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120" yWindow="120" windowWidth="24240" windowHeight="12585"/>
  </bookViews>
  <sheets>
    <sheet name="Donnees" sheetId="1" r:id="rId1"/>
    <sheet name="TCD par ressource" sheetId="5" r:id="rId2"/>
    <sheet name="Type de resa par ressource" sheetId="2" r:id="rId3"/>
    <sheet name="TCD Resa par semaine" sheetId="6" r:id="rId4"/>
    <sheet name="Stats par semaine" sheetId="3" r:id="rId5"/>
    <sheet name="TCD par heure" sheetId="7" r:id="rId6"/>
    <sheet name="Resa par heure" sheetId="8" r:id="rId7"/>
  </sheets>
  <definedNames>
    <definedName name="Segment_Ressources">#N/A</definedName>
    <definedName name="Segment_Ressources1">#N/A</definedName>
    <definedName name="stats_bancs" localSheetId="0" hidden="1">Donnees!$A$1:$H$380</definedName>
  </definedNames>
  <calcPr calcId="145621"/>
  <pivotCaches>
    <pivotCache cacheId="11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AA379" i="1" l="1"/>
  <c r="AA317" i="1"/>
  <c r="AA250" i="1"/>
  <c r="AA209" i="1"/>
  <c r="AA111" i="1"/>
  <c r="AA39" i="1"/>
  <c r="AA26" i="1"/>
  <c r="AA22" i="1"/>
  <c r="AA21" i="1"/>
  <c r="AA4" i="1"/>
  <c r="AA6" i="1"/>
  <c r="AA7" i="1"/>
  <c r="AA8" i="1"/>
  <c r="AA18" i="1"/>
  <c r="AA2" i="1"/>
  <c r="AM6" i="1"/>
  <c r="AM5" i="1"/>
  <c r="AG5" i="1"/>
  <c r="AF6" i="1"/>
  <c r="AM11" i="1"/>
  <c r="AM10" i="1"/>
  <c r="AM9" i="1"/>
  <c r="AM8" i="1"/>
  <c r="AG10" i="1"/>
  <c r="AG9" i="1" s="1"/>
  <c r="AG8" i="1" s="1"/>
  <c r="AF9" i="1"/>
  <c r="AF10" i="1" s="1"/>
  <c r="AF11" i="1" s="1"/>
  <c r="AM13" i="1"/>
  <c r="AM12" i="1"/>
  <c r="AG12" i="1"/>
  <c r="AF13" i="1"/>
  <c r="AG14" i="1"/>
  <c r="AF15" i="1"/>
  <c r="AM15" i="1"/>
  <c r="AM14" i="1"/>
  <c r="AM26" i="1"/>
  <c r="AM25" i="1"/>
  <c r="AF26" i="1"/>
  <c r="AG25" i="1"/>
  <c r="AM28" i="1"/>
  <c r="AM27" i="1"/>
  <c r="AG27" i="1"/>
  <c r="N19" i="1" l="1"/>
  <c r="AM31" i="1"/>
  <c r="AM30" i="1"/>
  <c r="AG30" i="1"/>
  <c r="AF31" i="1"/>
  <c r="AM35" i="1"/>
  <c r="AM34" i="1"/>
  <c r="AM33" i="1"/>
  <c r="AM32" i="1"/>
  <c r="AG34" i="1"/>
  <c r="AG33" i="1" s="1"/>
  <c r="AG32" i="1" s="1"/>
  <c r="AF33" i="1"/>
  <c r="AF34" i="1" s="1"/>
  <c r="AF35" i="1" s="1"/>
  <c r="AM39" i="1"/>
  <c r="AM40" i="1"/>
  <c r="AF40" i="1"/>
  <c r="AG39" i="1"/>
  <c r="AG55" i="1"/>
  <c r="N39" i="1"/>
  <c r="AF54" i="1"/>
  <c r="AM56" i="1" l="1"/>
  <c r="AM55" i="1"/>
  <c r="AM54" i="1"/>
  <c r="AM53" i="1"/>
  <c r="AF55" i="1"/>
  <c r="AF56" i="1" s="1"/>
  <c r="AG54" i="1"/>
  <c r="AG53" i="1" s="1"/>
  <c r="AM74" i="1"/>
  <c r="AM73" i="1"/>
  <c r="AM72" i="1"/>
  <c r="AM71" i="1"/>
  <c r="AM70" i="1"/>
  <c r="AM69" i="1"/>
  <c r="AM68" i="1"/>
  <c r="AM67" i="1"/>
  <c r="AM66" i="1"/>
  <c r="AM65" i="1"/>
  <c r="AM64" i="1"/>
  <c r="AM63" i="1"/>
  <c r="AM62" i="1"/>
  <c r="AM61" i="1"/>
  <c r="AM60" i="1"/>
  <c r="AM59" i="1"/>
  <c r="AM58" i="1"/>
  <c r="AM57" i="1"/>
  <c r="AG73" i="1"/>
  <c r="AG72" i="1" s="1"/>
  <c r="AG71" i="1" s="1"/>
  <c r="AG70" i="1" s="1"/>
  <c r="AG69" i="1" s="1"/>
  <c r="AG68" i="1" s="1"/>
  <c r="AG67" i="1" s="1"/>
  <c r="AG66" i="1" s="1"/>
  <c r="AG65" i="1" s="1"/>
  <c r="AG64" i="1" s="1"/>
  <c r="AG63" i="1" s="1"/>
  <c r="AG62" i="1" s="1"/>
  <c r="AG61" i="1" s="1"/>
  <c r="AG60" i="1" s="1"/>
  <c r="AG59" i="1" s="1"/>
  <c r="AG58" i="1" s="1"/>
  <c r="AG57" i="1" s="1"/>
  <c r="AF58" i="1"/>
  <c r="AF59" i="1" s="1"/>
  <c r="AF60" i="1" s="1"/>
  <c r="AF61" i="1" s="1"/>
  <c r="AF62" i="1" s="1"/>
  <c r="AF63" i="1" s="1"/>
  <c r="AF64" i="1" s="1"/>
  <c r="AF65" i="1" s="1"/>
  <c r="AF66" i="1" s="1"/>
  <c r="AF67" i="1" s="1"/>
  <c r="AF68" i="1" s="1"/>
  <c r="AF69" i="1" s="1"/>
  <c r="AF70" i="1" s="1"/>
  <c r="AF71" i="1" s="1"/>
  <c r="AF72" i="1" s="1"/>
  <c r="AF73" i="1" s="1"/>
  <c r="AF74" i="1" s="1"/>
  <c r="AM75" i="1"/>
  <c r="AM96" i="1"/>
  <c r="AM95" i="1"/>
  <c r="AG95" i="1"/>
  <c r="AG94" i="1" s="1"/>
  <c r="AG93" i="1" s="1"/>
  <c r="AG92" i="1" s="1"/>
  <c r="AG91" i="1" s="1"/>
  <c r="AG90" i="1" s="1"/>
  <c r="AG89" i="1" s="1"/>
  <c r="AG88" i="1" s="1"/>
  <c r="AG87" i="1" s="1"/>
  <c r="AG86" i="1" s="1"/>
  <c r="AG85" i="1" s="1"/>
  <c r="AG84" i="1" s="1"/>
  <c r="AG83" i="1" s="1"/>
  <c r="AG82" i="1" s="1"/>
  <c r="AG81" i="1" s="1"/>
  <c r="AG80" i="1" s="1"/>
  <c r="AG79" i="1" s="1"/>
  <c r="AG78" i="1" s="1"/>
  <c r="AG77" i="1" s="1"/>
  <c r="AG76" i="1" s="1"/>
  <c r="AM94" i="1"/>
  <c r="AM93" i="1"/>
  <c r="AM92" i="1"/>
  <c r="AM91" i="1"/>
  <c r="AM90" i="1"/>
  <c r="AM89" i="1"/>
  <c r="AM88" i="1"/>
  <c r="AM87" i="1"/>
  <c r="AM86" i="1"/>
  <c r="AM85" i="1"/>
  <c r="AM84" i="1"/>
  <c r="AM83" i="1"/>
  <c r="AM82" i="1"/>
  <c r="AM81" i="1"/>
  <c r="AM80" i="1"/>
  <c r="AM79" i="1"/>
  <c r="AM78" i="1"/>
  <c r="AM77" i="1"/>
  <c r="AM76" i="1"/>
  <c r="AF76" i="1"/>
  <c r="AF77" i="1" s="1"/>
  <c r="AF78" i="1" s="1"/>
  <c r="AF79" i="1" s="1"/>
  <c r="AF80" i="1" s="1"/>
  <c r="AF81" i="1" s="1"/>
  <c r="AF82" i="1" s="1"/>
  <c r="AF83" i="1" s="1"/>
  <c r="AF84" i="1" s="1"/>
  <c r="AF85" i="1" s="1"/>
  <c r="AF86" i="1" s="1"/>
  <c r="AF87" i="1" s="1"/>
  <c r="AF88" i="1" s="1"/>
  <c r="AF89" i="1" s="1"/>
  <c r="AF90" i="1" s="1"/>
  <c r="AF91" i="1" s="1"/>
  <c r="AF92" i="1" s="1"/>
  <c r="AF93" i="1" s="1"/>
  <c r="AF94" i="1" s="1"/>
  <c r="AF95" i="1" s="1"/>
  <c r="AF96" i="1" s="1"/>
  <c r="AM118" i="1"/>
  <c r="AM117" i="1"/>
  <c r="AM116" i="1"/>
  <c r="AM115" i="1"/>
  <c r="AM114" i="1"/>
  <c r="AM113" i="1"/>
  <c r="AM112" i="1"/>
  <c r="AM111" i="1"/>
  <c r="AM110" i="1"/>
  <c r="AM109" i="1"/>
  <c r="AM108" i="1"/>
  <c r="AM107" i="1"/>
  <c r="AM106" i="1"/>
  <c r="AM105" i="1"/>
  <c r="AM104" i="1"/>
  <c r="AM103" i="1"/>
  <c r="AM102" i="1"/>
  <c r="AM101" i="1"/>
  <c r="AM100" i="1"/>
  <c r="AM99" i="1"/>
  <c r="AM98" i="1"/>
  <c r="AM97" i="1"/>
  <c r="AG117" i="1"/>
  <c r="AG116" i="1" s="1"/>
  <c r="AG115" i="1" s="1"/>
  <c r="AG114" i="1" s="1"/>
  <c r="AG113" i="1" s="1"/>
  <c r="AG112" i="1" s="1"/>
  <c r="AG111" i="1" s="1"/>
  <c r="AG110" i="1" s="1"/>
  <c r="AG109" i="1" s="1"/>
  <c r="AG108" i="1" s="1"/>
  <c r="AG107" i="1" s="1"/>
  <c r="AG106" i="1" s="1"/>
  <c r="AG105" i="1" s="1"/>
  <c r="AG104" i="1" s="1"/>
  <c r="AG103" i="1" s="1"/>
  <c r="AG102" i="1" s="1"/>
  <c r="AG101" i="1" s="1"/>
  <c r="AG100" i="1" s="1"/>
  <c r="AG99" i="1" s="1"/>
  <c r="AG98" i="1" s="1"/>
  <c r="AF98" i="1"/>
  <c r="AF99" i="1" s="1"/>
  <c r="AF100" i="1" s="1"/>
  <c r="AF101" i="1" s="1"/>
  <c r="AF102" i="1" s="1"/>
  <c r="AF103" i="1" s="1"/>
  <c r="AF104" i="1" s="1"/>
  <c r="AF105" i="1" s="1"/>
  <c r="AF106" i="1" s="1"/>
  <c r="AF107" i="1" s="1"/>
  <c r="AF108" i="1" s="1"/>
  <c r="AF109" i="1" s="1"/>
  <c r="AF110" i="1" s="1"/>
  <c r="AF111" i="1" s="1"/>
  <c r="AF112" i="1" s="1"/>
  <c r="AF113" i="1" s="1"/>
  <c r="AF114" i="1" s="1"/>
  <c r="AF115" i="1" s="1"/>
  <c r="AF116" i="1" s="1"/>
  <c r="AF117" i="1" s="1"/>
  <c r="AF118" i="1" s="1"/>
  <c r="AG286" i="1"/>
  <c r="AG328" i="1"/>
  <c r="AF329" i="1"/>
  <c r="AM188" i="1"/>
  <c r="AM187" i="1"/>
  <c r="AG187" i="1"/>
  <c r="AF188" i="1"/>
  <c r="AM287" i="1"/>
  <c r="AM286" i="1"/>
  <c r="AM329" i="1"/>
  <c r="AM328" i="1"/>
  <c r="AM397" i="1"/>
  <c r="AM396" i="1"/>
  <c r="AF287" i="1"/>
  <c r="AG396" i="1"/>
  <c r="AF397" i="1"/>
  <c r="AM460" i="1"/>
  <c r="AM459" i="1"/>
  <c r="AG459" i="1"/>
  <c r="AF460" i="1"/>
  <c r="AB4" i="1"/>
  <c r="AB6" i="1"/>
  <c r="AB7" i="1"/>
  <c r="AB8" i="1"/>
  <c r="AB16" i="1"/>
  <c r="AB18" i="1"/>
  <c r="AB19" i="1"/>
  <c r="AB21" i="1"/>
  <c r="AB22" i="1"/>
  <c r="AB26" i="1"/>
  <c r="AB39" i="1"/>
  <c r="AB40" i="1"/>
  <c r="AB41" i="1"/>
  <c r="AB42" i="1"/>
  <c r="AB111" i="1"/>
  <c r="AB209" i="1"/>
  <c r="AB250" i="1"/>
  <c r="AB317" i="1"/>
  <c r="AB379" i="1"/>
  <c r="AB2" i="1"/>
  <c r="AM3" i="1"/>
  <c r="AM2" i="1"/>
  <c r="AG2" i="1"/>
  <c r="AF3" i="1"/>
  <c r="X39" i="1"/>
  <c r="V39" i="1"/>
  <c r="X22" i="1"/>
  <c r="V22" i="1"/>
  <c r="X6" i="1"/>
  <c r="Y16" i="1"/>
  <c r="O379" i="1"/>
  <c r="O317" i="1"/>
  <c r="O250" i="1"/>
  <c r="O209" i="1"/>
  <c r="O111" i="1"/>
  <c r="O42" i="1"/>
  <c r="O41" i="1"/>
  <c r="O40" i="1"/>
  <c r="O39" i="1"/>
  <c r="O26" i="1"/>
  <c r="O4" i="1"/>
  <c r="O6" i="1"/>
  <c r="O7" i="1"/>
  <c r="O8" i="1"/>
  <c r="O16" i="1"/>
  <c r="O18" i="1"/>
  <c r="O19" i="1"/>
  <c r="O21" i="1"/>
  <c r="O22" i="1"/>
  <c r="O2" i="1"/>
  <c r="P379" i="1"/>
  <c r="Q379" i="1" s="1"/>
  <c r="Y42" i="1"/>
  <c r="Y41" i="1"/>
  <c r="Y40" i="1"/>
  <c r="R379" i="1" l="1"/>
  <c r="I2" i="1"/>
  <c r="I3" i="1"/>
  <c r="J3" i="1" s="1"/>
  <c r="I4" i="1"/>
  <c r="J4" i="1" s="1"/>
  <c r="I5" i="1"/>
  <c r="I6" i="1"/>
  <c r="I7" i="1"/>
  <c r="J7" i="1" s="1"/>
  <c r="I8" i="1"/>
  <c r="J8" i="1" s="1"/>
  <c r="I9" i="1"/>
  <c r="I10" i="1"/>
  <c r="I11" i="1"/>
  <c r="J11" i="1" s="1"/>
  <c r="I12" i="1"/>
  <c r="J12" i="1" s="1"/>
  <c r="I13" i="1"/>
  <c r="J13" i="1" s="1"/>
  <c r="I14" i="1"/>
  <c r="I15" i="1"/>
  <c r="J15" i="1" s="1"/>
  <c r="I16" i="1"/>
  <c r="J16" i="1" s="1"/>
  <c r="I17" i="1"/>
  <c r="J17" i="1" s="1"/>
  <c r="I18" i="1"/>
  <c r="I19" i="1"/>
  <c r="J19" i="1" s="1"/>
  <c r="I20" i="1"/>
  <c r="I21" i="1"/>
  <c r="J21" i="1" s="1"/>
  <c r="I22" i="1"/>
  <c r="I23" i="1"/>
  <c r="J23" i="1" s="1"/>
  <c r="I24" i="1"/>
  <c r="J24" i="1" s="1"/>
  <c r="I114" i="1"/>
  <c r="I210" i="1"/>
  <c r="I255" i="1"/>
  <c r="I330" i="1"/>
  <c r="I43" i="1"/>
  <c r="I177" i="1"/>
  <c r="I256" i="1"/>
  <c r="I44" i="1"/>
  <c r="I115" i="1"/>
  <c r="I178" i="1"/>
  <c r="I211" i="1"/>
  <c r="I257" i="1"/>
  <c r="I179" i="1"/>
  <c r="I45" i="1"/>
  <c r="I116" i="1"/>
  <c r="I180" i="1"/>
  <c r="I212" i="1"/>
  <c r="I258" i="1"/>
  <c r="I181" i="1"/>
  <c r="I213" i="1"/>
  <c r="I117" i="1"/>
  <c r="I259" i="1"/>
  <c r="I118" i="1"/>
  <c r="I214" i="1"/>
  <c r="I260" i="1"/>
  <c r="I46" i="1"/>
  <c r="I47" i="1"/>
  <c r="I119" i="1"/>
  <c r="I120" i="1"/>
  <c r="I215" i="1"/>
  <c r="I261" i="1"/>
  <c r="I319" i="1"/>
  <c r="I48" i="1"/>
  <c r="I182" i="1"/>
  <c r="I49" i="1"/>
  <c r="I121" i="1"/>
  <c r="I183" i="1"/>
  <c r="I216" i="1"/>
  <c r="I262" i="1"/>
  <c r="I320" i="1"/>
  <c r="I331" i="1"/>
  <c r="I50" i="1"/>
  <c r="I51" i="1"/>
  <c r="I52" i="1"/>
  <c r="I184" i="1"/>
  <c r="I217" i="1"/>
  <c r="I332" i="1"/>
  <c r="I263" i="1"/>
  <c r="I122" i="1"/>
  <c r="I123" i="1"/>
  <c r="I264" i="1"/>
  <c r="I53" i="1"/>
  <c r="I124" i="1"/>
  <c r="I185" i="1"/>
  <c r="I218" i="1"/>
  <c r="I265" i="1"/>
  <c r="I333" i="1"/>
  <c r="I125" i="1"/>
  <c r="I266" i="1"/>
  <c r="I126" i="1"/>
  <c r="I54" i="1"/>
  <c r="I55" i="1"/>
  <c r="I219" i="1"/>
  <c r="I127" i="1"/>
  <c r="I186" i="1"/>
  <c r="I220" i="1"/>
  <c r="I267" i="1"/>
  <c r="I334" i="1"/>
  <c r="I268" i="1"/>
  <c r="J268" i="1" s="1"/>
  <c r="I56" i="1"/>
  <c r="I221" i="1"/>
  <c r="I269" i="1"/>
  <c r="J269" i="1" s="1"/>
  <c r="I270" i="1"/>
  <c r="J270" i="1" s="1"/>
  <c r="I57" i="1"/>
  <c r="I128" i="1"/>
  <c r="J128" i="1" s="1"/>
  <c r="I222" i="1"/>
  <c r="J222" i="1" s="1"/>
  <c r="I271" i="1"/>
  <c r="J271" i="1" s="1"/>
  <c r="I335" i="1"/>
  <c r="I129" i="1"/>
  <c r="J129" i="1" s="1"/>
  <c r="I272" i="1"/>
  <c r="J272" i="1" s="1"/>
  <c r="I58" i="1"/>
  <c r="J58" i="1" s="1"/>
  <c r="I187" i="1"/>
  <c r="I273" i="1"/>
  <c r="J273" i="1" s="1"/>
  <c r="I336" i="1"/>
  <c r="J336" i="1" s="1"/>
  <c r="I130" i="1"/>
  <c r="J130" i="1" s="1"/>
  <c r="I131" i="1"/>
  <c r="I223" i="1"/>
  <c r="J223" i="1" s="1"/>
  <c r="I321" i="1"/>
  <c r="J321" i="1" s="1"/>
  <c r="I59" i="1"/>
  <c r="J59" i="1" s="1"/>
  <c r="I60" i="1"/>
  <c r="I132" i="1"/>
  <c r="J132" i="1" s="1"/>
  <c r="I188" i="1"/>
  <c r="J188" i="1" s="1"/>
  <c r="I224" i="1"/>
  <c r="J224" i="1" s="1"/>
  <c r="I274" i="1"/>
  <c r="I322" i="1"/>
  <c r="J322" i="1" s="1"/>
  <c r="I225" i="1"/>
  <c r="J225" i="1" s="1"/>
  <c r="I337" i="1"/>
  <c r="J337" i="1" s="1"/>
  <c r="I275" i="1"/>
  <c r="I276" i="1"/>
  <c r="J276" i="1" s="1"/>
  <c r="I277" i="1"/>
  <c r="J277" i="1" s="1"/>
  <c r="I338" i="1"/>
  <c r="J338" i="1" s="1"/>
  <c r="I278" i="1"/>
  <c r="I133" i="1"/>
  <c r="J133" i="1" s="1"/>
  <c r="I279" i="1"/>
  <c r="J279" i="1" s="1"/>
  <c r="I134" i="1"/>
  <c r="J134" i="1" s="1"/>
  <c r="I189" i="1"/>
  <c r="I280" i="1"/>
  <c r="I339" i="1"/>
  <c r="J339" i="1" s="1"/>
  <c r="I226" i="1"/>
  <c r="J226" i="1" s="1"/>
  <c r="I340" i="1"/>
  <c r="I190" i="1"/>
  <c r="J190" i="1" s="1"/>
  <c r="I135" i="1"/>
  <c r="J135" i="1" s="1"/>
  <c r="I191" i="1"/>
  <c r="J191" i="1" s="1"/>
  <c r="I227" i="1"/>
  <c r="I281" i="1"/>
  <c r="J281" i="1" s="1"/>
  <c r="I341" i="1"/>
  <c r="J341" i="1" s="1"/>
  <c r="I61" i="1"/>
  <c r="J61" i="1" s="1"/>
  <c r="I192" i="1"/>
  <c r="I193" i="1"/>
  <c r="J193" i="1" s="1"/>
  <c r="I282" i="1"/>
  <c r="J282" i="1" s="1"/>
  <c r="I62" i="1"/>
  <c r="J62" i="1" s="1"/>
  <c r="I136" i="1"/>
  <c r="I194" i="1"/>
  <c r="J194" i="1" s="1"/>
  <c r="I228" i="1"/>
  <c r="J228" i="1" s="1"/>
  <c r="I283" i="1"/>
  <c r="J283" i="1" s="1"/>
  <c r="I284" i="1"/>
  <c r="I285" i="1"/>
  <c r="J285" i="1" s="1"/>
  <c r="I63" i="1"/>
  <c r="J63" i="1" s="1"/>
  <c r="I286" i="1"/>
  <c r="J286" i="1" s="1"/>
  <c r="I137" i="1"/>
  <c r="I138" i="1"/>
  <c r="J138" i="1" s="1"/>
  <c r="I287" i="1"/>
  <c r="J287" i="1" s="1"/>
  <c r="I64" i="1"/>
  <c r="J64" i="1" s="1"/>
  <c r="I139" i="1"/>
  <c r="I195" i="1"/>
  <c r="I229" i="1"/>
  <c r="J229" i="1" s="1"/>
  <c r="I288" i="1"/>
  <c r="J288" i="1" s="1"/>
  <c r="I342" i="1"/>
  <c r="I230" i="1"/>
  <c r="J230" i="1" s="1"/>
  <c r="I289" i="1"/>
  <c r="I290" i="1"/>
  <c r="J290" i="1" s="1"/>
  <c r="I343" i="1"/>
  <c r="I231" i="1"/>
  <c r="I344" i="1"/>
  <c r="J344" i="1" s="1"/>
  <c r="I65" i="1"/>
  <c r="J65" i="1" s="1"/>
  <c r="I196" i="1"/>
  <c r="I232" i="1"/>
  <c r="J232" i="1" s="1"/>
  <c r="I291" i="1"/>
  <c r="J291" i="1" s="1"/>
  <c r="I345" i="1"/>
  <c r="J345" i="1" s="1"/>
  <c r="I292" i="1"/>
  <c r="I346" i="1"/>
  <c r="J346" i="1" s="1"/>
  <c r="I66" i="1"/>
  <c r="J66" i="1" s="1"/>
  <c r="I140" i="1"/>
  <c r="J140" i="1" s="1"/>
  <c r="I67" i="1"/>
  <c r="I197" i="1"/>
  <c r="J197" i="1" s="1"/>
  <c r="I233" i="1"/>
  <c r="J233" i="1" s="1"/>
  <c r="I293" i="1"/>
  <c r="J293" i="1" s="1"/>
  <c r="I347" i="1"/>
  <c r="I323" i="1"/>
  <c r="J323" i="1" s="1"/>
  <c r="I234" i="1"/>
  <c r="J234" i="1" s="1"/>
  <c r="I348" i="1"/>
  <c r="J348" i="1" s="1"/>
  <c r="I141" i="1"/>
  <c r="I294" i="1"/>
  <c r="I68" i="1"/>
  <c r="I324" i="1"/>
  <c r="J324" i="1" s="1"/>
  <c r="I349" i="1"/>
  <c r="I69" i="1"/>
  <c r="J69" i="1" s="1"/>
  <c r="I142" i="1"/>
  <c r="J142" i="1" s="1"/>
  <c r="I235" i="1"/>
  <c r="J235" i="1" s="1"/>
  <c r="I350" i="1"/>
  <c r="I70" i="1"/>
  <c r="J70" i="1" s="1"/>
  <c r="I351" i="1"/>
  <c r="J351" i="1" s="1"/>
  <c r="I71" i="1"/>
  <c r="J71" i="1" s="1"/>
  <c r="I236" i="1"/>
  <c r="I295" i="1"/>
  <c r="J295" i="1" s="1"/>
  <c r="I352" i="1"/>
  <c r="J352" i="1" s="1"/>
  <c r="I143" i="1"/>
  <c r="J143" i="1" s="1"/>
  <c r="I72" i="1"/>
  <c r="I198" i="1"/>
  <c r="J198" i="1" s="1"/>
  <c r="I353" i="1"/>
  <c r="J353" i="1" s="1"/>
  <c r="I144" i="1"/>
  <c r="J144" i="1" s="1"/>
  <c r="I73" i="1"/>
  <c r="I199" i="1"/>
  <c r="J199" i="1" s="1"/>
  <c r="I237" i="1"/>
  <c r="J237" i="1" s="1"/>
  <c r="I325" i="1"/>
  <c r="J325" i="1" s="1"/>
  <c r="I74" i="1"/>
  <c r="I296" i="1"/>
  <c r="J296" i="1" s="1"/>
  <c r="I145" i="1"/>
  <c r="J145" i="1" s="1"/>
  <c r="I297" i="1"/>
  <c r="J297" i="1" s="1"/>
  <c r="I75" i="1"/>
  <c r="I146" i="1"/>
  <c r="J146" i="1" s="1"/>
  <c r="I76" i="1"/>
  <c r="J76" i="1" s="1"/>
  <c r="I147" i="1"/>
  <c r="J147" i="1" s="1"/>
  <c r="I77" i="1"/>
  <c r="I238" i="1"/>
  <c r="J238" i="1" s="1"/>
  <c r="I354" i="1"/>
  <c r="J354" i="1" s="1"/>
  <c r="I148" i="1"/>
  <c r="J148" i="1" s="1"/>
  <c r="I298" i="1"/>
  <c r="I355" i="1"/>
  <c r="J355" i="1" s="1"/>
  <c r="I78" i="1"/>
  <c r="J78" i="1" s="1"/>
  <c r="I239" i="1"/>
  <c r="J239" i="1" s="1"/>
  <c r="I356" i="1"/>
  <c r="I149" i="1"/>
  <c r="J149" i="1" s="1"/>
  <c r="I79" i="1"/>
  <c r="J79" i="1" s="1"/>
  <c r="I357" i="1"/>
  <c r="J357" i="1" s="1"/>
  <c r="I299" i="1"/>
  <c r="I240" i="1"/>
  <c r="I150" i="1"/>
  <c r="J150" i="1" s="1"/>
  <c r="I151" i="1"/>
  <c r="J151" i="1" s="1"/>
  <c r="I200" i="1"/>
  <c r="I241" i="1"/>
  <c r="J241" i="1" s="1"/>
  <c r="I358" i="1"/>
  <c r="J358" i="1" s="1"/>
  <c r="I300" i="1"/>
  <c r="J300" i="1" s="1"/>
  <c r="I359" i="1"/>
  <c r="I80" i="1"/>
  <c r="I81" i="1"/>
  <c r="J81" i="1" s="1"/>
  <c r="I82" i="1"/>
  <c r="J82" i="1" s="1"/>
  <c r="I83" i="1"/>
  <c r="I360" i="1"/>
  <c r="J360" i="1" s="1"/>
  <c r="I361" i="1"/>
  <c r="J361" i="1" s="1"/>
  <c r="I152" i="1"/>
  <c r="J152" i="1" s="1"/>
  <c r="I84" i="1"/>
  <c r="I28" i="1"/>
  <c r="J28" i="1" s="1"/>
  <c r="I153" i="1"/>
  <c r="J153" i="1" s="1"/>
  <c r="I242" i="1"/>
  <c r="J242" i="1" s="1"/>
  <c r="I301" i="1"/>
  <c r="I362" i="1"/>
  <c r="J362" i="1" s="1"/>
  <c r="I302" i="1"/>
  <c r="J302" i="1" s="1"/>
  <c r="I154" i="1"/>
  <c r="J154" i="1" s="1"/>
  <c r="I85" i="1"/>
  <c r="I243" i="1"/>
  <c r="J243" i="1" s="1"/>
  <c r="I363" i="1"/>
  <c r="J363" i="1" s="1"/>
  <c r="I86" i="1"/>
  <c r="J86" i="1" s="1"/>
  <c r="I29" i="1"/>
  <c r="I303" i="1"/>
  <c r="J303" i="1" s="1"/>
  <c r="I244" i="1"/>
  <c r="J244" i="1" s="1"/>
  <c r="I155" i="1"/>
  <c r="J155" i="1" s="1"/>
  <c r="I364" i="1"/>
  <c r="I326" i="1"/>
  <c r="J326" i="1" s="1"/>
  <c r="I201" i="1"/>
  <c r="J201" i="1" s="1"/>
  <c r="I87" i="1"/>
  <c r="J87" i="1" s="1"/>
  <c r="I365" i="1"/>
  <c r="I156" i="1"/>
  <c r="J156" i="1" s="1"/>
  <c r="I304" i="1"/>
  <c r="J304" i="1" s="1"/>
  <c r="I305" i="1"/>
  <c r="J305" i="1" s="1"/>
  <c r="I157" i="1"/>
  <c r="I88" i="1"/>
  <c r="J88" i="1" s="1"/>
  <c r="I366" i="1"/>
  <c r="J366" i="1" s="1"/>
  <c r="I367" i="1"/>
  <c r="J367" i="1" s="1"/>
  <c r="I202" i="1"/>
  <c r="I89" i="1"/>
  <c r="J89" i="1" s="1"/>
  <c r="I158" i="1"/>
  <c r="J158" i="1" s="1"/>
  <c r="I245" i="1"/>
  <c r="J245" i="1" s="1"/>
  <c r="I30" i="1"/>
  <c r="I90" i="1"/>
  <c r="J90" i="1" s="1"/>
  <c r="I306" i="1"/>
  <c r="J306" i="1" s="1"/>
  <c r="I368" i="1"/>
  <c r="J368" i="1" s="1"/>
  <c r="I307" i="1"/>
  <c r="I246" i="1"/>
  <c r="J246" i="1" s="1"/>
  <c r="I31" i="1"/>
  <c r="J31" i="1" s="1"/>
  <c r="I91" i="1"/>
  <c r="J91" i="1" s="1"/>
  <c r="I159" i="1"/>
  <c r="I92" i="1"/>
  <c r="J92" i="1" s="1"/>
  <c r="I247" i="1"/>
  <c r="J247" i="1" s="1"/>
  <c r="I93" i="1"/>
  <c r="J93" i="1" s="1"/>
  <c r="I26" i="1"/>
  <c r="I369" i="1"/>
  <c r="J369" i="1" s="1"/>
  <c r="I308" i="1"/>
  <c r="J308" i="1" s="1"/>
  <c r="I25" i="1"/>
  <c r="J25" i="1" s="1"/>
  <c r="I248" i="1"/>
  <c r="I94" i="1"/>
  <c r="J94" i="1" s="1"/>
  <c r="I160" i="1"/>
  <c r="J160" i="1" s="1"/>
  <c r="I327" i="1"/>
  <c r="J327" i="1" s="1"/>
  <c r="I95" i="1"/>
  <c r="I203" i="1"/>
  <c r="J203" i="1" s="1"/>
  <c r="I96" i="1"/>
  <c r="J96" i="1" s="1"/>
  <c r="I309" i="1"/>
  <c r="J309" i="1" s="1"/>
  <c r="I97" i="1"/>
  <c r="I204" i="1"/>
  <c r="I36" i="1"/>
  <c r="I161" i="1"/>
  <c r="J161" i="1" s="1"/>
  <c r="I370" i="1"/>
  <c r="I32" i="1"/>
  <c r="J32" i="1" s="1"/>
  <c r="I310" i="1"/>
  <c r="J310" i="1" s="1"/>
  <c r="I205" i="1"/>
  <c r="J205" i="1" s="1"/>
  <c r="I41" i="1"/>
  <c r="I42" i="1"/>
  <c r="J42" i="1" s="1"/>
  <c r="I249" i="1"/>
  <c r="J249" i="1" s="1"/>
  <c r="I37" i="1"/>
  <c r="J37" i="1" s="1"/>
  <c r="I98" i="1"/>
  <c r="I39" i="1"/>
  <c r="J39" i="1" s="1"/>
  <c r="I328" i="1"/>
  <c r="J328" i="1" s="1"/>
  <c r="I206" i="1"/>
  <c r="J206" i="1" s="1"/>
  <c r="I27" i="1"/>
  <c r="I38" i="1"/>
  <c r="J38" i="1" s="1"/>
  <c r="I99" i="1"/>
  <c r="J99" i="1" s="1"/>
  <c r="I311" i="1"/>
  <c r="J311" i="1" s="1"/>
  <c r="I100" i="1"/>
  <c r="I312" i="1"/>
  <c r="J312" i="1" s="1"/>
  <c r="I371" i="1"/>
  <c r="J371" i="1" s="1"/>
  <c r="I101" i="1"/>
  <c r="J101" i="1" s="1"/>
  <c r="I162" i="1"/>
  <c r="I102" i="1"/>
  <c r="J102" i="1" s="1"/>
  <c r="I329" i="1"/>
  <c r="J329" i="1" s="1"/>
  <c r="I372" i="1"/>
  <c r="J372" i="1" s="1"/>
  <c r="I250" i="1"/>
  <c r="I103" i="1"/>
  <c r="J103" i="1" s="1"/>
  <c r="I104" i="1"/>
  <c r="J104" i="1" s="1"/>
  <c r="I313" i="1"/>
  <c r="J313" i="1" s="1"/>
  <c r="I314" i="1"/>
  <c r="I373" i="1"/>
  <c r="J373" i="1" s="1"/>
  <c r="I105" i="1"/>
  <c r="J105" i="1" s="1"/>
  <c r="I207" i="1"/>
  <c r="J207" i="1" s="1"/>
  <c r="I106" i="1"/>
  <c r="I374" i="1"/>
  <c r="J374" i="1" s="1"/>
  <c r="I33" i="1"/>
  <c r="J33" i="1" s="1"/>
  <c r="I208" i="1"/>
  <c r="J208" i="1" s="1"/>
  <c r="I163" i="1"/>
  <c r="I315" i="1"/>
  <c r="J315" i="1" s="1"/>
  <c r="I40" i="1"/>
  <c r="J40" i="1" s="1"/>
  <c r="I251" i="1"/>
  <c r="J251" i="1" s="1"/>
  <c r="I107" i="1"/>
  <c r="I164" i="1"/>
  <c r="J164" i="1" s="1"/>
  <c r="I165" i="1"/>
  <c r="J165" i="1" s="1"/>
  <c r="I316" i="1"/>
  <c r="J316" i="1" s="1"/>
  <c r="I108" i="1"/>
  <c r="I166" i="1"/>
  <c r="J166" i="1" s="1"/>
  <c r="I375" i="1"/>
  <c r="J375" i="1" s="1"/>
  <c r="I34" i="1"/>
  <c r="J34" i="1" s="1"/>
  <c r="I317" i="1"/>
  <c r="I167" i="1"/>
  <c r="J167" i="1" s="1"/>
  <c r="I209" i="1"/>
  <c r="J209" i="1" s="1"/>
  <c r="I168" i="1"/>
  <c r="J168" i="1" s="1"/>
  <c r="I169" i="1"/>
  <c r="I252" i="1"/>
  <c r="J252" i="1" s="1"/>
  <c r="I109" i="1"/>
  <c r="J109" i="1" s="1"/>
  <c r="I170" i="1"/>
  <c r="J170" i="1" s="1"/>
  <c r="I171" i="1"/>
  <c r="I110" i="1"/>
  <c r="J110" i="1" s="1"/>
  <c r="I253" i="1"/>
  <c r="J253" i="1" s="1"/>
  <c r="I172" i="1"/>
  <c r="J172" i="1" s="1"/>
  <c r="I111" i="1"/>
  <c r="I376" i="1"/>
  <c r="J376" i="1" s="1"/>
  <c r="I254" i="1"/>
  <c r="J254" i="1" s="1"/>
  <c r="I173" i="1"/>
  <c r="J173" i="1" s="1"/>
  <c r="I35" i="1"/>
  <c r="I318" i="1"/>
  <c r="J318" i="1" s="1"/>
  <c r="I112" i="1"/>
  <c r="J112" i="1" s="1"/>
  <c r="I377" i="1"/>
  <c r="J377" i="1" s="1"/>
  <c r="I174" i="1"/>
  <c r="I113" i="1"/>
  <c r="J113" i="1" s="1"/>
  <c r="I175" i="1"/>
  <c r="J175" i="1" s="1"/>
  <c r="I378" i="1"/>
  <c r="J378" i="1" s="1"/>
  <c r="I176" i="1"/>
  <c r="I379" i="1"/>
  <c r="S379" i="1" s="1"/>
  <c r="T379" i="1" s="1"/>
  <c r="I380" i="1"/>
  <c r="J380" i="1" s="1"/>
  <c r="J114" i="1"/>
  <c r="J210" i="1"/>
  <c r="J255" i="1"/>
  <c r="J330" i="1"/>
  <c r="J43" i="1"/>
  <c r="J177" i="1"/>
  <c r="J256" i="1"/>
  <c r="J44" i="1"/>
  <c r="J115" i="1"/>
  <c r="J178" i="1"/>
  <c r="J211" i="1"/>
  <c r="J257" i="1"/>
  <c r="J179" i="1"/>
  <c r="J45" i="1"/>
  <c r="J116" i="1"/>
  <c r="J180" i="1"/>
  <c r="J212" i="1"/>
  <c r="J258" i="1"/>
  <c r="J181" i="1"/>
  <c r="J213" i="1"/>
  <c r="J117" i="1"/>
  <c r="J259" i="1"/>
  <c r="J118" i="1"/>
  <c r="J214" i="1"/>
  <c r="J260" i="1"/>
  <c r="J46" i="1"/>
  <c r="J47" i="1"/>
  <c r="J119" i="1"/>
  <c r="J120" i="1"/>
  <c r="J215" i="1"/>
  <c r="J261" i="1"/>
  <c r="J319" i="1"/>
  <c r="J48" i="1"/>
  <c r="J182" i="1"/>
  <c r="J49" i="1"/>
  <c r="J121" i="1"/>
  <c r="J183" i="1"/>
  <c r="J216" i="1"/>
  <c r="J262" i="1"/>
  <c r="J320" i="1"/>
  <c r="J331" i="1"/>
  <c r="J50" i="1"/>
  <c r="J51" i="1"/>
  <c r="J52" i="1"/>
  <c r="J184" i="1"/>
  <c r="J217" i="1"/>
  <c r="J332" i="1"/>
  <c r="J263" i="1"/>
  <c r="J122" i="1"/>
  <c r="J123" i="1"/>
  <c r="J264" i="1"/>
  <c r="J53" i="1"/>
  <c r="J124" i="1"/>
  <c r="J185" i="1"/>
  <c r="J218" i="1"/>
  <c r="J265" i="1"/>
  <c r="J333" i="1"/>
  <c r="J125" i="1"/>
  <c r="J266" i="1"/>
  <c r="J126" i="1"/>
  <c r="J54" i="1"/>
  <c r="J55" i="1"/>
  <c r="J219" i="1"/>
  <c r="J127" i="1"/>
  <c r="J186" i="1"/>
  <c r="J220" i="1"/>
  <c r="J267" i="1"/>
  <c r="J334" i="1"/>
  <c r="J9" i="1"/>
  <c r="J56" i="1"/>
  <c r="J221" i="1"/>
  <c r="J57" i="1"/>
  <c r="J335" i="1"/>
  <c r="J10" i="1"/>
  <c r="J187" i="1"/>
  <c r="J131" i="1"/>
  <c r="J60" i="1"/>
  <c r="J274" i="1"/>
  <c r="J275" i="1"/>
  <c r="J278" i="1"/>
  <c r="J189" i="1"/>
  <c r="J280" i="1"/>
  <c r="J340" i="1"/>
  <c r="J227" i="1"/>
  <c r="J14" i="1"/>
  <c r="J192" i="1"/>
  <c r="J136" i="1"/>
  <c r="J284" i="1"/>
  <c r="J137" i="1"/>
  <c r="J139" i="1"/>
  <c r="J195" i="1"/>
  <c r="J342" i="1"/>
  <c r="J289" i="1"/>
  <c r="J343" i="1"/>
  <c r="J231" i="1"/>
  <c r="J196" i="1"/>
  <c r="J292" i="1"/>
  <c r="J67" i="1"/>
  <c r="J347" i="1"/>
  <c r="J141" i="1"/>
  <c r="J294" i="1"/>
  <c r="J68" i="1"/>
  <c r="J349" i="1"/>
  <c r="J350" i="1"/>
  <c r="J236" i="1"/>
  <c r="J72" i="1"/>
  <c r="J73" i="1"/>
  <c r="J74" i="1"/>
  <c r="J75" i="1"/>
  <c r="J77" i="1"/>
  <c r="J298" i="1"/>
  <c r="J356" i="1"/>
  <c r="J299" i="1"/>
  <c r="J240" i="1"/>
  <c r="J200" i="1"/>
  <c r="J359" i="1"/>
  <c r="J80" i="1"/>
  <c r="J83" i="1"/>
  <c r="J84" i="1"/>
  <c r="J301" i="1"/>
  <c r="J85" i="1"/>
  <c r="J29" i="1"/>
  <c r="J364" i="1"/>
  <c r="J365" i="1"/>
  <c r="J157" i="1"/>
  <c r="J202" i="1"/>
  <c r="J30" i="1"/>
  <c r="J307" i="1"/>
  <c r="J159" i="1"/>
  <c r="J26" i="1"/>
  <c r="J22" i="1"/>
  <c r="J5" i="1"/>
  <c r="J248" i="1"/>
  <c r="J95" i="1"/>
  <c r="J18" i="1"/>
  <c r="J97" i="1"/>
  <c r="J204" i="1"/>
  <c r="J36" i="1"/>
  <c r="J370" i="1"/>
  <c r="J41" i="1"/>
  <c r="J98" i="1"/>
  <c r="J6" i="1"/>
  <c r="J27" i="1"/>
  <c r="J100" i="1"/>
  <c r="J162" i="1"/>
  <c r="J250" i="1"/>
  <c r="J314" i="1"/>
  <c r="J106" i="1"/>
  <c r="J163" i="1"/>
  <c r="J107" i="1"/>
  <c r="J108" i="1"/>
  <c r="J317" i="1"/>
  <c r="J2" i="1"/>
  <c r="J169" i="1"/>
  <c r="J171" i="1"/>
  <c r="J20" i="1"/>
  <c r="J111" i="1"/>
  <c r="J35" i="1"/>
  <c r="J174" i="1"/>
  <c r="J176" i="1"/>
  <c r="K114" i="1"/>
  <c r="K210" i="1"/>
  <c r="K255" i="1"/>
  <c r="K330" i="1"/>
  <c r="K43" i="1"/>
  <c r="K177" i="1"/>
  <c r="K256" i="1"/>
  <c r="K44" i="1"/>
  <c r="K115" i="1"/>
  <c r="K178" i="1"/>
  <c r="K211" i="1"/>
  <c r="K257" i="1"/>
  <c r="K179" i="1"/>
  <c r="K45" i="1"/>
  <c r="K116" i="1"/>
  <c r="K180" i="1"/>
  <c r="K212" i="1"/>
  <c r="K258" i="1"/>
  <c r="K181" i="1"/>
  <c r="K213" i="1"/>
  <c r="K117" i="1"/>
  <c r="K259" i="1"/>
  <c r="K118" i="1"/>
  <c r="K214" i="1"/>
  <c r="K260" i="1"/>
  <c r="K46" i="1"/>
  <c r="K47" i="1"/>
  <c r="K119" i="1"/>
  <c r="K120" i="1"/>
  <c r="K215" i="1"/>
  <c r="K261" i="1"/>
  <c r="K319" i="1"/>
  <c r="K48" i="1"/>
  <c r="K182" i="1"/>
  <c r="K49" i="1"/>
  <c r="K121" i="1"/>
  <c r="K183" i="1"/>
  <c r="K216" i="1"/>
  <c r="K262" i="1"/>
  <c r="K320" i="1"/>
  <c r="K331" i="1"/>
  <c r="K50" i="1"/>
  <c r="K51" i="1"/>
  <c r="K52" i="1"/>
  <c r="K184" i="1"/>
  <c r="K217" i="1"/>
  <c r="K332" i="1"/>
  <c r="K263" i="1"/>
  <c r="K122" i="1"/>
  <c r="K123" i="1"/>
  <c r="K264" i="1"/>
  <c r="K53" i="1"/>
  <c r="K124" i="1"/>
  <c r="K185" i="1"/>
  <c r="K218" i="1"/>
  <c r="K265" i="1"/>
  <c r="K333" i="1"/>
  <c r="K125" i="1"/>
  <c r="K266" i="1"/>
  <c r="K126" i="1"/>
  <c r="K54" i="1"/>
  <c r="K55" i="1"/>
  <c r="K219" i="1"/>
  <c r="K127" i="1"/>
  <c r="K186" i="1"/>
  <c r="K220" i="1"/>
  <c r="K267" i="1"/>
  <c r="K334" i="1"/>
  <c r="K9" i="1"/>
  <c r="K268" i="1"/>
  <c r="K56" i="1"/>
  <c r="K221" i="1"/>
  <c r="K269" i="1"/>
  <c r="K270" i="1"/>
  <c r="K57" i="1"/>
  <c r="K128" i="1"/>
  <c r="K222" i="1"/>
  <c r="K271" i="1"/>
  <c r="K335" i="1"/>
  <c r="K10" i="1"/>
  <c r="K129" i="1"/>
  <c r="K272" i="1"/>
  <c r="K58" i="1"/>
  <c r="K187" i="1"/>
  <c r="K273" i="1"/>
  <c r="K336" i="1"/>
  <c r="K130" i="1"/>
  <c r="K131" i="1"/>
  <c r="K223" i="1"/>
  <c r="K321" i="1"/>
  <c r="K59" i="1"/>
  <c r="K60" i="1"/>
  <c r="K132" i="1"/>
  <c r="K188" i="1"/>
  <c r="K224" i="1"/>
  <c r="K274" i="1"/>
  <c r="K322" i="1"/>
  <c r="K225" i="1"/>
  <c r="K337" i="1"/>
  <c r="K275" i="1"/>
  <c r="K276" i="1"/>
  <c r="K277" i="1"/>
  <c r="K338" i="1"/>
  <c r="K278" i="1"/>
  <c r="K133" i="1"/>
  <c r="K279" i="1"/>
  <c r="K134" i="1"/>
  <c r="K189" i="1"/>
  <c r="K280" i="1"/>
  <c r="K339" i="1"/>
  <c r="K11" i="1"/>
  <c r="K226" i="1"/>
  <c r="K12" i="1"/>
  <c r="K340" i="1"/>
  <c r="K190" i="1"/>
  <c r="K13" i="1"/>
  <c r="K135" i="1"/>
  <c r="K191" i="1"/>
  <c r="K227" i="1"/>
  <c r="K281" i="1"/>
  <c r="K341" i="1"/>
  <c r="K14" i="1"/>
  <c r="K61" i="1"/>
  <c r="K192" i="1"/>
  <c r="K193" i="1"/>
  <c r="K282" i="1"/>
  <c r="K62" i="1"/>
  <c r="K136" i="1"/>
  <c r="K194" i="1"/>
  <c r="K228" i="1"/>
  <c r="K283" i="1"/>
  <c r="K15" i="1"/>
  <c r="K284" i="1"/>
  <c r="K285" i="1"/>
  <c r="K63" i="1"/>
  <c r="K286" i="1"/>
  <c r="K137" i="1"/>
  <c r="K138" i="1"/>
  <c r="K287" i="1"/>
  <c r="K64" i="1"/>
  <c r="K139" i="1"/>
  <c r="K195" i="1"/>
  <c r="K229" i="1"/>
  <c r="K288" i="1"/>
  <c r="K342" i="1"/>
  <c r="K230" i="1"/>
  <c r="K289" i="1"/>
  <c r="K290" i="1"/>
  <c r="K343" i="1"/>
  <c r="K231" i="1"/>
  <c r="K344" i="1"/>
  <c r="K65" i="1"/>
  <c r="K196" i="1"/>
  <c r="K232" i="1"/>
  <c r="K291" i="1"/>
  <c r="K345" i="1"/>
  <c r="K292" i="1"/>
  <c r="K346" i="1"/>
  <c r="K66" i="1"/>
  <c r="K140" i="1"/>
  <c r="K67" i="1"/>
  <c r="K197" i="1"/>
  <c r="K233" i="1"/>
  <c r="K293" i="1"/>
  <c r="K347" i="1"/>
  <c r="K323" i="1"/>
  <c r="K234" i="1"/>
  <c r="K348" i="1"/>
  <c r="K141" i="1"/>
  <c r="K294" i="1"/>
  <c r="K68" i="1"/>
  <c r="K324" i="1"/>
  <c r="K349" i="1"/>
  <c r="K69" i="1"/>
  <c r="K142" i="1"/>
  <c r="K235" i="1"/>
  <c r="K350" i="1"/>
  <c r="K70" i="1"/>
  <c r="K351" i="1"/>
  <c r="K71" i="1"/>
  <c r="K236" i="1"/>
  <c r="K295" i="1"/>
  <c r="K352" i="1"/>
  <c r="K143" i="1"/>
  <c r="K72" i="1"/>
  <c r="K198" i="1"/>
  <c r="K353" i="1"/>
  <c r="K144" i="1"/>
  <c r="K73" i="1"/>
  <c r="K199" i="1"/>
  <c r="K237" i="1"/>
  <c r="K325" i="1"/>
  <c r="K74" i="1"/>
  <c r="K296" i="1"/>
  <c r="K145" i="1"/>
  <c r="K297" i="1"/>
  <c r="K75" i="1"/>
  <c r="K146" i="1"/>
  <c r="K76" i="1"/>
  <c r="K147" i="1"/>
  <c r="K77" i="1"/>
  <c r="K238" i="1"/>
  <c r="K354" i="1"/>
  <c r="K148" i="1"/>
  <c r="K298" i="1"/>
  <c r="K355" i="1"/>
  <c r="K78" i="1"/>
  <c r="K239" i="1"/>
  <c r="K356" i="1"/>
  <c r="K149" i="1"/>
  <c r="K79" i="1"/>
  <c r="K357" i="1"/>
  <c r="K299" i="1"/>
  <c r="K240" i="1"/>
  <c r="K150" i="1"/>
  <c r="K151" i="1"/>
  <c r="K200" i="1"/>
  <c r="K241" i="1"/>
  <c r="K358" i="1"/>
  <c r="K300" i="1"/>
  <c r="K359" i="1"/>
  <c r="K80" i="1"/>
  <c r="K81" i="1"/>
  <c r="K82" i="1"/>
  <c r="K83" i="1"/>
  <c r="K360" i="1"/>
  <c r="K361" i="1"/>
  <c r="K152" i="1"/>
  <c r="K84" i="1"/>
  <c r="K28" i="1"/>
  <c r="K153" i="1"/>
  <c r="K242" i="1"/>
  <c r="K301" i="1"/>
  <c r="K362" i="1"/>
  <c r="K302" i="1"/>
  <c r="K154" i="1"/>
  <c r="K85" i="1"/>
  <c r="K243" i="1"/>
  <c r="K363" i="1"/>
  <c r="K86" i="1"/>
  <c r="K29" i="1"/>
  <c r="K303" i="1"/>
  <c r="K244" i="1"/>
  <c r="K155" i="1"/>
  <c r="K364" i="1"/>
  <c r="K326" i="1"/>
  <c r="K201" i="1"/>
  <c r="K87" i="1"/>
  <c r="K365" i="1"/>
  <c r="K156" i="1"/>
  <c r="K304" i="1"/>
  <c r="K305" i="1"/>
  <c r="K157" i="1"/>
  <c r="K88" i="1"/>
  <c r="K366" i="1"/>
  <c r="K367" i="1"/>
  <c r="K202" i="1"/>
  <c r="K89" i="1"/>
  <c r="K158" i="1"/>
  <c r="K245" i="1"/>
  <c r="K30" i="1"/>
  <c r="K90" i="1"/>
  <c r="K306" i="1"/>
  <c r="K368" i="1"/>
  <c r="K307" i="1"/>
  <c r="K246" i="1"/>
  <c r="K7" i="1"/>
  <c r="K31" i="1"/>
  <c r="K24" i="1"/>
  <c r="K91" i="1"/>
  <c r="K159" i="1"/>
  <c r="K92" i="1"/>
  <c r="K247" i="1"/>
  <c r="K93" i="1"/>
  <c r="K26" i="1"/>
  <c r="K16" i="1"/>
  <c r="K22" i="1"/>
  <c r="K5" i="1"/>
  <c r="K369" i="1"/>
  <c r="K308" i="1"/>
  <c r="K25" i="1"/>
  <c r="K17" i="1"/>
  <c r="K248" i="1"/>
  <c r="K94" i="1"/>
  <c r="K160" i="1"/>
  <c r="K327" i="1"/>
  <c r="K95" i="1"/>
  <c r="K203" i="1"/>
  <c r="K96" i="1"/>
  <c r="K309" i="1"/>
  <c r="K18" i="1"/>
  <c r="K97" i="1"/>
  <c r="K204" i="1"/>
  <c r="K36" i="1"/>
  <c r="K161" i="1"/>
  <c r="K370" i="1"/>
  <c r="K32" i="1"/>
  <c r="K310" i="1"/>
  <c r="K205" i="1"/>
  <c r="K41" i="1"/>
  <c r="K42" i="1"/>
  <c r="K249" i="1"/>
  <c r="K23" i="1"/>
  <c r="K37" i="1"/>
  <c r="K98" i="1"/>
  <c r="K6" i="1"/>
  <c r="K39" i="1"/>
  <c r="K8" i="1"/>
  <c r="K328" i="1"/>
  <c r="K206" i="1"/>
  <c r="K27" i="1"/>
  <c r="K38" i="1"/>
  <c r="K99" i="1"/>
  <c r="K311" i="1"/>
  <c r="K100" i="1"/>
  <c r="K312" i="1"/>
  <c r="K371" i="1"/>
  <c r="K101" i="1"/>
  <c r="K162" i="1"/>
  <c r="K102" i="1"/>
  <c r="K329" i="1"/>
  <c r="K372" i="1"/>
  <c r="K250" i="1"/>
  <c r="K103" i="1"/>
  <c r="K104" i="1"/>
  <c r="K313" i="1"/>
  <c r="K314" i="1"/>
  <c r="K373" i="1"/>
  <c r="K105" i="1"/>
  <c r="K207" i="1"/>
  <c r="K106" i="1"/>
  <c r="K374" i="1"/>
  <c r="K33" i="1"/>
  <c r="K208" i="1"/>
  <c r="K163" i="1"/>
  <c r="K315" i="1"/>
  <c r="K40" i="1"/>
  <c r="K251" i="1"/>
  <c r="K107" i="1"/>
  <c r="K164" i="1"/>
  <c r="K165" i="1"/>
  <c r="K316" i="1"/>
  <c r="K19" i="1"/>
  <c r="K108" i="1"/>
  <c r="K166" i="1"/>
  <c r="K375" i="1"/>
  <c r="K34" i="1"/>
  <c r="K317" i="1"/>
  <c r="K167" i="1"/>
  <c r="K2" i="1"/>
  <c r="K209" i="1"/>
  <c r="K168" i="1"/>
  <c r="K169" i="1"/>
  <c r="K252" i="1"/>
  <c r="K109" i="1"/>
  <c r="K170" i="1"/>
  <c r="K171" i="1"/>
  <c r="K110" i="1"/>
  <c r="K253" i="1"/>
  <c r="K20" i="1"/>
  <c r="K172" i="1"/>
  <c r="K111" i="1"/>
  <c r="K21" i="1"/>
  <c r="K376" i="1"/>
  <c r="K254" i="1"/>
  <c r="K173" i="1"/>
  <c r="K35" i="1"/>
  <c r="K318" i="1"/>
  <c r="K112" i="1"/>
  <c r="K377" i="1"/>
  <c r="K174" i="1"/>
  <c r="K113" i="1"/>
  <c r="K175" i="1"/>
  <c r="K3" i="1"/>
  <c r="K378" i="1"/>
  <c r="K4" i="1"/>
  <c r="K176" i="1"/>
  <c r="K379" i="1"/>
  <c r="K380" i="1"/>
  <c r="L114" i="1"/>
  <c r="L210" i="1"/>
  <c r="L255" i="1"/>
  <c r="L330" i="1"/>
  <c r="L43" i="1"/>
  <c r="L177" i="1"/>
  <c r="L256" i="1"/>
  <c r="L44" i="1"/>
  <c r="L115" i="1"/>
  <c r="L178" i="1"/>
  <c r="L211" i="1"/>
  <c r="L257" i="1"/>
  <c r="L179" i="1"/>
  <c r="L45" i="1"/>
  <c r="L116" i="1"/>
  <c r="L180" i="1"/>
  <c r="L212" i="1"/>
  <c r="L258" i="1"/>
  <c r="L181" i="1"/>
  <c r="L213" i="1"/>
  <c r="L117" i="1"/>
  <c r="L259" i="1"/>
  <c r="L118" i="1"/>
  <c r="L214" i="1"/>
  <c r="L260" i="1"/>
  <c r="L46" i="1"/>
  <c r="L47" i="1"/>
  <c r="L119" i="1"/>
  <c r="L120" i="1"/>
  <c r="L215" i="1"/>
  <c r="L261" i="1"/>
  <c r="L319" i="1"/>
  <c r="L48" i="1"/>
  <c r="L182" i="1"/>
  <c r="L49" i="1"/>
  <c r="L121" i="1"/>
  <c r="L183" i="1"/>
  <c r="L216" i="1"/>
  <c r="L262" i="1"/>
  <c r="L320" i="1"/>
  <c r="L331" i="1"/>
  <c r="L50" i="1"/>
  <c r="L51" i="1"/>
  <c r="L52" i="1"/>
  <c r="L184" i="1"/>
  <c r="L217" i="1"/>
  <c r="L332" i="1"/>
  <c r="L263" i="1"/>
  <c r="L122" i="1"/>
  <c r="L123" i="1"/>
  <c r="L264" i="1"/>
  <c r="L53" i="1"/>
  <c r="L124" i="1"/>
  <c r="L185" i="1"/>
  <c r="L218" i="1"/>
  <c r="L265" i="1"/>
  <c r="L333" i="1"/>
  <c r="L125" i="1"/>
  <c r="L266" i="1"/>
  <c r="L126" i="1"/>
  <c r="L54" i="1"/>
  <c r="L55" i="1"/>
  <c r="L219" i="1"/>
  <c r="L127" i="1"/>
  <c r="L186" i="1"/>
  <c r="L220" i="1"/>
  <c r="L267" i="1"/>
  <c r="L334" i="1"/>
  <c r="L9" i="1"/>
  <c r="L268" i="1"/>
  <c r="L56" i="1"/>
  <c r="L221" i="1"/>
  <c r="L269" i="1"/>
  <c r="L270" i="1"/>
  <c r="L57" i="1"/>
  <c r="L128" i="1"/>
  <c r="L222" i="1"/>
  <c r="L271" i="1"/>
  <c r="L335" i="1"/>
  <c r="L10" i="1"/>
  <c r="L129" i="1"/>
  <c r="L272" i="1"/>
  <c r="L58" i="1"/>
  <c r="L187" i="1"/>
  <c r="L273" i="1"/>
  <c r="L336" i="1"/>
  <c r="L130" i="1"/>
  <c r="L131" i="1"/>
  <c r="L223" i="1"/>
  <c r="L321" i="1"/>
  <c r="L59" i="1"/>
  <c r="L60" i="1"/>
  <c r="L132" i="1"/>
  <c r="L188" i="1"/>
  <c r="L224" i="1"/>
  <c r="L274" i="1"/>
  <c r="L322" i="1"/>
  <c r="L225" i="1"/>
  <c r="L337" i="1"/>
  <c r="L275" i="1"/>
  <c r="L276" i="1"/>
  <c r="L277" i="1"/>
  <c r="L338" i="1"/>
  <c r="L278" i="1"/>
  <c r="L133" i="1"/>
  <c r="L279" i="1"/>
  <c r="L134" i="1"/>
  <c r="L189" i="1"/>
  <c r="L280" i="1"/>
  <c r="L339" i="1"/>
  <c r="L11" i="1"/>
  <c r="L226" i="1"/>
  <c r="L12" i="1"/>
  <c r="L340" i="1"/>
  <c r="L190" i="1"/>
  <c r="L13" i="1"/>
  <c r="L135" i="1"/>
  <c r="L191" i="1"/>
  <c r="L227" i="1"/>
  <c r="L281" i="1"/>
  <c r="L341" i="1"/>
  <c r="L14" i="1"/>
  <c r="L61" i="1"/>
  <c r="L192" i="1"/>
  <c r="L193" i="1"/>
  <c r="L282" i="1"/>
  <c r="L62" i="1"/>
  <c r="L136" i="1"/>
  <c r="L194" i="1"/>
  <c r="L228" i="1"/>
  <c r="L283" i="1"/>
  <c r="L15" i="1"/>
  <c r="L284" i="1"/>
  <c r="L285" i="1"/>
  <c r="L63" i="1"/>
  <c r="L286" i="1"/>
  <c r="L137" i="1"/>
  <c r="L138" i="1"/>
  <c r="L287" i="1"/>
  <c r="L64" i="1"/>
  <c r="L139" i="1"/>
  <c r="L195" i="1"/>
  <c r="L229" i="1"/>
  <c r="L288" i="1"/>
  <c r="L342" i="1"/>
  <c r="L230" i="1"/>
  <c r="L289" i="1"/>
  <c r="L290" i="1"/>
  <c r="L343" i="1"/>
  <c r="L231" i="1"/>
  <c r="L344" i="1"/>
  <c r="L65" i="1"/>
  <c r="L196" i="1"/>
  <c r="L232" i="1"/>
  <c r="L291" i="1"/>
  <c r="L345" i="1"/>
  <c r="L292" i="1"/>
  <c r="L346" i="1"/>
  <c r="L66" i="1"/>
  <c r="L140" i="1"/>
  <c r="L67" i="1"/>
  <c r="L197" i="1"/>
  <c r="L233" i="1"/>
  <c r="L293" i="1"/>
  <c r="L347" i="1"/>
  <c r="L323" i="1"/>
  <c r="L234" i="1"/>
  <c r="L348" i="1"/>
  <c r="L141" i="1"/>
  <c r="L294" i="1"/>
  <c r="L68" i="1"/>
  <c r="L324" i="1"/>
  <c r="L349" i="1"/>
  <c r="L69" i="1"/>
  <c r="L142" i="1"/>
  <c r="L235" i="1"/>
  <c r="L350" i="1"/>
  <c r="L70" i="1"/>
  <c r="L351" i="1"/>
  <c r="L71" i="1"/>
  <c r="L236" i="1"/>
  <c r="L295" i="1"/>
  <c r="L352" i="1"/>
  <c r="L143" i="1"/>
  <c r="L72" i="1"/>
  <c r="L198" i="1"/>
  <c r="L353" i="1"/>
  <c r="L144" i="1"/>
  <c r="L73" i="1"/>
  <c r="L199" i="1"/>
  <c r="L237" i="1"/>
  <c r="L325" i="1"/>
  <c r="L74" i="1"/>
  <c r="L296" i="1"/>
  <c r="L145" i="1"/>
  <c r="L297" i="1"/>
  <c r="L75" i="1"/>
  <c r="L146" i="1"/>
  <c r="L76" i="1"/>
  <c r="L147" i="1"/>
  <c r="L77" i="1"/>
  <c r="L238" i="1"/>
  <c r="L354" i="1"/>
  <c r="L148" i="1"/>
  <c r="L298" i="1"/>
  <c r="L355" i="1"/>
  <c r="L78" i="1"/>
  <c r="L239" i="1"/>
  <c r="L356" i="1"/>
  <c r="L149" i="1"/>
  <c r="L79" i="1"/>
  <c r="L357" i="1"/>
  <c r="L299" i="1"/>
  <c r="L240" i="1"/>
  <c r="L150" i="1"/>
  <c r="L151" i="1"/>
  <c r="L200" i="1"/>
  <c r="L241" i="1"/>
  <c r="L358" i="1"/>
  <c r="L300" i="1"/>
  <c r="L359" i="1"/>
  <c r="L80" i="1"/>
  <c r="L81" i="1"/>
  <c r="L82" i="1"/>
  <c r="L83" i="1"/>
  <c r="L360" i="1"/>
  <c r="L361" i="1"/>
  <c r="L152" i="1"/>
  <c r="L84" i="1"/>
  <c r="L28" i="1"/>
  <c r="L153" i="1"/>
  <c r="L242" i="1"/>
  <c r="L301" i="1"/>
  <c r="L362" i="1"/>
  <c r="L302" i="1"/>
  <c r="L154" i="1"/>
  <c r="L85" i="1"/>
  <c r="L243" i="1"/>
  <c r="L363" i="1"/>
  <c r="L86" i="1"/>
  <c r="L29" i="1"/>
  <c r="L303" i="1"/>
  <c r="L244" i="1"/>
  <c r="L155" i="1"/>
  <c r="L364" i="1"/>
  <c r="L326" i="1"/>
  <c r="L201" i="1"/>
  <c r="L87" i="1"/>
  <c r="L365" i="1"/>
  <c r="L156" i="1"/>
  <c r="L304" i="1"/>
  <c r="L305" i="1"/>
  <c r="L157" i="1"/>
  <c r="L88" i="1"/>
  <c r="L366" i="1"/>
  <c r="L367" i="1"/>
  <c r="L202" i="1"/>
  <c r="L89" i="1"/>
  <c r="L158" i="1"/>
  <c r="L245" i="1"/>
  <c r="L30" i="1"/>
  <c r="L90" i="1"/>
  <c r="L306" i="1"/>
  <c r="L368" i="1"/>
  <c r="L307" i="1"/>
  <c r="L246" i="1"/>
  <c r="L7" i="1"/>
  <c r="L31" i="1"/>
  <c r="L24" i="1"/>
  <c r="L91" i="1"/>
  <c r="L159" i="1"/>
  <c r="L92" i="1"/>
  <c r="L247" i="1"/>
  <c r="L93" i="1"/>
  <c r="L26" i="1"/>
  <c r="L16" i="1"/>
  <c r="L22" i="1"/>
  <c r="L5" i="1"/>
  <c r="L369" i="1"/>
  <c r="L308" i="1"/>
  <c r="L25" i="1"/>
  <c r="L17" i="1"/>
  <c r="L248" i="1"/>
  <c r="L94" i="1"/>
  <c r="L160" i="1"/>
  <c r="L327" i="1"/>
  <c r="L95" i="1"/>
  <c r="L203" i="1"/>
  <c r="L96" i="1"/>
  <c r="L309" i="1"/>
  <c r="L18" i="1"/>
  <c r="L97" i="1"/>
  <c r="L204" i="1"/>
  <c r="L36" i="1"/>
  <c r="L161" i="1"/>
  <c r="L370" i="1"/>
  <c r="L32" i="1"/>
  <c r="L310" i="1"/>
  <c r="L205" i="1"/>
  <c r="L41" i="1"/>
  <c r="L42" i="1"/>
  <c r="L249" i="1"/>
  <c r="L23" i="1"/>
  <c r="L37" i="1"/>
  <c r="L98" i="1"/>
  <c r="L6" i="1"/>
  <c r="L39" i="1"/>
  <c r="L8" i="1"/>
  <c r="L328" i="1"/>
  <c r="L206" i="1"/>
  <c r="L27" i="1"/>
  <c r="L38" i="1"/>
  <c r="L99" i="1"/>
  <c r="L311" i="1"/>
  <c r="L100" i="1"/>
  <c r="L312" i="1"/>
  <c r="L371" i="1"/>
  <c r="L101" i="1"/>
  <c r="L162" i="1"/>
  <c r="L102" i="1"/>
  <c r="L329" i="1"/>
  <c r="L372" i="1"/>
  <c r="L250" i="1"/>
  <c r="L103" i="1"/>
  <c r="L104" i="1"/>
  <c r="L313" i="1"/>
  <c r="L314" i="1"/>
  <c r="L373" i="1"/>
  <c r="L105" i="1"/>
  <c r="L207" i="1"/>
  <c r="L106" i="1"/>
  <c r="L374" i="1"/>
  <c r="L33" i="1"/>
  <c r="L208" i="1"/>
  <c r="L163" i="1"/>
  <c r="L315" i="1"/>
  <c r="L40" i="1"/>
  <c r="L251" i="1"/>
  <c r="L107" i="1"/>
  <c r="L164" i="1"/>
  <c r="L165" i="1"/>
  <c r="L316" i="1"/>
  <c r="L19" i="1"/>
  <c r="L108" i="1"/>
  <c r="L166" i="1"/>
  <c r="L375" i="1"/>
  <c r="L34" i="1"/>
  <c r="L317" i="1"/>
  <c r="L167" i="1"/>
  <c r="L2" i="1"/>
  <c r="L209" i="1"/>
  <c r="L168" i="1"/>
  <c r="L169" i="1"/>
  <c r="L252" i="1"/>
  <c r="L109" i="1"/>
  <c r="L170" i="1"/>
  <c r="L171" i="1"/>
  <c r="L110" i="1"/>
  <c r="L253" i="1"/>
  <c r="L20" i="1"/>
  <c r="L172" i="1"/>
  <c r="L111" i="1"/>
  <c r="L21" i="1"/>
  <c r="L376" i="1"/>
  <c r="L254" i="1"/>
  <c r="L173" i="1"/>
  <c r="L35" i="1"/>
  <c r="L318" i="1"/>
  <c r="L112" i="1"/>
  <c r="L377" i="1"/>
  <c r="L174" i="1"/>
  <c r="L113" i="1"/>
  <c r="L175" i="1"/>
  <c r="L3" i="1"/>
  <c r="L378" i="1"/>
  <c r="L4" i="1"/>
  <c r="L176" i="1"/>
  <c r="L379" i="1"/>
  <c r="L380" i="1"/>
  <c r="M182" i="1" l="1"/>
  <c r="M125" i="1"/>
  <c r="M14" i="1"/>
  <c r="M178" i="1"/>
  <c r="M173" i="1"/>
  <c r="P111" i="1"/>
  <c r="Q111" i="1" s="1"/>
  <c r="M252" i="1"/>
  <c r="M316" i="1"/>
  <c r="M251" i="1"/>
  <c r="M313" i="1"/>
  <c r="M372" i="1"/>
  <c r="M311" i="1"/>
  <c r="M206" i="1"/>
  <c r="P6" i="1"/>
  <c r="Q6" i="1" s="1"/>
  <c r="M249" i="1"/>
  <c r="M310" i="1"/>
  <c r="M36" i="1"/>
  <c r="M309" i="1"/>
  <c r="M327" i="1"/>
  <c r="M17" i="1"/>
  <c r="M5" i="1"/>
  <c r="M93" i="1"/>
  <c r="M91" i="1"/>
  <c r="M246" i="1"/>
  <c r="M90" i="1"/>
  <c r="M89" i="1"/>
  <c r="M88" i="1"/>
  <c r="M156" i="1"/>
  <c r="M326" i="1"/>
  <c r="M303" i="1"/>
  <c r="M243" i="1"/>
  <c r="M362" i="1"/>
  <c r="M28" i="1"/>
  <c r="M360" i="1"/>
  <c r="M80" i="1"/>
  <c r="M241" i="1"/>
  <c r="M240" i="1"/>
  <c r="M149" i="1"/>
  <c r="M355" i="1"/>
  <c r="M238" i="1"/>
  <c r="M146" i="1"/>
  <c r="M296" i="1"/>
  <c r="M199" i="1"/>
  <c r="M198" i="1"/>
  <c r="M295" i="1"/>
  <c r="M70" i="1"/>
  <c r="M69" i="1"/>
  <c r="M294" i="1"/>
  <c r="M323" i="1"/>
  <c r="M197" i="1"/>
  <c r="M346" i="1"/>
  <c r="M232" i="1"/>
  <c r="M231" i="1"/>
  <c r="M230" i="1"/>
  <c r="M195" i="1"/>
  <c r="M138" i="1"/>
  <c r="M285" i="1"/>
  <c r="M228" i="1"/>
  <c r="M282" i="1"/>
  <c r="M191" i="1"/>
  <c r="M340" i="1"/>
  <c r="M339" i="1"/>
  <c r="M279" i="1"/>
  <c r="M277" i="1"/>
  <c r="M225" i="1"/>
  <c r="M188" i="1"/>
  <c r="M321" i="1"/>
  <c r="M336" i="1"/>
  <c r="M272" i="1"/>
  <c r="M271" i="1"/>
  <c r="M270" i="1"/>
  <c r="M268" i="1"/>
  <c r="M220" i="1"/>
  <c r="M55" i="1"/>
  <c r="M185" i="1"/>
  <c r="M123" i="1"/>
  <c r="M217" i="1"/>
  <c r="M50" i="1"/>
  <c r="M216" i="1"/>
  <c r="M215" i="1"/>
  <c r="M46" i="1"/>
  <c r="M259" i="1"/>
  <c r="M258" i="1"/>
  <c r="M45" i="1"/>
  <c r="M177" i="1"/>
  <c r="M210" i="1"/>
  <c r="J379" i="1"/>
  <c r="P21" i="1"/>
  <c r="P209" i="1"/>
  <c r="P19" i="1"/>
  <c r="M314" i="1"/>
  <c r="P250" i="1"/>
  <c r="M162" i="1"/>
  <c r="M27" i="1"/>
  <c r="P39" i="1"/>
  <c r="M23" i="1"/>
  <c r="M161" i="1"/>
  <c r="P18" i="1"/>
  <c r="M95" i="1"/>
  <c r="M369" i="1"/>
  <c r="P26" i="1"/>
  <c r="M159" i="1"/>
  <c r="P7" i="1"/>
  <c r="M306" i="1"/>
  <c r="M366" i="1"/>
  <c r="M201" i="1"/>
  <c r="M363" i="1"/>
  <c r="M153" i="1"/>
  <c r="M81" i="1"/>
  <c r="M150" i="1"/>
  <c r="M78" i="1"/>
  <c r="M76" i="1"/>
  <c r="M237" i="1"/>
  <c r="M352" i="1"/>
  <c r="M142" i="1"/>
  <c r="M234" i="1"/>
  <c r="M66" i="1"/>
  <c r="M379" i="1"/>
  <c r="P42" i="1"/>
  <c r="P22" i="1"/>
  <c r="P40" i="1"/>
  <c r="P41" i="1"/>
  <c r="P16" i="1"/>
  <c r="M65" i="1"/>
  <c r="P4" i="1"/>
  <c r="Q4" i="1" s="1"/>
  <c r="P317" i="1"/>
  <c r="Q317" i="1" s="1"/>
  <c r="P8" i="1"/>
  <c r="Q8" i="1" s="1"/>
  <c r="Z379" i="1"/>
  <c r="M2" i="1"/>
  <c r="P2" i="1"/>
  <c r="Y379" i="1"/>
  <c r="M3" i="1"/>
  <c r="M208" i="1"/>
  <c r="M377" i="1"/>
  <c r="M34" i="1"/>
  <c r="M101" i="1"/>
  <c r="M6" i="1"/>
  <c r="Q2" i="1"/>
  <c r="M380" i="1"/>
  <c r="M110" i="1"/>
  <c r="M375" i="1"/>
  <c r="M207" i="1"/>
  <c r="M174" i="1"/>
  <c r="M21" i="1"/>
  <c r="M109" i="1"/>
  <c r="M107" i="1"/>
  <c r="M106" i="1"/>
  <c r="M250" i="1"/>
  <c r="M100" i="1"/>
  <c r="M39" i="1"/>
  <c r="M205" i="1"/>
  <c r="M18" i="1"/>
  <c r="M248" i="1"/>
  <c r="M26" i="1"/>
  <c r="M7" i="1"/>
  <c r="M158" i="1"/>
  <c r="M304" i="1"/>
  <c r="M244" i="1"/>
  <c r="M302" i="1"/>
  <c r="M361" i="1"/>
  <c r="M358" i="1"/>
  <c r="M79" i="1"/>
  <c r="M354" i="1"/>
  <c r="M145" i="1"/>
  <c r="M353" i="1"/>
  <c r="M351" i="1"/>
  <c r="M68" i="1"/>
  <c r="M233" i="1"/>
  <c r="M291" i="1"/>
  <c r="M344" i="1"/>
  <c r="M289" i="1"/>
  <c r="M229" i="1"/>
  <c r="M287" i="1"/>
  <c r="M63" i="1"/>
  <c r="M283" i="1"/>
  <c r="M62" i="1"/>
  <c r="M61" i="1"/>
  <c r="M227" i="1"/>
  <c r="M190" i="1"/>
  <c r="M11" i="1"/>
  <c r="M134" i="1"/>
  <c r="M338" i="1"/>
  <c r="M337" i="1"/>
  <c r="M224" i="1"/>
  <c r="M59" i="1"/>
  <c r="M130" i="1"/>
  <c r="M58" i="1"/>
  <c r="M335" i="1"/>
  <c r="M57" i="1"/>
  <c r="M56" i="1"/>
  <c r="M267" i="1"/>
  <c r="M219" i="1"/>
  <c r="M266" i="1"/>
  <c r="M218" i="1"/>
  <c r="M264" i="1"/>
  <c r="M332" i="1"/>
  <c r="M51" i="1"/>
  <c r="M262" i="1"/>
  <c r="M49" i="1"/>
  <c r="M261" i="1"/>
  <c r="M47" i="1"/>
  <c r="M118" i="1"/>
  <c r="M181" i="1"/>
  <c r="M116" i="1"/>
  <c r="M211" i="1"/>
  <c r="M256" i="1"/>
  <c r="M255" i="1"/>
  <c r="S113" i="1"/>
  <c r="S315" i="1"/>
  <c r="R315" i="1"/>
  <c r="S103" i="1"/>
  <c r="R312" i="1"/>
  <c r="S312" i="1"/>
  <c r="S370" i="1"/>
  <c r="R370" i="1"/>
  <c r="S203" i="1"/>
  <c r="R203" i="1"/>
  <c r="R308" i="1"/>
  <c r="S308" i="1"/>
  <c r="S92" i="1"/>
  <c r="S368" i="1"/>
  <c r="R368" i="1"/>
  <c r="S367" i="1"/>
  <c r="R367" i="1"/>
  <c r="S87" i="1"/>
  <c r="S86" i="1"/>
  <c r="S242" i="1"/>
  <c r="S82" i="1"/>
  <c r="R357" i="1"/>
  <c r="S357" i="1"/>
  <c r="S148" i="1"/>
  <c r="S297" i="1"/>
  <c r="R297" i="1"/>
  <c r="S325" i="1"/>
  <c r="R325" i="1"/>
  <c r="R143" i="1"/>
  <c r="S143" i="1"/>
  <c r="S235" i="1"/>
  <c r="S348" i="1"/>
  <c r="R348" i="1"/>
  <c r="S140" i="1"/>
  <c r="R140" i="1"/>
  <c r="R290" i="1"/>
  <c r="S290" i="1"/>
  <c r="S286" i="1"/>
  <c r="S192" i="1"/>
  <c r="R192" i="1"/>
  <c r="S226" i="1"/>
  <c r="R275" i="1"/>
  <c r="S275" i="1"/>
  <c r="S131" i="1"/>
  <c r="R128" i="1"/>
  <c r="S127" i="1"/>
  <c r="R127" i="1"/>
  <c r="S53" i="1"/>
  <c r="S263" i="1"/>
  <c r="S121" i="1"/>
  <c r="R121" i="1"/>
  <c r="S214" i="1"/>
  <c r="R257" i="1"/>
  <c r="S257" i="1"/>
  <c r="M378" i="1"/>
  <c r="M35" i="1"/>
  <c r="M253" i="1"/>
  <c r="M209" i="1"/>
  <c r="M19" i="1"/>
  <c r="M163" i="1"/>
  <c r="S318" i="1"/>
  <c r="R318" i="1"/>
  <c r="S170" i="1"/>
  <c r="R170" i="1"/>
  <c r="S108" i="1"/>
  <c r="S374" i="1"/>
  <c r="S102" i="1"/>
  <c r="S97" i="1"/>
  <c r="S94" i="1"/>
  <c r="S245" i="1"/>
  <c r="S305" i="1"/>
  <c r="R305" i="1"/>
  <c r="S155" i="1"/>
  <c r="R155" i="1"/>
  <c r="S154" i="1"/>
  <c r="S152" i="1"/>
  <c r="S300" i="1"/>
  <c r="R300" i="1"/>
  <c r="S151" i="1"/>
  <c r="R151" i="1"/>
  <c r="S239" i="1"/>
  <c r="S147" i="1"/>
  <c r="S144" i="1"/>
  <c r="R144" i="1"/>
  <c r="S71" i="1"/>
  <c r="S324" i="1"/>
  <c r="S293" i="1"/>
  <c r="S65" i="1"/>
  <c r="S64" i="1"/>
  <c r="S281" i="1"/>
  <c r="S278" i="1"/>
  <c r="R278" i="1"/>
  <c r="S60" i="1"/>
  <c r="R187" i="1"/>
  <c r="S187" i="1"/>
  <c r="S334" i="1"/>
  <c r="S126" i="1"/>
  <c r="R126" i="1"/>
  <c r="S52" i="1"/>
  <c r="R319" i="1"/>
  <c r="S319" i="1"/>
  <c r="S213" i="1"/>
  <c r="S330" i="1"/>
  <c r="R330" i="1"/>
  <c r="S377" i="1"/>
  <c r="R377" i="1"/>
  <c r="R173" i="1"/>
  <c r="S173" i="1"/>
  <c r="S110" i="1"/>
  <c r="S252" i="1"/>
  <c r="R252" i="1"/>
  <c r="S375" i="1"/>
  <c r="S316" i="1"/>
  <c r="R316" i="1"/>
  <c r="S251" i="1"/>
  <c r="R251" i="1"/>
  <c r="R208" i="1"/>
  <c r="S208" i="1"/>
  <c r="S207" i="1"/>
  <c r="S313" i="1"/>
  <c r="R313" i="1"/>
  <c r="S372" i="1"/>
  <c r="R372" i="1"/>
  <c r="S101" i="1"/>
  <c r="S311" i="1"/>
  <c r="S206" i="1"/>
  <c r="R206" i="1"/>
  <c r="S249" i="1"/>
  <c r="S310" i="1"/>
  <c r="R310" i="1"/>
  <c r="S309" i="1"/>
  <c r="S327" i="1"/>
  <c r="R327" i="1"/>
  <c r="S5" i="1"/>
  <c r="T5" i="1" s="1"/>
  <c r="S93" i="1"/>
  <c r="S91" i="1"/>
  <c r="S246" i="1"/>
  <c r="S90" i="1"/>
  <c r="S89" i="1"/>
  <c r="S156" i="1"/>
  <c r="R156" i="1"/>
  <c r="S326" i="1"/>
  <c r="R326" i="1"/>
  <c r="R303" i="1"/>
  <c r="S303" i="1"/>
  <c r="S362" i="1"/>
  <c r="R362" i="1"/>
  <c r="S360" i="1"/>
  <c r="S241" i="1"/>
  <c r="S240" i="1"/>
  <c r="S149" i="1"/>
  <c r="S238" i="1"/>
  <c r="S146" i="1"/>
  <c r="R146" i="1"/>
  <c r="S296" i="1"/>
  <c r="S198" i="1"/>
  <c r="R198" i="1"/>
  <c r="S295" i="1"/>
  <c r="R295" i="1"/>
  <c r="S70" i="1"/>
  <c r="S294" i="1"/>
  <c r="R294" i="1"/>
  <c r="S323" i="1"/>
  <c r="R323" i="1"/>
  <c r="S197" i="1"/>
  <c r="S232" i="1"/>
  <c r="S231" i="1"/>
  <c r="S230" i="1"/>
  <c r="S138" i="1"/>
  <c r="R138" i="1"/>
  <c r="S285" i="1"/>
  <c r="R285" i="1"/>
  <c r="S228" i="1"/>
  <c r="S191" i="1"/>
  <c r="R191" i="1"/>
  <c r="S340" i="1"/>
  <c r="S279" i="1"/>
  <c r="R279" i="1"/>
  <c r="S277" i="1"/>
  <c r="R277" i="1"/>
  <c r="S225" i="1"/>
  <c r="S321" i="1"/>
  <c r="R321" i="1"/>
  <c r="S336" i="1"/>
  <c r="R336" i="1"/>
  <c r="S272" i="1"/>
  <c r="S270" i="1"/>
  <c r="R270" i="1"/>
  <c r="S268" i="1"/>
  <c r="R268" i="1"/>
  <c r="S220" i="1"/>
  <c r="S125" i="1"/>
  <c r="R125" i="1"/>
  <c r="S185" i="1"/>
  <c r="R185" i="1"/>
  <c r="S123" i="1"/>
  <c r="S50" i="1"/>
  <c r="S216" i="1"/>
  <c r="S182" i="1"/>
  <c r="S46" i="1"/>
  <c r="S259" i="1"/>
  <c r="R259" i="1"/>
  <c r="S258" i="1"/>
  <c r="S178" i="1"/>
  <c r="R178" i="1"/>
  <c r="S177" i="1"/>
  <c r="R177" i="1"/>
  <c r="S210" i="1"/>
  <c r="S376" i="1"/>
  <c r="R376" i="1"/>
  <c r="S168" i="1"/>
  <c r="R168" i="1"/>
  <c r="S164" i="1"/>
  <c r="R373" i="1"/>
  <c r="S345" i="1"/>
  <c r="R345" i="1"/>
  <c r="S288" i="1"/>
  <c r="R136" i="1"/>
  <c r="S189" i="1"/>
  <c r="R189" i="1"/>
  <c r="S274" i="1"/>
  <c r="S221" i="1"/>
  <c r="S265" i="1"/>
  <c r="R265" i="1"/>
  <c r="S320" i="1"/>
  <c r="R119" i="1"/>
  <c r="S180" i="1"/>
  <c r="R180" i="1"/>
  <c r="S44" i="1"/>
  <c r="S3" i="1"/>
  <c r="T3" i="1"/>
  <c r="R3" i="1"/>
  <c r="M111" i="1"/>
  <c r="M176" i="1"/>
  <c r="M175" i="1"/>
  <c r="M112" i="1"/>
  <c r="M254" i="1"/>
  <c r="M172" i="1"/>
  <c r="M171" i="1"/>
  <c r="M169" i="1"/>
  <c r="M167" i="1"/>
  <c r="M166" i="1"/>
  <c r="M165" i="1"/>
  <c r="M40" i="1"/>
  <c r="M33" i="1"/>
  <c r="M105" i="1"/>
  <c r="M104" i="1"/>
  <c r="M329" i="1"/>
  <c r="M371" i="1"/>
  <c r="M99" i="1"/>
  <c r="M328" i="1"/>
  <c r="M98" i="1"/>
  <c r="M42" i="1"/>
  <c r="M32" i="1"/>
  <c r="M204" i="1"/>
  <c r="M96" i="1"/>
  <c r="M160" i="1"/>
  <c r="M25" i="1"/>
  <c r="M22" i="1"/>
  <c r="M247" i="1"/>
  <c r="M24" i="1"/>
  <c r="M307" i="1"/>
  <c r="M30" i="1"/>
  <c r="M202" i="1"/>
  <c r="M157" i="1"/>
  <c r="M365" i="1"/>
  <c r="M364" i="1"/>
  <c r="M29" i="1"/>
  <c r="M85" i="1"/>
  <c r="M301" i="1"/>
  <c r="M84" i="1"/>
  <c r="M83" i="1"/>
  <c r="M359" i="1"/>
  <c r="M200" i="1"/>
  <c r="M299" i="1"/>
  <c r="M356" i="1"/>
  <c r="M298" i="1"/>
  <c r="M77" i="1"/>
  <c r="M75" i="1"/>
  <c r="M74" i="1"/>
  <c r="M73" i="1"/>
  <c r="M72" i="1"/>
  <c r="M236" i="1"/>
  <c r="M350" i="1"/>
  <c r="M349" i="1"/>
  <c r="M141" i="1"/>
  <c r="M347" i="1"/>
  <c r="M67" i="1"/>
  <c r="M292" i="1"/>
  <c r="M196" i="1"/>
  <c r="M343" i="1"/>
  <c r="M342" i="1"/>
  <c r="M139" i="1"/>
  <c r="M137" i="1"/>
  <c r="M284" i="1"/>
  <c r="M194" i="1"/>
  <c r="M193" i="1"/>
  <c r="M341" i="1"/>
  <c r="M135" i="1"/>
  <c r="M12" i="1"/>
  <c r="M280" i="1"/>
  <c r="M133" i="1"/>
  <c r="M276" i="1"/>
  <c r="M322" i="1"/>
  <c r="M132" i="1"/>
  <c r="M223" i="1"/>
  <c r="M273" i="1"/>
  <c r="M129" i="1"/>
  <c r="M222" i="1"/>
  <c r="M269" i="1"/>
  <c r="M9" i="1"/>
  <c r="M186" i="1"/>
  <c r="M54" i="1"/>
  <c r="M333" i="1"/>
  <c r="M124" i="1"/>
  <c r="M122" i="1"/>
  <c r="M184" i="1"/>
  <c r="M331" i="1"/>
  <c r="M183" i="1"/>
  <c r="M48" i="1"/>
  <c r="M120" i="1"/>
  <c r="M260" i="1"/>
  <c r="M117" i="1"/>
  <c r="M212" i="1"/>
  <c r="M179" i="1"/>
  <c r="M115" i="1"/>
  <c r="M43" i="1"/>
  <c r="M114" i="1"/>
  <c r="M4" i="1"/>
  <c r="M113" i="1"/>
  <c r="M318" i="1"/>
  <c r="M376" i="1"/>
  <c r="M20" i="1"/>
  <c r="M170" i="1"/>
  <c r="M168" i="1"/>
  <c r="M317" i="1"/>
  <c r="M108" i="1"/>
  <c r="M164" i="1"/>
  <c r="M315" i="1"/>
  <c r="M374" i="1"/>
  <c r="M373" i="1"/>
  <c r="M103" i="1"/>
  <c r="M102" i="1"/>
  <c r="M312" i="1"/>
  <c r="M38" i="1"/>
  <c r="M8" i="1"/>
  <c r="M37" i="1"/>
  <c r="M41" i="1"/>
  <c r="M370" i="1"/>
  <c r="M97" i="1"/>
  <c r="M203" i="1"/>
  <c r="M94" i="1"/>
  <c r="M308" i="1"/>
  <c r="M16" i="1"/>
  <c r="M92" i="1"/>
  <c r="M31" i="1"/>
  <c r="M368" i="1"/>
  <c r="M245" i="1"/>
  <c r="M367" i="1"/>
  <c r="M305" i="1"/>
  <c r="M87" i="1"/>
  <c r="M155" i="1"/>
  <c r="M86" i="1"/>
  <c r="M154" i="1"/>
  <c r="M242" i="1"/>
  <c r="M152" i="1"/>
  <c r="M82" i="1"/>
  <c r="M300" i="1"/>
  <c r="M151" i="1"/>
  <c r="M357" i="1"/>
  <c r="M239" i="1"/>
  <c r="M148" i="1"/>
  <c r="M147" i="1"/>
  <c r="M297" i="1"/>
  <c r="M325" i="1"/>
  <c r="M144" i="1"/>
  <c r="M143" i="1"/>
  <c r="M71" i="1"/>
  <c r="M235" i="1"/>
  <c r="M324" i="1"/>
  <c r="M348" i="1"/>
  <c r="M293" i="1"/>
  <c r="M140" i="1"/>
  <c r="M345" i="1"/>
  <c r="M290" i="1"/>
  <c r="M288" i="1"/>
  <c r="M64" i="1"/>
  <c r="M286" i="1"/>
  <c r="M15" i="1"/>
  <c r="M136" i="1"/>
  <c r="M192" i="1"/>
  <c r="M281" i="1"/>
  <c r="M13" i="1"/>
  <c r="M226" i="1"/>
  <c r="M189" i="1"/>
  <c r="M278" i="1"/>
  <c r="M275" i="1"/>
  <c r="M274" i="1"/>
  <c r="M60" i="1"/>
  <c r="M131" i="1"/>
  <c r="M187" i="1"/>
  <c r="M10" i="1"/>
  <c r="M128" i="1"/>
  <c r="M221" i="1"/>
  <c r="M334" i="1"/>
  <c r="M127" i="1"/>
  <c r="M126" i="1"/>
  <c r="M265" i="1"/>
  <c r="M53" i="1"/>
  <c r="M263" i="1"/>
  <c r="M52" i="1"/>
  <c r="M320" i="1"/>
  <c r="M121" i="1"/>
  <c r="M319" i="1"/>
  <c r="M119" i="1"/>
  <c r="M214" i="1"/>
  <c r="M213" i="1"/>
  <c r="M180" i="1"/>
  <c r="M257" i="1"/>
  <c r="M44" i="1"/>
  <c r="M330" i="1"/>
  <c r="S2" i="1" l="1"/>
  <c r="T2" i="1" s="1"/>
  <c r="S317" i="1"/>
  <c r="T317" i="1" s="1"/>
  <c r="R111" i="1"/>
  <c r="R8" i="1"/>
  <c r="S6" i="1"/>
  <c r="T6" i="1" s="1"/>
  <c r="S4" i="1"/>
  <c r="Y4" i="1" s="1"/>
  <c r="R2" i="1"/>
  <c r="R4" i="1"/>
  <c r="R320" i="1"/>
  <c r="S119" i="1"/>
  <c r="S136" i="1"/>
  <c r="S8" i="1"/>
  <c r="Y8" i="1" s="1"/>
  <c r="S373" i="1"/>
  <c r="S282" i="1"/>
  <c r="R282" i="1"/>
  <c r="S195" i="1"/>
  <c r="R195" i="1"/>
  <c r="S346" i="1"/>
  <c r="R346" i="1"/>
  <c r="S69" i="1"/>
  <c r="S199" i="1"/>
  <c r="R199" i="1"/>
  <c r="S355" i="1"/>
  <c r="R355" i="1"/>
  <c r="S80" i="1"/>
  <c r="S243" i="1"/>
  <c r="S88" i="1"/>
  <c r="S45" i="1"/>
  <c r="S215" i="1"/>
  <c r="S217" i="1"/>
  <c r="S55" i="1"/>
  <c r="S271" i="1"/>
  <c r="R271" i="1"/>
  <c r="S188" i="1"/>
  <c r="R188" i="1"/>
  <c r="S339" i="1"/>
  <c r="R339" i="1"/>
  <c r="R197" i="1"/>
  <c r="R296" i="1"/>
  <c r="R149" i="1"/>
  <c r="R360" i="1"/>
  <c r="R274" i="1"/>
  <c r="R288" i="1"/>
  <c r="R164" i="1"/>
  <c r="R258" i="1"/>
  <c r="R182" i="1"/>
  <c r="R123" i="1"/>
  <c r="R272" i="1"/>
  <c r="R340" i="1"/>
  <c r="S17" i="1"/>
  <c r="S128" i="1"/>
  <c r="R324" i="1"/>
  <c r="R154" i="1"/>
  <c r="R309" i="1"/>
  <c r="R311" i="1"/>
  <c r="R207" i="1"/>
  <c r="R375" i="1"/>
  <c r="R334" i="1"/>
  <c r="R281" i="1"/>
  <c r="R293" i="1"/>
  <c r="R147" i="1"/>
  <c r="R152" i="1"/>
  <c r="R374" i="1"/>
  <c r="R263" i="1"/>
  <c r="R131" i="1"/>
  <c r="R286" i="1"/>
  <c r="R148" i="1"/>
  <c r="S20" i="1"/>
  <c r="R113" i="1"/>
  <c r="R16" i="1"/>
  <c r="Z16" i="1" s="1"/>
  <c r="S111" i="1"/>
  <c r="R116" i="1"/>
  <c r="S116" i="1"/>
  <c r="S261" i="1"/>
  <c r="R332" i="1"/>
  <c r="S332" i="1"/>
  <c r="R335" i="1"/>
  <c r="S335" i="1"/>
  <c r="S224" i="1"/>
  <c r="S229" i="1"/>
  <c r="S66" i="1"/>
  <c r="S142" i="1"/>
  <c r="R142" i="1"/>
  <c r="S78" i="1"/>
  <c r="S81" i="1"/>
  <c r="S363" i="1"/>
  <c r="R363" i="1"/>
  <c r="R366" i="1"/>
  <c r="R159" i="1"/>
  <c r="S159" i="1"/>
  <c r="S95" i="1"/>
  <c r="R162" i="1"/>
  <c r="S163" i="1"/>
  <c r="S109" i="1"/>
  <c r="R317" i="1"/>
  <c r="Z317" i="1" s="1"/>
  <c r="S43" i="1"/>
  <c r="R179" i="1"/>
  <c r="S117" i="1"/>
  <c r="S120" i="1"/>
  <c r="R120" i="1"/>
  <c r="S183" i="1"/>
  <c r="R183" i="1"/>
  <c r="R184" i="1"/>
  <c r="S124" i="1"/>
  <c r="S54" i="1"/>
  <c r="S273" i="1"/>
  <c r="S132" i="1"/>
  <c r="R132" i="1"/>
  <c r="S276" i="1"/>
  <c r="R276" i="1"/>
  <c r="R280" i="1"/>
  <c r="S135" i="1"/>
  <c r="S193" i="1"/>
  <c r="R193" i="1"/>
  <c r="S284" i="1"/>
  <c r="R284" i="1"/>
  <c r="R139" i="1"/>
  <c r="S343" i="1"/>
  <c r="S292" i="1"/>
  <c r="R292" i="1"/>
  <c r="S347" i="1"/>
  <c r="R347" i="1"/>
  <c r="R349" i="1"/>
  <c r="S236" i="1"/>
  <c r="S73" i="1"/>
  <c r="S75" i="1"/>
  <c r="R298" i="1"/>
  <c r="S299" i="1"/>
  <c r="S359" i="1"/>
  <c r="R359" i="1"/>
  <c r="S84" i="1"/>
  <c r="S364" i="1"/>
  <c r="S157" i="1"/>
  <c r="R157" i="1"/>
  <c r="Q22" i="1"/>
  <c r="S160" i="1"/>
  <c r="R160" i="1"/>
  <c r="R204" i="1"/>
  <c r="S328" i="1"/>
  <c r="S371" i="1"/>
  <c r="R371" i="1"/>
  <c r="S104" i="1"/>
  <c r="S165" i="1"/>
  <c r="S167" i="1"/>
  <c r="R167" i="1"/>
  <c r="S171" i="1"/>
  <c r="R171" i="1"/>
  <c r="R254" i="1"/>
  <c r="S175" i="1"/>
  <c r="T4" i="1"/>
  <c r="R255" i="1"/>
  <c r="S181" i="1"/>
  <c r="S49" i="1"/>
  <c r="S264" i="1"/>
  <c r="R264" i="1"/>
  <c r="R267" i="1"/>
  <c r="S58" i="1"/>
  <c r="S337" i="1"/>
  <c r="R337" i="1"/>
  <c r="S190" i="1"/>
  <c r="R190" i="1"/>
  <c r="R283" i="1"/>
  <c r="S289" i="1"/>
  <c r="S233" i="1"/>
  <c r="S351" i="1"/>
  <c r="R351" i="1"/>
  <c r="R145" i="1"/>
  <c r="S79" i="1"/>
  <c r="S361" i="1"/>
  <c r="R361" i="1"/>
  <c r="S244" i="1"/>
  <c r="R158" i="1"/>
  <c r="Q26" i="1"/>
  <c r="Q18" i="1"/>
  <c r="Q39" i="1"/>
  <c r="Q250" i="1"/>
  <c r="R253" i="1"/>
  <c r="Q380" i="1"/>
  <c r="S380" i="1" s="1"/>
  <c r="R6" i="1"/>
  <c r="S256" i="1"/>
  <c r="S118" i="1"/>
  <c r="R118" i="1"/>
  <c r="S262" i="1"/>
  <c r="R262" i="1"/>
  <c r="S56" i="1"/>
  <c r="S130" i="1"/>
  <c r="R130" i="1"/>
  <c r="S338" i="1"/>
  <c r="R338" i="1"/>
  <c r="S63" i="1"/>
  <c r="S344" i="1"/>
  <c r="R344" i="1"/>
  <c r="S234" i="1"/>
  <c r="R352" i="1"/>
  <c r="S76" i="1"/>
  <c r="S150" i="1"/>
  <c r="R150" i="1"/>
  <c r="S153" i="1"/>
  <c r="R153" i="1"/>
  <c r="R201" i="1"/>
  <c r="S306" i="1"/>
  <c r="S369" i="1"/>
  <c r="R369" i="1"/>
  <c r="S161" i="1"/>
  <c r="R161" i="1"/>
  <c r="S314" i="1"/>
  <c r="S107" i="1"/>
  <c r="Q209" i="1"/>
  <c r="S174" i="1"/>
  <c r="S114" i="1"/>
  <c r="R114" i="1"/>
  <c r="S115" i="1"/>
  <c r="R115" i="1"/>
  <c r="S260" i="1"/>
  <c r="S48" i="1"/>
  <c r="S331" i="1"/>
  <c r="R331" i="1"/>
  <c r="R122" i="1"/>
  <c r="S333" i="1"/>
  <c r="S186" i="1"/>
  <c r="R186" i="1"/>
  <c r="S269" i="1"/>
  <c r="R269" i="1"/>
  <c r="R129" i="1"/>
  <c r="S223" i="1"/>
  <c r="S322" i="1"/>
  <c r="R322" i="1"/>
  <c r="S133" i="1"/>
  <c r="R133" i="1"/>
  <c r="S341" i="1"/>
  <c r="S194" i="1"/>
  <c r="R194" i="1"/>
  <c r="S137" i="1"/>
  <c r="R137" i="1"/>
  <c r="R342" i="1"/>
  <c r="S196" i="1"/>
  <c r="S67" i="1"/>
  <c r="S141" i="1"/>
  <c r="R141" i="1"/>
  <c r="S72" i="1"/>
  <c r="S74" i="1"/>
  <c r="S77" i="1"/>
  <c r="R356" i="1"/>
  <c r="S356" i="1"/>
  <c r="S83" i="1"/>
  <c r="S301" i="1"/>
  <c r="R301" i="1"/>
  <c r="S202" i="1"/>
  <c r="R202" i="1"/>
  <c r="S307" i="1"/>
  <c r="R307" i="1"/>
  <c r="S247" i="1"/>
  <c r="S96" i="1"/>
  <c r="S98" i="1"/>
  <c r="S329" i="1"/>
  <c r="R329" i="1"/>
  <c r="S105" i="1"/>
  <c r="R166" i="1"/>
  <c r="S166" i="1"/>
  <c r="S172" i="1"/>
  <c r="R172" i="1"/>
  <c r="S112" i="1"/>
  <c r="R112" i="1"/>
  <c r="R176" i="1"/>
  <c r="S176" i="1"/>
  <c r="S47" i="1"/>
  <c r="S51" i="1"/>
  <c r="R266" i="1"/>
  <c r="S266" i="1"/>
  <c r="S59" i="1"/>
  <c r="S134" i="1"/>
  <c r="R134" i="1"/>
  <c r="S61" i="1"/>
  <c r="R287" i="1"/>
  <c r="S287" i="1"/>
  <c r="S291" i="1"/>
  <c r="R291" i="1"/>
  <c r="S68" i="1"/>
  <c r="S353" i="1"/>
  <c r="S354" i="1"/>
  <c r="R354" i="1"/>
  <c r="S358" i="1"/>
  <c r="R358" i="1"/>
  <c r="R302" i="1"/>
  <c r="S302" i="1"/>
  <c r="S304" i="1"/>
  <c r="Q7" i="1"/>
  <c r="Y7" i="1" s="1"/>
  <c r="T7" i="1"/>
  <c r="S248" i="1"/>
  <c r="S205" i="1"/>
  <c r="S100" i="1"/>
  <c r="S106" i="1"/>
  <c r="Q19" i="1"/>
  <c r="Y19" i="1" s="1"/>
  <c r="Q21" i="1"/>
  <c r="S378" i="1"/>
  <c r="R378" i="1"/>
  <c r="T8" i="1" l="1"/>
  <c r="Z8" i="1" s="1"/>
  <c r="Z2" i="1"/>
  <c r="S250" i="1"/>
  <c r="T250" i="1" s="1"/>
  <c r="U6" i="1"/>
  <c r="V6" i="1" s="1"/>
  <c r="Z6" i="1" s="1"/>
  <c r="Y317" i="1"/>
  <c r="Y111" i="1"/>
  <c r="T111" i="1"/>
  <c r="Z111" i="1" s="1"/>
  <c r="Z4" i="1"/>
  <c r="R209" i="1"/>
  <c r="S39" i="1"/>
  <c r="S26" i="1"/>
  <c r="S22" i="1"/>
  <c r="S21" i="1"/>
  <c r="R18" i="1"/>
  <c r="Y2" i="1"/>
  <c r="S18" i="1"/>
  <c r="R250" i="1"/>
  <c r="S200" i="1"/>
  <c r="R200" i="1"/>
  <c r="R205" i="1"/>
  <c r="R304" i="1"/>
  <c r="R353" i="1"/>
  <c r="R350" i="1"/>
  <c r="S350" i="1"/>
  <c r="S57" i="1"/>
  <c r="S211" i="1"/>
  <c r="S169" i="1"/>
  <c r="R169" i="1"/>
  <c r="S99" i="1"/>
  <c r="S365" i="1"/>
  <c r="R365" i="1"/>
  <c r="R196" i="1"/>
  <c r="S342" i="1"/>
  <c r="R341" i="1"/>
  <c r="S129" i="1"/>
  <c r="R333" i="1"/>
  <c r="S122" i="1"/>
  <c r="R260" i="1"/>
  <c r="S212" i="1"/>
  <c r="R174" i="1"/>
  <c r="R314" i="1"/>
  <c r="R306" i="1"/>
  <c r="S201" i="1"/>
  <c r="S352" i="1"/>
  <c r="S227" i="1"/>
  <c r="S218" i="1"/>
  <c r="R256" i="1"/>
  <c r="R380" i="1"/>
  <c r="S253" i="1"/>
  <c r="S158" i="1"/>
  <c r="S145" i="1"/>
  <c r="R289" i="1"/>
  <c r="S283" i="1"/>
  <c r="S267" i="1"/>
  <c r="R181" i="1"/>
  <c r="S255" i="1"/>
  <c r="R175" i="1"/>
  <c r="S254" i="1"/>
  <c r="R165" i="1"/>
  <c r="R328" i="1"/>
  <c r="S204" i="1"/>
  <c r="R364" i="1"/>
  <c r="S85" i="1"/>
  <c r="R299" i="1"/>
  <c r="S298" i="1"/>
  <c r="S349" i="1"/>
  <c r="R343" i="1"/>
  <c r="S139" i="1"/>
  <c r="R135" i="1"/>
  <c r="S280" i="1"/>
  <c r="R273" i="1"/>
  <c r="S222" i="1"/>
  <c r="R124" i="1"/>
  <c r="S184" i="1"/>
  <c r="R117" i="1"/>
  <c r="S179" i="1"/>
  <c r="R163" i="1"/>
  <c r="S162" i="1"/>
  <c r="S366" i="1"/>
  <c r="S237" i="1"/>
  <c r="S62" i="1"/>
  <c r="S219" i="1"/>
  <c r="R261" i="1"/>
  <c r="S209" i="1"/>
  <c r="R19" i="1"/>
  <c r="Z19" i="1" s="1"/>
  <c r="R39" i="1"/>
  <c r="R26" i="1"/>
  <c r="R21" i="1"/>
  <c r="R7" i="1"/>
  <c r="Z7" i="1" s="1"/>
  <c r="R22" i="1"/>
  <c r="Z250" i="1" l="1"/>
  <c r="Y21" i="1"/>
  <c r="T21" i="1"/>
  <c r="Z21" i="1" s="1"/>
  <c r="Y209" i="1"/>
  <c r="T209" i="1"/>
  <c r="Z209" i="1" s="1"/>
  <c r="Y18" i="1"/>
  <c r="T18" i="1"/>
  <c r="Z18" i="1" s="1"/>
  <c r="Y22" i="1"/>
  <c r="T22" i="1"/>
  <c r="Z22" i="1" s="1"/>
  <c r="Y6" i="1"/>
  <c r="Y250" i="1"/>
  <c r="Y26" i="1"/>
  <c r="T26" i="1"/>
  <c r="Z26" i="1" s="1"/>
  <c r="Y39" i="1"/>
  <c r="T39" i="1"/>
  <c r="Z39" i="1" s="1"/>
</calcChain>
</file>

<file path=xl/comments1.xml><?xml version="1.0" encoding="utf-8"?>
<comments xmlns="http://schemas.openxmlformats.org/spreadsheetml/2006/main">
  <authors>
    <author xml:space="preserve"> </author>
  </authors>
  <commentList>
    <comment ref="O1" authorId="0">
      <text>
        <r>
          <rPr>
            <b/>
            <sz val="9"/>
            <color indexed="81"/>
            <rFont val="Tahoma"/>
            <family val="2"/>
          </rPr>
          <t>Calculs préliminaires.</t>
        </r>
      </text>
    </comment>
    <comment ref="P1" authorId="0">
      <text>
        <r>
          <rPr>
            <b/>
            <sz val="9"/>
            <color indexed="81"/>
            <rFont val="Tahoma"/>
            <family val="2"/>
          </rPr>
          <t>1er jour : 
1 = Lundi
2 = Mardi...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>Définit le nombre de jours dans la première semaine.</t>
        </r>
      </text>
    </comment>
    <comment ref="S2" authorId="0">
      <text>
        <r>
          <rPr>
            <b/>
            <sz val="9"/>
            <color indexed="81"/>
            <rFont val="Tahoma"/>
            <family val="2"/>
          </rPr>
          <t>Définit le nombre de jours dans la 2ème semaine.</t>
        </r>
      </text>
    </comment>
    <comment ref="U2" authorId="0">
      <text>
        <r>
          <rPr>
            <b/>
            <sz val="9"/>
            <color indexed="81"/>
            <rFont val="Tahoma"/>
            <family val="2"/>
          </rPr>
          <t>Définit le nombre de jours dans la 3ème semaine.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Définit le nombre de jours dans la 3ème semaine.</t>
        </r>
      </text>
    </comment>
  </commentList>
</comments>
</file>

<file path=xl/connections.xml><?xml version="1.0" encoding="utf-8"?>
<connections xmlns="http://schemas.openxmlformats.org/spreadsheetml/2006/main">
  <connection id="1" keepAlive="1" name="stats_bancs" type="5" refreshedVersion="4" minRefreshableVersion="3" deleted="1" background="1" refreshOnLoad="1" saveData="1">
    <dbPr connection="" command="" commandType="5"/>
  </connection>
</connections>
</file>

<file path=xl/sharedStrings.xml><?xml version="1.0" encoding="utf-8"?>
<sst xmlns="http://schemas.openxmlformats.org/spreadsheetml/2006/main" count="2054" uniqueCount="444">
  <si>
    <t>Titre</t>
  </si>
  <si>
    <t>Type de réservation</t>
  </si>
  <si>
    <t>Projet</t>
  </si>
  <si>
    <t>Ressources</t>
  </si>
  <si>
    <t>Journée entière</t>
  </si>
  <si>
    <t>Heure de début</t>
  </si>
  <si>
    <t>Heure de fin</t>
  </si>
  <si>
    <t>Périodicité</t>
  </si>
  <si>
    <t>Réservation normale</t>
  </si>
  <si>
    <t>Maintenance</t>
  </si>
  <si>
    <t>Instrumentation</t>
  </si>
  <si>
    <t>Total général</t>
  </si>
  <si>
    <t xml:space="preserve"> Durée (en jours)</t>
  </si>
  <si>
    <t>Equipements</t>
  </si>
  <si>
    <t>Bancs</t>
  </si>
  <si>
    <t>Semaine</t>
  </si>
  <si>
    <t xml:space="preserve"> </t>
  </si>
  <si>
    <t>Durée (h)</t>
  </si>
  <si>
    <t>Étiquettes de lignes</t>
  </si>
  <si>
    <t>Étiquettes de colonnes</t>
  </si>
  <si>
    <t>Somme de  Durée (en jours)</t>
  </si>
  <si>
    <t>Somme de Durée (h)</t>
  </si>
  <si>
    <t>Colonne3</t>
  </si>
  <si>
    <t>Semaine début</t>
  </si>
  <si>
    <t>Semaine fin</t>
  </si>
  <si>
    <t>Ressource1</t>
  </si>
  <si>
    <t>Ressource2</t>
  </si>
  <si>
    <t>Ressource3</t>
  </si>
  <si>
    <t>Ressource4</t>
  </si>
  <si>
    <t>Ressource5</t>
  </si>
  <si>
    <t>Ressource6</t>
  </si>
  <si>
    <t>Ressource7</t>
  </si>
  <si>
    <t>Ressource8</t>
  </si>
  <si>
    <t>Ressource9</t>
  </si>
  <si>
    <t>Ressource10</t>
  </si>
  <si>
    <t>Ressource11</t>
  </si>
  <si>
    <t>Ressource12</t>
  </si>
  <si>
    <t>Ressource13</t>
  </si>
  <si>
    <t>Ressource14</t>
  </si>
  <si>
    <t>Ressource15</t>
  </si>
  <si>
    <t>Ressource16</t>
  </si>
  <si>
    <t>Ressource17</t>
  </si>
  <si>
    <t>Ressource18</t>
  </si>
  <si>
    <t>Ressource19</t>
  </si>
  <si>
    <t>Ressource20</t>
  </si>
  <si>
    <t>Ressource21</t>
  </si>
  <si>
    <t>Ressource22</t>
  </si>
  <si>
    <t>Ressource23</t>
  </si>
  <si>
    <t>Ressource24</t>
  </si>
  <si>
    <t>Ressource25</t>
  </si>
  <si>
    <t>S1</t>
  </si>
  <si>
    <t>S2</t>
  </si>
  <si>
    <t>S3</t>
  </si>
  <si>
    <t>S4</t>
  </si>
  <si>
    <t>Début</t>
  </si>
  <si>
    <t>jours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</si>
  <si>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</si>
  <si>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</si>
  <si>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</si>
  <si>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</si>
  <si>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</si>
  <si>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</si>
  <si>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</si>
  <si>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</si>
  <si>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</si>
  <si>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</si>
  <si>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</si>
  <si>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</si>
  <si>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</si>
  <si>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</si>
  <si>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</si>
  <si>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</si>
  <si>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</si>
  <si>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</si>
  <si>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</si>
  <si>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</si>
  <si>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</si>
  <si>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</si>
  <si>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</si>
  <si>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</si>
  <si>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</si>
  <si>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</si>
  <si>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</si>
  <si>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</si>
  <si>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</si>
  <si>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</si>
  <si>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</si>
  <si>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</si>
  <si>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</si>
  <si>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</si>
  <si>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</si>
  <si>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</si>
  <si>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</si>
  <si>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</si>
  <si>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</si>
  <si>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</si>
  <si>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</si>
  <si>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</si>
  <si>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</si>
  <si>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</si>
  <si>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</si>
  <si>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</si>
  <si>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</si>
  <si>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</si>
  <si>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</si>
  <si>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</si>
  <si>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</si>
  <si>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</si>
  <si>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</si>
  <si>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</si>
  <si>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</si>
  <si>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</si>
  <si>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</si>
  <si>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</si>
  <si>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</si>
  <si>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</si>
  <si>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</si>
  <si>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</si>
  <si>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</si>
  <si>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</si>
  <si>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</si>
  <si>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</si>
  <si>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</si>
  <si>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</si>
  <si>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</si>
  <si>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</si>
  <si>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</si>
  <si>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</si>
  <si>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</si>
  <si>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</si>
  <si>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</si>
  <si>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</si>
  <si>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</si>
  <si>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</si>
  <si>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</si>
  <si>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</si>
  <si>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</si>
  <si>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</si>
  <si>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</si>
  <si>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</si>
  <si>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</si>
  <si>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</si>
  <si>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</si>
  <si>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</si>
  <si>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</si>
  <si>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</si>
  <si>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</si>
  <si>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</si>
  <si>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</si>
  <si>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</si>
  <si>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</si>
  <si>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</si>
  <si>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</si>
  <si>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</si>
  <si>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</si>
  <si>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</si>
  <si>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</si>
  <si>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</si>
  <si>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</si>
  <si>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</si>
  <si>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</si>
  <si>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</si>
  <si>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</si>
  <si>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</si>
  <si>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</si>
  <si>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</si>
  <si>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</si>
  <si>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</si>
  <si>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</si>
  <si>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</si>
  <si>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</si>
  <si>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</si>
  <si>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</si>
  <si>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</si>
  <si>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</si>
  <si>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</si>
  <si>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</si>
  <si>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</si>
  <si>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</si>
  <si>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</si>
  <si>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</si>
  <si>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</si>
  <si>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</si>
  <si>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</si>
  <si>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</si>
  <si>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</si>
  <si>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</si>
  <si>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</si>
  <si>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</si>
  <si>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</si>
  <si>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</si>
  <si>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</si>
  <si>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</si>
  <si>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</si>
  <si>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</si>
  <si>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</si>
  <si>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</si>
  <si>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</si>
  <si>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</si>
  <si>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</si>
  <si>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</si>
  <si>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</si>
  <si>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</si>
  <si>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</si>
  <si>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</si>
  <si>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</si>
  <si>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</si>
  <si>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</si>
  <si>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</si>
  <si>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</si>
  <si>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</si>
  <si>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</si>
  <si>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</si>
  <si>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</si>
  <si>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</si>
  <si>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</si>
  <si>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</si>
  <si>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</si>
  <si>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</si>
  <si>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</si>
  <si>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</si>
  <si>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</si>
  <si>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</si>
  <si>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</si>
  <si>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</si>
  <si>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</si>
  <si>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</si>
  <si>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</si>
  <si>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</si>
  <si>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</si>
  <si>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</si>
  <si>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</si>
  <si>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</si>
  <si>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</si>
  <si>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</si>
  <si>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</si>
  <si>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</si>
  <si>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</si>
  <si>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</si>
  <si>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</si>
  <si>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</si>
  <si>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</si>
  <si>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</si>
  <si>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</si>
  <si>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</si>
  <si>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</si>
  <si>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</si>
  <si>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</si>
  <si>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</si>
  <si>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</si>
  <si>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</si>
  <si>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</si>
  <si>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</si>
  <si>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</si>
  <si>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</si>
  <si>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</si>
  <si>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</si>
  <si>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</si>
  <si>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</si>
  <si>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</si>
  <si>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</si>
  <si>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</si>
  <si>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</si>
  <si>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</si>
  <si>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</si>
  <si>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</si>
  <si>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</si>
  <si>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</si>
  <si>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</si>
  <si>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</si>
  <si>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</si>
  <si>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</si>
  <si>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</si>
  <si>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</si>
  <si>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</si>
  <si>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</si>
  <si>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</si>
  <si>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</si>
  <si>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</si>
  <si>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</si>
  <si>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</si>
  <si>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</si>
  <si>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</si>
  <si>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</si>
  <si>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</si>
  <si>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</si>
  <si>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</si>
  <si>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</si>
  <si>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</si>
  <si>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</si>
  <si>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</si>
  <si>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</si>
  <si>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</si>
  <si>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</si>
  <si>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</si>
  <si>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</si>
  <si>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</si>
  <si>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</si>
  <si>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</si>
  <si>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</si>
  <si>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</si>
  <si>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</si>
  <si>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</si>
  <si>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</si>
  <si>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</si>
  <si>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</si>
  <si>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</si>
  <si>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</si>
  <si>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</si>
  <si>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</si>
  <si>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</si>
  <si>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</si>
  <si>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</si>
  <si>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</si>
  <si>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</si>
  <si>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</si>
  <si>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</si>
  <si>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</si>
  <si>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</si>
  <si>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</si>
  <si>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</si>
  <si>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</si>
  <si>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</si>
  <si>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</si>
  <si>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</si>
  <si>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</si>
  <si>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</si>
  <si>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</si>
  <si>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</si>
  <si>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</si>
  <si>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</si>
  <si>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</si>
  <si>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</si>
  <si>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</si>
  <si>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</si>
  <si>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</si>
  <si>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</si>
  <si>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</si>
  <si>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</si>
  <si>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</si>
  <si>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</si>
  <si>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</si>
  <si>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</si>
  <si>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</si>
  <si>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</si>
  <si>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</si>
  <si>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</si>
  <si>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</si>
  <si>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</si>
  <si>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</si>
  <si>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</si>
  <si>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</si>
  <si>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</si>
  <si>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</si>
  <si>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</si>
  <si>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</si>
  <si>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</si>
  <si>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</si>
  <si>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</si>
  <si>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</si>
  <si>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</si>
  <si>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</si>
  <si>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</si>
  <si>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</si>
  <si>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</si>
  <si>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</si>
  <si>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</si>
  <si>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</si>
  <si>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</si>
  <si>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</si>
  <si>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</si>
  <si>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</si>
  <si>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</si>
  <si>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</si>
  <si>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</si>
  <si>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</si>
  <si>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</si>
  <si>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</si>
  <si>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</si>
  <si>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</si>
  <si>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</si>
  <si>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</si>
  <si>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</si>
  <si>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</si>
  <si>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</si>
  <si>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</si>
  <si>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</si>
  <si>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</si>
  <si>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</si>
  <si>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</si>
  <si>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</si>
  <si>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</si>
  <si>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</si>
  <si>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</si>
  <si>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</si>
  <si>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</si>
  <si>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</si>
  <si>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</si>
  <si>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</si>
  <si>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</si>
  <si>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</si>
  <si>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</si>
  <si>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</si>
  <si>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</si>
  <si>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</si>
  <si>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</si>
  <si>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</si>
  <si>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</si>
  <si>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</si>
  <si>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</si>
  <si>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</si>
  <si>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</si>
  <si>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</si>
  <si>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</si>
  <si>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</si>
  <si>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</si>
  <si>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</si>
  <si>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</si>
  <si>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</si>
  <si>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</si>
  <si>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</si>
  <si>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</si>
  <si>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</si>
  <si>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</si>
  <si>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</si>
  <si>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</si>
  <si>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</si>
  <si>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</si>
  <si>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</si>
  <si>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</si>
  <si>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</si>
  <si>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</si>
  <si>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</si>
  <si>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</si>
  <si>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</si>
  <si>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Colonne4</t>
  </si>
  <si>
    <r>
      <rPr>
        <b/>
        <sz val="11"/>
        <color rgb="FFFF0000"/>
        <rFont val="Calibri"/>
        <family val="2"/>
        <scheme val="minor"/>
      </rPr>
      <t xml:space="preserve">17 </t>
    </r>
    <r>
      <rPr>
        <sz val="11"/>
        <color theme="1"/>
        <rFont val="Calibri"/>
        <family val="2"/>
        <scheme val="minor"/>
      </rPr>
      <t>semaines de 7 jours +</t>
    </r>
  </si>
  <si>
    <r>
      <rPr>
        <b/>
        <sz val="11"/>
        <color rgb="FFFF0000"/>
        <rFont val="Calibri"/>
        <family val="2"/>
        <scheme val="minor"/>
      </rPr>
      <t>21</t>
    </r>
    <r>
      <rPr>
        <sz val="11"/>
        <color theme="1"/>
        <rFont val="Calibri"/>
        <family val="2"/>
        <scheme val="minor"/>
      </rPr>
      <t xml:space="preserve"> semaines de 7 jours +</t>
    </r>
  </si>
  <si>
    <t>Nb Semaines</t>
  </si>
  <si>
    <t>Nb lignes à insérer</t>
  </si>
  <si>
    <t>N° Titre</t>
  </si>
  <si>
    <t>Sem début</t>
  </si>
  <si>
    <t>Sem fin</t>
  </si>
  <si>
    <t>Col3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</si>
</sst>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:ss;@"/>
    <numFmt numFmtId="165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49" fontId="0" fillId="0" borderId="0" xfId="0" applyNumberFormat="1" applyAlignment="1"/>
    <xf numFmtId="22" fontId="0" fillId="0" borderId="0" xfId="0" applyNumberFormat="1"/>
    <xf numFmtId="0" fontId="0" fillId="0" borderId="0" xfId="0" applyNumberFormat="1"/>
    <xf numFmtId="49" fontId="0" fillId="0" borderId="0" xfId="0" applyNumberFormat="1"/>
    <xf numFmtId="2" fontId="0" fillId="0" borderId="0" xfId="0" applyNumberFormat="1" applyAlignmen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 applyAlignment="1"/>
    <xf numFmtId="164" fontId="0" fillId="0" borderId="0" xfId="0" applyNumberFormat="1"/>
    <xf numFmtId="0" fontId="1" fillId="0" borderId="0" xfId="0" applyFont="1" applyAlignment="1">
      <alignment horizontal="centerContinuous"/>
    </xf>
    <xf numFmtId="165" fontId="1" fillId="0" borderId="0" xfId="0" applyNumberFormat="1" applyFont="1" applyAlignment="1">
      <alignment horizontal="centerContinuous"/>
    </xf>
    <xf numFmtId="165" fontId="0" fillId="0" borderId="0" xfId="0" applyNumberFormat="1"/>
    <xf numFmtId="0" fontId="0" fillId="2" borderId="0" xfId="0" applyFill="1"/>
    <xf numFmtId="165" fontId="0" fillId="2" borderId="0" xfId="0" applyNumberFormat="1" applyFill="1"/>
    <xf numFmtId="1" fontId="1" fillId="0" borderId="0" xfId="0" applyNumberFormat="1" applyFont="1" applyAlignment="1">
      <alignment horizontal="centerContinuous"/>
    </xf>
    <xf numFmtId="22" fontId="0" fillId="2" borderId="0" xfId="0" applyNumberFormat="1" applyFill="1"/>
    <xf numFmtId="2" fontId="0" fillId="2" borderId="0" xfId="0" applyNumberFormat="1" applyFill="1" applyAlignment="1"/>
    <xf numFmtId="0" fontId="1" fillId="2" borderId="0" xfId="0" applyFont="1" applyFill="1" applyAlignment="1">
      <alignment horizontal="centerContinuous"/>
    </xf>
    <xf numFmtId="1" fontId="1" fillId="2" borderId="0" xfId="0" applyNumberFormat="1" applyFont="1" applyFill="1" applyAlignment="1">
      <alignment horizontal="centerContinuous"/>
    </xf>
    <xf numFmtId="0" fontId="0" fillId="3" borderId="0" xfId="0" applyFill="1"/>
    <xf numFmtId="165" fontId="0" fillId="3" borderId="0" xfId="0" applyNumberFormat="1" applyFill="1"/>
    <xf numFmtId="1" fontId="2" fillId="0" borderId="0" xfId="0" applyNumberFormat="1" applyFont="1"/>
    <xf numFmtId="165" fontId="2" fillId="0" borderId="0" xfId="0" applyNumberFormat="1" applyFont="1"/>
    <xf numFmtId="1" fontId="2" fillId="2" borderId="0" xfId="0" applyNumberFormat="1" applyFont="1" applyFill="1"/>
    <xf numFmtId="165" fontId="3" fillId="0" borderId="0" xfId="0" applyNumberFormat="1" applyFont="1"/>
    <xf numFmtId="0" fontId="3" fillId="0" borderId="0" xfId="0" applyFont="1"/>
    <xf numFmtId="0" fontId="2" fillId="0" borderId="0" xfId="0" applyFont="1" applyAlignment="1">
      <alignment horizontal="centerContinuous"/>
    </xf>
    <xf numFmtId="165" fontId="2" fillId="0" borderId="0" xfId="0" applyNumberFormat="1" applyFont="1" applyAlignment="1">
      <alignment horizontal="centerContinuous"/>
    </xf>
    <xf numFmtId="0" fontId="2" fillId="0" borderId="0" xfId="0" applyFont="1"/>
    <xf numFmtId="0" fontId="2" fillId="2" borderId="0" xfId="0" applyFont="1" applyFill="1"/>
    <xf numFmtId="165" fontId="2" fillId="2" borderId="0" xfId="0" applyNumberFormat="1" applyFont="1" applyFill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2" fillId="2" borderId="0" xfId="0" applyNumberFormat="1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right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22" fontId="0" fillId="0" borderId="0" xfId="0" applyNumberFormat="1" applyBorder="1"/>
    <xf numFmtId="0" fontId="0" fillId="0" borderId="0" xfId="0" applyNumberFormat="1" applyBorder="1"/>
    <xf numFmtId="49" fontId="0" fillId="0" borderId="0" xfId="0" applyNumberFormat="1" applyBorder="1" applyAlignment="1"/>
    <xf numFmtId="49" fontId="0" fillId="0" borderId="0" xfId="0" applyNumberFormat="1" applyBorder="1"/>
    <xf numFmtId="2" fontId="0" fillId="0" borderId="0" xfId="0" applyNumberFormat="1" applyBorder="1" applyAlignment="1"/>
    <xf numFmtId="164" fontId="0" fillId="0" borderId="0" xfId="0" applyNumberFormat="1" applyBorder="1" applyAlignment="1"/>
    <xf numFmtId="0" fontId="0" fillId="0" borderId="0" xfId="0" applyBorder="1"/>
    <xf numFmtId="0" fontId="0" fillId="0" borderId="5" xfId="0" applyBorder="1"/>
    <xf numFmtId="164" fontId="0" fillId="2" borderId="0" xfId="0" applyNumberFormat="1" applyFill="1" applyBorder="1" applyAlignment="1"/>
    <xf numFmtId="22" fontId="0" fillId="2" borderId="0" xfId="0" applyNumberFormat="1" applyFill="1" applyBorder="1"/>
    <xf numFmtId="2" fontId="0" fillId="2" borderId="0" xfId="0" applyNumberFormat="1" applyFill="1" applyBorder="1" applyAlignment="1"/>
    <xf numFmtId="22" fontId="0" fillId="0" borderId="7" xfId="0" applyNumberFormat="1" applyBorder="1"/>
    <xf numFmtId="0" fontId="0" fillId="0" borderId="7" xfId="0" applyNumberFormat="1" applyBorder="1"/>
    <xf numFmtId="49" fontId="0" fillId="0" borderId="7" xfId="0" applyNumberFormat="1" applyBorder="1" applyAlignment="1"/>
    <xf numFmtId="49" fontId="0" fillId="0" borderId="7" xfId="0" applyNumberFormat="1" applyBorder="1"/>
    <xf numFmtId="2" fontId="0" fillId="0" borderId="7" xfId="0" applyNumberFormat="1" applyBorder="1" applyAlignment="1"/>
    <xf numFmtId="164" fontId="0" fillId="0" borderId="7" xfId="0" applyNumberFormat="1" applyBorder="1" applyAlignment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6" xfId="0" applyBorder="1"/>
  </cellXfs>
  <cellStyles count="1">
    <cellStyle name="Normal" xfId="0" builtinId="0"/>
  </cellStyles>
  <dxfs count="12">
    <dxf>
      <numFmt numFmtId="0" formatCode="General"/>
    </dxf>
    <dxf>
      <numFmt numFmtId="0" formatCode="General"/>
    </dxf>
    <dxf>
      <numFmt numFmtId="0" formatCode="General"/>
    </dxf>
    <dxf>
      <numFmt numFmtId="164" formatCode="[h]:mm:ss;@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30" formatCode="@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0" formatCode="General"/>
    </dxf>
    <dxf>
      <numFmt numFmtId="27" formatCode="dd/mm/yyyy\ hh:mm"/>
    </dxf>
    <dxf>
      <numFmt numFmtId="27" formatCode="dd/mm/yyyy\ hh:mm"/>
    </dxf>
    <dxf>
      <numFmt numFmtId="30" formatCode="@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[data (G).xlsx]TCD par ressource!Tableau croisé dynamique1</c:name>
    <c:fmtId val="3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par ressource'!$B$3:$B$4</c:f>
              <c:strCache>
                <c:ptCount val="1"/>
                <c:pt idx="0">
                  <c:v>Réservation normale</c:v>
                </c:pt>
              </c:strCache>
            </c:strRef>
          </c:tx>
          <c:invertIfNegative val="0"/>
          <c:cat>
            <c:strRef>
              <c:f>'TCD par ressource'!$A$5:$A$30</c:f>
              <c:strCache>
                <c:ptCount val="25"/>
                <c:pt idx="0">
                  <c:v>Ressource1</c:v>
                </c:pt>
                <c:pt idx="1">
                  <c:v>Ressource10</c:v>
                </c:pt>
                <c:pt idx="2">
                  <c:v>Ressource11</c:v>
                </c:pt>
                <c:pt idx="3">
                  <c:v>Ressource12</c:v>
                </c:pt>
                <c:pt idx="4">
                  <c:v>Ressource13</c:v>
                </c:pt>
                <c:pt idx="5">
                  <c:v>Ressource14</c:v>
                </c:pt>
                <c:pt idx="6">
                  <c:v>Ressource15</c:v>
                </c:pt>
                <c:pt idx="7">
                  <c:v>Ressource16</c:v>
                </c:pt>
                <c:pt idx="8">
                  <c:v>Ressource17</c:v>
                </c:pt>
                <c:pt idx="9">
                  <c:v>Ressource18</c:v>
                </c:pt>
                <c:pt idx="10">
                  <c:v>Ressource19</c:v>
                </c:pt>
                <c:pt idx="11">
                  <c:v>Ressource2</c:v>
                </c:pt>
                <c:pt idx="12">
                  <c:v>Ressource20</c:v>
                </c:pt>
                <c:pt idx="13">
                  <c:v>Ressource21</c:v>
                </c:pt>
                <c:pt idx="14">
                  <c:v>Ressource22</c:v>
                </c:pt>
                <c:pt idx="15">
                  <c:v>Ressource23</c:v>
                </c:pt>
                <c:pt idx="16">
                  <c:v>Ressource24</c:v>
                </c:pt>
                <c:pt idx="17">
                  <c:v>Ressource25</c:v>
                </c:pt>
                <c:pt idx="18">
                  <c:v>Ressource3</c:v>
                </c:pt>
                <c:pt idx="19">
                  <c:v>Ressource4</c:v>
                </c:pt>
                <c:pt idx="20">
                  <c:v>Ressource5</c:v>
                </c:pt>
                <c:pt idx="21">
                  <c:v>Ressource6</c:v>
                </c:pt>
                <c:pt idx="22">
                  <c:v>Ressource7</c:v>
                </c:pt>
                <c:pt idx="23">
                  <c:v>Ressource8</c:v>
                </c:pt>
                <c:pt idx="24">
                  <c:v>Ressource9</c:v>
                </c:pt>
              </c:strCache>
            </c:strRef>
          </c:cat>
          <c:val>
            <c:numRef>
              <c:f>'TCD par ressource'!$B$5:$B$30</c:f>
              <c:numCache>
                <c:formatCode>General</c:formatCode>
                <c:ptCount val="25"/>
                <c:pt idx="0">
                  <c:v>0.5</c:v>
                </c:pt>
                <c:pt idx="1">
                  <c:v>1</c:v>
                </c:pt>
                <c:pt idx="2">
                  <c:v>1.6666666666666665</c:v>
                </c:pt>
                <c:pt idx="3">
                  <c:v>0.66666666666666663</c:v>
                </c:pt>
                <c:pt idx="4">
                  <c:v>10.999999999999998</c:v>
                </c:pt>
                <c:pt idx="5">
                  <c:v>0.75</c:v>
                </c:pt>
                <c:pt idx="6">
                  <c:v>7.333333333333333</c:v>
                </c:pt>
                <c:pt idx="7">
                  <c:v>41.666666666666664</c:v>
                </c:pt>
                <c:pt idx="8">
                  <c:v>51</c:v>
                </c:pt>
                <c:pt idx="9">
                  <c:v>51</c:v>
                </c:pt>
                <c:pt idx="10">
                  <c:v>42.875000000000036</c:v>
                </c:pt>
                <c:pt idx="11">
                  <c:v>0.16666666666666666</c:v>
                </c:pt>
                <c:pt idx="12">
                  <c:v>48.333333333333364</c:v>
                </c:pt>
                <c:pt idx="13">
                  <c:v>38.416666666666671</c:v>
                </c:pt>
                <c:pt idx="14">
                  <c:v>47.208333333333336</c:v>
                </c:pt>
                <c:pt idx="15">
                  <c:v>44.333333333333329</c:v>
                </c:pt>
                <c:pt idx="16">
                  <c:v>11.5</c:v>
                </c:pt>
                <c:pt idx="17">
                  <c:v>52.833333333333307</c:v>
                </c:pt>
                <c:pt idx="18">
                  <c:v>7.166666666666667</c:v>
                </c:pt>
                <c:pt idx="19">
                  <c:v>7</c:v>
                </c:pt>
                <c:pt idx="20">
                  <c:v>13.166666666666664</c:v>
                </c:pt>
                <c:pt idx="21">
                  <c:v>3.583333333333333</c:v>
                </c:pt>
                <c:pt idx="22">
                  <c:v>6.166666666666667</c:v>
                </c:pt>
                <c:pt idx="23">
                  <c:v>1.5</c:v>
                </c:pt>
                <c:pt idx="24">
                  <c:v>1</c:v>
                </c:pt>
              </c:numCache>
            </c:numRef>
          </c:val>
        </c:ser>
        <c:ser>
          <c:idx val="1"/>
          <c:order val="1"/>
          <c:tx>
            <c:strRef>
              <c:f>'TCD par ressource'!$C$3:$C$4</c:f>
              <c:strCache>
                <c:ptCount val="1"/>
                <c:pt idx="0">
                  <c:v>Instrumentation</c:v>
                </c:pt>
              </c:strCache>
            </c:strRef>
          </c:tx>
          <c:invertIfNegative val="0"/>
          <c:cat>
            <c:strRef>
              <c:f>'TCD par ressource'!$A$5:$A$30</c:f>
              <c:strCache>
                <c:ptCount val="25"/>
                <c:pt idx="0">
                  <c:v>Ressource1</c:v>
                </c:pt>
                <c:pt idx="1">
                  <c:v>Ressource10</c:v>
                </c:pt>
                <c:pt idx="2">
                  <c:v>Ressource11</c:v>
                </c:pt>
                <c:pt idx="3">
                  <c:v>Ressource12</c:v>
                </c:pt>
                <c:pt idx="4">
                  <c:v>Ressource13</c:v>
                </c:pt>
                <c:pt idx="5">
                  <c:v>Ressource14</c:v>
                </c:pt>
                <c:pt idx="6">
                  <c:v>Ressource15</c:v>
                </c:pt>
                <c:pt idx="7">
                  <c:v>Ressource16</c:v>
                </c:pt>
                <c:pt idx="8">
                  <c:v>Ressource17</c:v>
                </c:pt>
                <c:pt idx="9">
                  <c:v>Ressource18</c:v>
                </c:pt>
                <c:pt idx="10">
                  <c:v>Ressource19</c:v>
                </c:pt>
                <c:pt idx="11">
                  <c:v>Ressource2</c:v>
                </c:pt>
                <c:pt idx="12">
                  <c:v>Ressource20</c:v>
                </c:pt>
                <c:pt idx="13">
                  <c:v>Ressource21</c:v>
                </c:pt>
                <c:pt idx="14">
                  <c:v>Ressource22</c:v>
                </c:pt>
                <c:pt idx="15">
                  <c:v>Ressource23</c:v>
                </c:pt>
                <c:pt idx="16">
                  <c:v>Ressource24</c:v>
                </c:pt>
                <c:pt idx="17">
                  <c:v>Ressource25</c:v>
                </c:pt>
                <c:pt idx="18">
                  <c:v>Ressource3</c:v>
                </c:pt>
                <c:pt idx="19">
                  <c:v>Ressource4</c:v>
                </c:pt>
                <c:pt idx="20">
                  <c:v>Ressource5</c:v>
                </c:pt>
                <c:pt idx="21">
                  <c:v>Ressource6</c:v>
                </c:pt>
                <c:pt idx="22">
                  <c:v>Ressource7</c:v>
                </c:pt>
                <c:pt idx="23">
                  <c:v>Ressource8</c:v>
                </c:pt>
                <c:pt idx="24">
                  <c:v>Ressource9</c:v>
                </c:pt>
              </c:strCache>
            </c:strRef>
          </c:cat>
          <c:val>
            <c:numRef>
              <c:f>'TCD par ressource'!$C$5:$C$30</c:f>
              <c:numCache>
                <c:formatCode>General</c:formatCode>
                <c:ptCount val="25"/>
                <c:pt idx="0">
                  <c:v>7.3333333333333339</c:v>
                </c:pt>
                <c:pt idx="15">
                  <c:v>3.3333333333333335</c:v>
                </c:pt>
                <c:pt idx="17">
                  <c:v>1</c:v>
                </c:pt>
              </c:numCache>
            </c:numRef>
          </c:val>
        </c:ser>
        <c:ser>
          <c:idx val="2"/>
          <c:order val="2"/>
          <c:tx>
            <c:strRef>
              <c:f>'TCD par ressource'!$D$3:$D$4</c:f>
              <c:strCache>
                <c:ptCount val="1"/>
                <c:pt idx="0">
                  <c:v>Maintenance</c:v>
                </c:pt>
              </c:strCache>
            </c:strRef>
          </c:tx>
          <c:invertIfNegative val="0"/>
          <c:cat>
            <c:strRef>
              <c:f>'TCD par ressource'!$A$5:$A$30</c:f>
              <c:strCache>
                <c:ptCount val="25"/>
                <c:pt idx="0">
                  <c:v>Ressource1</c:v>
                </c:pt>
                <c:pt idx="1">
                  <c:v>Ressource10</c:v>
                </c:pt>
                <c:pt idx="2">
                  <c:v>Ressource11</c:v>
                </c:pt>
                <c:pt idx="3">
                  <c:v>Ressource12</c:v>
                </c:pt>
                <c:pt idx="4">
                  <c:v>Ressource13</c:v>
                </c:pt>
                <c:pt idx="5">
                  <c:v>Ressource14</c:v>
                </c:pt>
                <c:pt idx="6">
                  <c:v>Ressource15</c:v>
                </c:pt>
                <c:pt idx="7">
                  <c:v>Ressource16</c:v>
                </c:pt>
                <c:pt idx="8">
                  <c:v>Ressource17</c:v>
                </c:pt>
                <c:pt idx="9">
                  <c:v>Ressource18</c:v>
                </c:pt>
                <c:pt idx="10">
                  <c:v>Ressource19</c:v>
                </c:pt>
                <c:pt idx="11">
                  <c:v>Ressource2</c:v>
                </c:pt>
                <c:pt idx="12">
                  <c:v>Ressource20</c:v>
                </c:pt>
                <c:pt idx="13">
                  <c:v>Ressource21</c:v>
                </c:pt>
                <c:pt idx="14">
                  <c:v>Ressource22</c:v>
                </c:pt>
                <c:pt idx="15">
                  <c:v>Ressource23</c:v>
                </c:pt>
                <c:pt idx="16">
                  <c:v>Ressource24</c:v>
                </c:pt>
                <c:pt idx="17">
                  <c:v>Ressource25</c:v>
                </c:pt>
                <c:pt idx="18">
                  <c:v>Ressource3</c:v>
                </c:pt>
                <c:pt idx="19">
                  <c:v>Ressource4</c:v>
                </c:pt>
                <c:pt idx="20">
                  <c:v>Ressource5</c:v>
                </c:pt>
                <c:pt idx="21">
                  <c:v>Ressource6</c:v>
                </c:pt>
                <c:pt idx="22">
                  <c:v>Ressource7</c:v>
                </c:pt>
                <c:pt idx="23">
                  <c:v>Ressource8</c:v>
                </c:pt>
                <c:pt idx="24">
                  <c:v>Ressource9</c:v>
                </c:pt>
              </c:strCache>
            </c:strRef>
          </c:cat>
          <c:val>
            <c:numRef>
              <c:f>'TCD par ressource'!$D$5:$D$30</c:f>
              <c:numCache>
                <c:formatCode>General</c:formatCode>
                <c:ptCount val="25"/>
                <c:pt idx="10">
                  <c:v>1.6666666666666665</c:v>
                </c:pt>
                <c:pt idx="12">
                  <c:v>0.5</c:v>
                </c:pt>
                <c:pt idx="13">
                  <c:v>1.8333333333333333</c:v>
                </c:pt>
                <c:pt idx="15">
                  <c:v>0.16666666666666666</c:v>
                </c:pt>
                <c:pt idx="17">
                  <c:v>2.1666666666666665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29408128"/>
        <c:axId val="229754368"/>
      </c:barChart>
      <c:catAx>
        <c:axId val="229408128"/>
        <c:scaling>
          <c:orientation val="minMax"/>
        </c:scaling>
        <c:delete val="0"/>
        <c:axPos val="b"/>
        <c:majorTickMark val="out"/>
        <c:minorTickMark val="none"/>
        <c:tickLblPos val="nextTo"/>
        <c:crossAx val="229754368"/>
        <c:crosses val="autoZero"/>
        <c:auto val="1"/>
        <c:lblAlgn val="ctr"/>
        <c:lblOffset val="100"/>
        <c:noMultiLvlLbl val="0"/>
      </c:catAx>
      <c:valAx>
        <c:axId val="2297543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94081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[data (G).xlsx]TCD Resa par semaine!Tableau croisé dynamique1</c:name>
    <c:fmtId val="3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Resa par semaine'!$B$3:$B$4</c:f>
              <c:strCache>
                <c:ptCount val="1"/>
                <c:pt idx="0">
                  <c:v>Réservation normale</c:v>
                </c:pt>
              </c:strCache>
            </c:strRef>
          </c:tx>
          <c:invertIfNegative val="0"/>
          <c:cat>
            <c:strRef>
              <c:f>'TCD Resa par semaine'!$A$5:$A$46</c:f>
              <c:strCache>
                <c:ptCount val="41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  <c:pt idx="27">
                  <c:v>29</c:v>
                </c:pt>
                <c:pt idx="28">
                  <c:v>30</c:v>
                </c:pt>
                <c:pt idx="29">
                  <c:v>31</c:v>
                </c:pt>
                <c:pt idx="30">
                  <c:v>32</c:v>
                </c:pt>
                <c:pt idx="31">
                  <c:v>33</c:v>
                </c:pt>
                <c:pt idx="32">
                  <c:v>34</c:v>
                </c:pt>
                <c:pt idx="33">
                  <c:v>35</c:v>
                </c:pt>
                <c:pt idx="34">
                  <c:v>36</c:v>
                </c:pt>
                <c:pt idx="35">
                  <c:v>37</c:v>
                </c:pt>
                <c:pt idx="36">
                  <c:v>38</c:v>
                </c:pt>
                <c:pt idx="37">
                  <c:v>39</c:v>
                </c:pt>
                <c:pt idx="38">
                  <c:v>40</c:v>
                </c:pt>
                <c:pt idx="39">
                  <c:v>41</c:v>
                </c:pt>
                <c:pt idx="40">
                  <c:v>43</c:v>
                </c:pt>
              </c:strCache>
            </c:strRef>
          </c:cat>
          <c:val>
            <c:numRef>
              <c:f>'TCD Resa par semaine'!$B$5:$B$46</c:f>
              <c:numCache>
                <c:formatCode>General</c:formatCode>
                <c:ptCount val="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125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</c:numCache>
            </c:numRef>
          </c:val>
        </c:ser>
        <c:ser>
          <c:idx val="1"/>
          <c:order val="1"/>
          <c:tx>
            <c:strRef>
              <c:f>'TCD Resa par semaine'!$C$3:$C$4</c:f>
              <c:strCache>
                <c:ptCount val="1"/>
                <c:pt idx="0">
                  <c:v>Instrumentation</c:v>
                </c:pt>
              </c:strCache>
            </c:strRef>
          </c:tx>
          <c:invertIfNegative val="0"/>
          <c:cat>
            <c:strRef>
              <c:f>'TCD Resa par semaine'!$A$5:$A$46</c:f>
              <c:strCache>
                <c:ptCount val="41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  <c:pt idx="27">
                  <c:v>29</c:v>
                </c:pt>
                <c:pt idx="28">
                  <c:v>30</c:v>
                </c:pt>
                <c:pt idx="29">
                  <c:v>31</c:v>
                </c:pt>
                <c:pt idx="30">
                  <c:v>32</c:v>
                </c:pt>
                <c:pt idx="31">
                  <c:v>33</c:v>
                </c:pt>
                <c:pt idx="32">
                  <c:v>34</c:v>
                </c:pt>
                <c:pt idx="33">
                  <c:v>35</c:v>
                </c:pt>
                <c:pt idx="34">
                  <c:v>36</c:v>
                </c:pt>
                <c:pt idx="35">
                  <c:v>37</c:v>
                </c:pt>
                <c:pt idx="36">
                  <c:v>38</c:v>
                </c:pt>
                <c:pt idx="37">
                  <c:v>39</c:v>
                </c:pt>
                <c:pt idx="38">
                  <c:v>40</c:v>
                </c:pt>
                <c:pt idx="39">
                  <c:v>41</c:v>
                </c:pt>
                <c:pt idx="40">
                  <c:v>43</c:v>
                </c:pt>
              </c:strCache>
            </c:strRef>
          </c:cat>
          <c:val>
            <c:numRef>
              <c:f>'TCD Resa par semaine'!$C$5:$C$46</c:f>
              <c:numCache>
                <c:formatCode>General</c:formatCode>
                <c:ptCount val="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</c:numCache>
            </c:numRef>
          </c:val>
        </c:ser>
        <c:ser>
          <c:idx val="2"/>
          <c:order val="2"/>
          <c:tx>
            <c:strRef>
              <c:f>'TCD Resa par semaine'!$D$3:$D$4</c:f>
              <c:strCache>
                <c:ptCount val="1"/>
                <c:pt idx="0">
                  <c:v>Maintenance</c:v>
                </c:pt>
              </c:strCache>
            </c:strRef>
          </c:tx>
          <c:invertIfNegative val="0"/>
          <c:cat>
            <c:strRef>
              <c:f>'TCD Resa par semaine'!$A$5:$A$46</c:f>
              <c:strCache>
                <c:ptCount val="41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  <c:pt idx="27">
                  <c:v>29</c:v>
                </c:pt>
                <c:pt idx="28">
                  <c:v>30</c:v>
                </c:pt>
                <c:pt idx="29">
                  <c:v>31</c:v>
                </c:pt>
                <c:pt idx="30">
                  <c:v>32</c:v>
                </c:pt>
                <c:pt idx="31">
                  <c:v>33</c:v>
                </c:pt>
                <c:pt idx="32">
                  <c:v>34</c:v>
                </c:pt>
                <c:pt idx="33">
                  <c:v>35</c:v>
                </c:pt>
                <c:pt idx="34">
                  <c:v>36</c:v>
                </c:pt>
                <c:pt idx="35">
                  <c:v>37</c:v>
                </c:pt>
                <c:pt idx="36">
                  <c:v>38</c:v>
                </c:pt>
                <c:pt idx="37">
                  <c:v>39</c:v>
                </c:pt>
                <c:pt idx="38">
                  <c:v>40</c:v>
                </c:pt>
                <c:pt idx="39">
                  <c:v>41</c:v>
                </c:pt>
                <c:pt idx="40">
                  <c:v>43</c:v>
                </c:pt>
              </c:strCache>
            </c:strRef>
          </c:cat>
          <c:val>
            <c:numRef>
              <c:f>'TCD Resa par semaine'!$D$5:$D$46</c:f>
              <c:numCache>
                <c:formatCode>General</c:formatCode>
                <c:ptCount val="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27188096"/>
        <c:axId val="227189888"/>
      </c:barChart>
      <c:catAx>
        <c:axId val="227188096"/>
        <c:scaling>
          <c:orientation val="minMax"/>
        </c:scaling>
        <c:delete val="0"/>
        <c:axPos val="b"/>
        <c:majorTickMark val="out"/>
        <c:minorTickMark val="none"/>
        <c:tickLblPos val="nextTo"/>
        <c:crossAx val="227189888"/>
        <c:crosses val="autoZero"/>
        <c:auto val="1"/>
        <c:lblAlgn val="ctr"/>
        <c:lblOffset val="100"/>
        <c:noMultiLvlLbl val="0"/>
      </c:catAx>
      <c:valAx>
        <c:axId val="227189888"/>
        <c:scaling>
          <c:orientation val="minMax"/>
          <c:max val="5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7188096"/>
        <c:crosses val="autoZero"/>
        <c:crossBetween val="between"/>
      </c:valAx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[data (G).xlsx]TCD par heure!Tableau croisé dynamique1</c:name>
    <c:fmtId val="2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par heure'!$B$3:$B$4</c:f>
              <c:strCache>
                <c:ptCount val="1"/>
                <c:pt idx="0">
                  <c:v>Réservation normale</c:v>
                </c:pt>
              </c:strCache>
            </c:strRef>
          </c:tx>
          <c:invertIfNegative val="0"/>
          <c:cat>
            <c:strRef>
              <c:f>'TCD par heure'!$A$5:$A$46</c:f>
              <c:strCache>
                <c:ptCount val="41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  <c:pt idx="27">
                  <c:v>29</c:v>
                </c:pt>
                <c:pt idx="28">
                  <c:v>30</c:v>
                </c:pt>
                <c:pt idx="29">
                  <c:v>31</c:v>
                </c:pt>
                <c:pt idx="30">
                  <c:v>32</c:v>
                </c:pt>
                <c:pt idx="31">
                  <c:v>33</c:v>
                </c:pt>
                <c:pt idx="32">
                  <c:v>34</c:v>
                </c:pt>
                <c:pt idx="33">
                  <c:v>35</c:v>
                </c:pt>
                <c:pt idx="34">
                  <c:v>36</c:v>
                </c:pt>
                <c:pt idx="35">
                  <c:v>37</c:v>
                </c:pt>
                <c:pt idx="36">
                  <c:v>38</c:v>
                </c:pt>
                <c:pt idx="37">
                  <c:v>39</c:v>
                </c:pt>
                <c:pt idx="38">
                  <c:v>40</c:v>
                </c:pt>
                <c:pt idx="39">
                  <c:v>41</c:v>
                </c:pt>
                <c:pt idx="40">
                  <c:v>43</c:v>
                </c:pt>
              </c:strCache>
            </c:strRef>
          </c:cat>
          <c:val>
            <c:numRef>
              <c:f>'TCD par heure'!$B$5:$B$46</c:f>
              <c:numCache>
                <c:formatCode>[h]:mm:ss;@</c:formatCode>
                <c:ptCount val="41"/>
                <c:pt idx="0">
                  <c:v>9.5</c:v>
                </c:pt>
                <c:pt idx="1">
                  <c:v>7.6666666666666661</c:v>
                </c:pt>
                <c:pt idx="2">
                  <c:v>8.3333333333333339</c:v>
                </c:pt>
                <c:pt idx="3">
                  <c:v>6</c:v>
                </c:pt>
                <c:pt idx="4">
                  <c:v>8.4999999999999982</c:v>
                </c:pt>
                <c:pt idx="5">
                  <c:v>10.666666666666664</c:v>
                </c:pt>
                <c:pt idx="6">
                  <c:v>8.1666666666666643</c:v>
                </c:pt>
                <c:pt idx="7">
                  <c:v>8.8333333333333321</c:v>
                </c:pt>
                <c:pt idx="8">
                  <c:v>9.6666666666666661</c:v>
                </c:pt>
                <c:pt idx="9">
                  <c:v>9.3333333333333321</c:v>
                </c:pt>
                <c:pt idx="10">
                  <c:v>7</c:v>
                </c:pt>
                <c:pt idx="11">
                  <c:v>10.333333333333332</c:v>
                </c:pt>
                <c:pt idx="12">
                  <c:v>3.333333333333333</c:v>
                </c:pt>
                <c:pt idx="13">
                  <c:v>8.4999999999999982</c:v>
                </c:pt>
                <c:pt idx="14">
                  <c:v>3.333333333333333</c:v>
                </c:pt>
                <c:pt idx="15">
                  <c:v>9.3333333333333321</c:v>
                </c:pt>
                <c:pt idx="16">
                  <c:v>9.8333333333333339</c:v>
                </c:pt>
                <c:pt idx="17">
                  <c:v>7.6666666666666661</c:v>
                </c:pt>
                <c:pt idx="18">
                  <c:v>7.6666666666666661</c:v>
                </c:pt>
                <c:pt idx="19">
                  <c:v>8.0416666666666661</c:v>
                </c:pt>
                <c:pt idx="20">
                  <c:v>5.333333333333333</c:v>
                </c:pt>
                <c:pt idx="21">
                  <c:v>8.3333333333333321</c:v>
                </c:pt>
                <c:pt idx="22">
                  <c:v>9.5</c:v>
                </c:pt>
                <c:pt idx="23">
                  <c:v>6.5416666666666661</c:v>
                </c:pt>
                <c:pt idx="24">
                  <c:v>6.3333333333333339</c:v>
                </c:pt>
                <c:pt idx="25">
                  <c:v>7.333333333333333</c:v>
                </c:pt>
                <c:pt idx="26">
                  <c:v>11.833333333333334</c:v>
                </c:pt>
                <c:pt idx="27">
                  <c:v>7.9999999999999991</c:v>
                </c:pt>
                <c:pt idx="28">
                  <c:v>20.333333333333336</c:v>
                </c:pt>
                <c:pt idx="29">
                  <c:v>11.833333333333332</c:v>
                </c:pt>
                <c:pt idx="30">
                  <c:v>132.66666666666663</c:v>
                </c:pt>
                <c:pt idx="31">
                  <c:v>6.1666666666666661</c:v>
                </c:pt>
                <c:pt idx="32">
                  <c:v>5.8333333333333339</c:v>
                </c:pt>
                <c:pt idx="33">
                  <c:v>4.333333333333333</c:v>
                </c:pt>
                <c:pt idx="34">
                  <c:v>52.666666666666671</c:v>
                </c:pt>
                <c:pt idx="35">
                  <c:v>16.250000000000004</c:v>
                </c:pt>
                <c:pt idx="36">
                  <c:v>4.6666666666666661</c:v>
                </c:pt>
                <c:pt idx="37">
                  <c:v>4.1666666666666661</c:v>
                </c:pt>
                <c:pt idx="38">
                  <c:v>2.333333333333333</c:v>
                </c:pt>
                <c:pt idx="39">
                  <c:v>4</c:v>
                </c:pt>
                <c:pt idx="40">
                  <c:v>1.6666666666666665</c:v>
                </c:pt>
              </c:numCache>
            </c:numRef>
          </c:val>
        </c:ser>
        <c:ser>
          <c:idx val="1"/>
          <c:order val="1"/>
          <c:tx>
            <c:strRef>
              <c:f>'TCD par heure'!$C$3:$C$4</c:f>
              <c:strCache>
                <c:ptCount val="1"/>
                <c:pt idx="0">
                  <c:v>Instrumentation</c:v>
                </c:pt>
              </c:strCache>
            </c:strRef>
          </c:tx>
          <c:invertIfNegative val="0"/>
          <c:cat>
            <c:strRef>
              <c:f>'TCD par heure'!$A$5:$A$46</c:f>
              <c:strCache>
                <c:ptCount val="41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  <c:pt idx="27">
                  <c:v>29</c:v>
                </c:pt>
                <c:pt idx="28">
                  <c:v>30</c:v>
                </c:pt>
                <c:pt idx="29">
                  <c:v>31</c:v>
                </c:pt>
                <c:pt idx="30">
                  <c:v>32</c:v>
                </c:pt>
                <c:pt idx="31">
                  <c:v>33</c:v>
                </c:pt>
                <c:pt idx="32">
                  <c:v>34</c:v>
                </c:pt>
                <c:pt idx="33">
                  <c:v>35</c:v>
                </c:pt>
                <c:pt idx="34">
                  <c:v>36</c:v>
                </c:pt>
                <c:pt idx="35">
                  <c:v>37</c:v>
                </c:pt>
                <c:pt idx="36">
                  <c:v>38</c:v>
                </c:pt>
                <c:pt idx="37">
                  <c:v>39</c:v>
                </c:pt>
                <c:pt idx="38">
                  <c:v>40</c:v>
                </c:pt>
                <c:pt idx="39">
                  <c:v>41</c:v>
                </c:pt>
                <c:pt idx="40">
                  <c:v>43</c:v>
                </c:pt>
              </c:strCache>
            </c:strRef>
          </c:cat>
          <c:val>
            <c:numRef>
              <c:f>'TCD par heure'!$C$5:$C$46</c:f>
              <c:numCache>
                <c:formatCode>[h]:mm:ss;@</c:formatCode>
                <c:ptCount val="41"/>
                <c:pt idx="17">
                  <c:v>0.66666666666666663</c:v>
                </c:pt>
                <c:pt idx="23">
                  <c:v>0.33333333333333331</c:v>
                </c:pt>
                <c:pt idx="35">
                  <c:v>6.666666666666667</c:v>
                </c:pt>
                <c:pt idx="38">
                  <c:v>4</c:v>
                </c:pt>
              </c:numCache>
            </c:numRef>
          </c:val>
        </c:ser>
        <c:ser>
          <c:idx val="2"/>
          <c:order val="2"/>
          <c:tx>
            <c:strRef>
              <c:f>'TCD par heure'!$D$3:$D$4</c:f>
              <c:strCache>
                <c:ptCount val="1"/>
                <c:pt idx="0">
                  <c:v>Maintenance</c:v>
                </c:pt>
              </c:strCache>
            </c:strRef>
          </c:tx>
          <c:invertIfNegative val="0"/>
          <c:cat>
            <c:strRef>
              <c:f>'TCD par heure'!$A$5:$A$46</c:f>
              <c:strCache>
                <c:ptCount val="41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  <c:pt idx="27">
                  <c:v>29</c:v>
                </c:pt>
                <c:pt idx="28">
                  <c:v>30</c:v>
                </c:pt>
                <c:pt idx="29">
                  <c:v>31</c:v>
                </c:pt>
                <c:pt idx="30">
                  <c:v>32</c:v>
                </c:pt>
                <c:pt idx="31">
                  <c:v>33</c:v>
                </c:pt>
                <c:pt idx="32">
                  <c:v>34</c:v>
                </c:pt>
                <c:pt idx="33">
                  <c:v>35</c:v>
                </c:pt>
                <c:pt idx="34">
                  <c:v>36</c:v>
                </c:pt>
                <c:pt idx="35">
                  <c:v>37</c:v>
                </c:pt>
                <c:pt idx="36">
                  <c:v>38</c:v>
                </c:pt>
                <c:pt idx="37">
                  <c:v>39</c:v>
                </c:pt>
                <c:pt idx="38">
                  <c:v>40</c:v>
                </c:pt>
                <c:pt idx="39">
                  <c:v>41</c:v>
                </c:pt>
                <c:pt idx="40">
                  <c:v>43</c:v>
                </c:pt>
              </c:strCache>
            </c:strRef>
          </c:cat>
          <c:val>
            <c:numRef>
              <c:f>'TCD par heure'!$D$5:$D$46</c:f>
              <c:numCache>
                <c:formatCode>[h]:mm:ss;@</c:formatCode>
                <c:ptCount val="41"/>
                <c:pt idx="7">
                  <c:v>0.33333333333333331</c:v>
                </c:pt>
                <c:pt idx="8">
                  <c:v>0.16666666666666666</c:v>
                </c:pt>
                <c:pt idx="13">
                  <c:v>0.5</c:v>
                </c:pt>
                <c:pt idx="15">
                  <c:v>1.8333333333333333</c:v>
                </c:pt>
                <c:pt idx="16">
                  <c:v>0.16666666666666666</c:v>
                </c:pt>
                <c:pt idx="24">
                  <c:v>1.6666666666666665</c:v>
                </c:pt>
                <c:pt idx="32">
                  <c:v>0.33333333333333331</c:v>
                </c:pt>
                <c:pt idx="33">
                  <c:v>0.66666666666666663</c:v>
                </c:pt>
                <c:pt idx="34">
                  <c:v>0.66666666666666663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27497088"/>
        <c:axId val="227498624"/>
      </c:barChart>
      <c:catAx>
        <c:axId val="227497088"/>
        <c:scaling>
          <c:orientation val="minMax"/>
        </c:scaling>
        <c:delete val="0"/>
        <c:axPos val="b"/>
        <c:majorTickMark val="out"/>
        <c:minorTickMark val="none"/>
        <c:tickLblPos val="nextTo"/>
        <c:crossAx val="227498624"/>
        <c:crosses val="autoZero"/>
        <c:auto val="1"/>
        <c:lblAlgn val="ctr"/>
        <c:lblOffset val="100"/>
        <c:noMultiLvlLbl val="0"/>
      </c:catAx>
      <c:valAx>
        <c:axId val="227498624"/>
        <c:scaling>
          <c:orientation val="minMax"/>
        </c:scaling>
        <c:delete val="0"/>
        <c:axPos val="l"/>
        <c:majorGridlines/>
        <c:numFmt formatCode="[h]&quot;h&quot;mm" sourceLinked="0"/>
        <c:majorTickMark val="in"/>
        <c:minorTickMark val="none"/>
        <c:tickLblPos val="nextTo"/>
        <c:crossAx val="22749708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18</xdr:col>
      <xdr:colOff>266700</xdr:colOff>
      <xdr:row>49</xdr:row>
      <xdr:rowOff>38100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8</xdr:row>
      <xdr:rowOff>4761</xdr:rowOff>
    </xdr:from>
    <xdr:to>
      <xdr:col>16</xdr:col>
      <xdr:colOff>95250</xdr:colOff>
      <xdr:row>39</xdr:row>
      <xdr:rowOff>9525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17</xdr:col>
      <xdr:colOff>276225</xdr:colOff>
      <xdr:row>10</xdr:row>
      <xdr:rowOff>38100</xdr:rowOff>
    </xdr:from>
    <xdr:to>
      <xdr:col>19</xdr:col>
      <xdr:colOff>581025</xdr:colOff>
      <xdr:row>23</xdr:row>
      <xdr:rowOff>85725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Ressources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ssource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230225" y="1943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28575</xdr:rowOff>
    </xdr:from>
    <xdr:to>
      <xdr:col>13</xdr:col>
      <xdr:colOff>304800</xdr:colOff>
      <xdr:row>35</xdr:row>
      <xdr:rowOff>123825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66675</xdr:colOff>
      <xdr:row>2</xdr:row>
      <xdr:rowOff>152400</xdr:rowOff>
    </xdr:from>
    <xdr:to>
      <xdr:col>16</xdr:col>
      <xdr:colOff>371475</xdr:colOff>
      <xdr:row>16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Ressourc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ssourc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734675" y="5334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 " refreshedDate="42628.476080555556" createdVersion="4" refreshedVersion="4" minRefreshableVersion="3" recordCount="379">
  <cacheSource type="worksheet">
    <worksheetSource name="Tableau_stats_bancs"/>
  </cacheSource>
  <cacheFields count="14">
    <cacheField name="Périodicité" numFmtId="0">
      <sharedItems/>
    </cacheField>
    <cacheField name="Titre" numFmtId="49">
      <sharedItems containsNonDate="0" containsString="0" containsBlank="1"/>
    </cacheField>
    <cacheField name="Heure de début" numFmtId="22">
      <sharedItems containsSemiMixedTypes="0" containsNonDate="0" containsDate="1" containsString="0" minDate="2016-01-04T00:00:00" maxDate="2016-10-18T00:00:00"/>
    </cacheField>
    <cacheField name="Heure de fin" numFmtId="22">
      <sharedItems containsSemiMixedTypes="0" containsNonDate="0" containsDate="1" containsString="0" minDate="2016-01-06T23:59:00" maxDate="2016-12-31T23:59:00"/>
    </cacheField>
    <cacheField name="Journée entière" numFmtId="0">
      <sharedItems/>
    </cacheField>
    <cacheField name="Projet" numFmtId="49">
      <sharedItems containsNonDate="0" containsString="0" containsBlank="1"/>
    </cacheField>
    <cacheField name="Ressources" numFmtId="49">
      <sharedItems count="25">
        <s v="Ressource1"/>
        <s v="Ressource2"/>
        <s v="Ressource3"/>
        <s v="Ressource4"/>
        <s v="Ressource5"/>
        <s v="Ressource6"/>
        <s v="Ressource7"/>
        <s v="Ressource8"/>
        <s v="Ressource9"/>
        <s v="Ressource10"/>
        <s v="Ressource11"/>
        <s v="Ressource12"/>
        <s v="Ressource13"/>
        <s v="Ressource14"/>
        <s v="Ressource15"/>
        <s v="Ressource16"/>
        <s v="Ressource17"/>
        <s v="Ressource18"/>
        <s v="Ressource19"/>
        <s v="Ressource20"/>
        <s v="Ressource21"/>
        <s v="Ressource22"/>
        <s v="Ressource23"/>
        <s v="Ressource24"/>
        <s v="Ressource25"/>
      </sharedItems>
    </cacheField>
    <cacheField name="Type de réservation" numFmtId="49">
      <sharedItems count="3">
        <s v="Instrumentation"/>
        <s v="Réservation normale"/>
        <s v="Maintenance"/>
      </sharedItems>
    </cacheField>
    <cacheField name=" Durée (en jours)" numFmtId="2">
      <sharedItems containsSemiMixedTypes="0" containsString="0" containsNumber="1" minValue="0.5" maxValue="153"/>
    </cacheField>
    <cacheField name="Durée (h)" numFmtId="164">
      <sharedItems containsSemiMixedTypes="0" containsNonDate="0" containsDate="1" containsString="0" minDate="1899-12-30T01:00:00" maxDate="1900-02-20T00:00:00"/>
    </cacheField>
    <cacheField name="Semaine début" numFmtId="0">
      <sharedItems containsSemiMixedTypes="0" containsString="0" containsNumber="1" containsInteger="1" minValue="2" maxValue="43" count="41">
        <n v="37"/>
        <n v="39"/>
        <n v="40"/>
        <n v="30"/>
        <n v="32"/>
        <n v="10"/>
        <n v="11"/>
        <n v="15"/>
        <n v="16"/>
        <n v="17"/>
        <n v="18"/>
        <n v="31"/>
        <n v="36"/>
        <n v="27"/>
        <n v="28"/>
        <n v="29"/>
        <n v="38"/>
        <n v="2"/>
        <n v="3"/>
        <n v="4"/>
        <n v="5"/>
        <n v="6"/>
        <n v="7"/>
        <n v="8"/>
        <n v="9"/>
        <n v="12"/>
        <n v="13"/>
        <n v="19"/>
        <n v="20"/>
        <n v="21"/>
        <n v="22"/>
        <n v="23"/>
        <n v="24"/>
        <n v="25"/>
        <n v="26"/>
        <n v="33"/>
        <n v="34"/>
        <n v="35"/>
        <n v="14"/>
        <n v="41"/>
        <n v="43"/>
      </sharedItems>
    </cacheField>
    <cacheField name="Semaine fin" numFmtId="0">
      <sharedItems containsSemiMixedTypes="0" containsString="0" containsNumber="1" containsInteger="1" minValue="2" maxValue="53"/>
    </cacheField>
    <cacheField name="Colonne3" numFmtId="0">
      <sharedItems containsSemiMixedTypes="0" containsString="0" containsNumber="1" containsInteger="1" minValue="0" maxValue="1"/>
    </cacheField>
    <cacheField name="Colonne4" numFmtId="0">
      <sharedItems containsString="0" containsBlank="1" containsNumber="1" containsInteger="1" minValue="5" maxValue="22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9">
  <r>
    <b v="0"/>
    <m/>
    <d v="2016-09-05T00:00:00"/>
    <d v="2016-09-14T23:59:00"/>
    <b v="1"/>
    <m/>
    <x v="0"/>
    <x v="0"/>
    <n v="10"/>
    <d v="1900-01-02T08:00:00"/>
    <x v="0"/>
    <n v="38"/>
    <n v="1"/>
    <m/>
  </r>
  <r>
    <b v="0"/>
    <m/>
    <d v="2016-09-22T11:00:00"/>
    <d v="2016-09-23T12:00:00"/>
    <b v="0"/>
    <m/>
    <x v="0"/>
    <x v="1"/>
    <n v="1.5"/>
    <d v="1899-12-30T12:00:00"/>
    <x v="1"/>
    <n v="39"/>
    <n v="0"/>
    <m/>
  </r>
  <r>
    <b v="0"/>
    <m/>
    <d v="2016-09-26T00:00:00"/>
    <d v="2016-10-07T23:59:00"/>
    <b v="1"/>
    <m/>
    <x v="0"/>
    <x v="0"/>
    <n v="12"/>
    <d v="1900-01-03T00:00:00"/>
    <x v="2"/>
    <n v="41"/>
    <n v="1"/>
    <m/>
  </r>
  <r>
    <b v="0"/>
    <m/>
    <d v="2016-07-22T13:00:00"/>
    <d v="2016-07-22T17:00:00"/>
    <b v="0"/>
    <m/>
    <x v="1"/>
    <x v="1"/>
    <n v="0.5"/>
    <d v="1899-12-30T04:00:00"/>
    <x v="3"/>
    <n v="30"/>
    <n v="0"/>
    <m/>
  </r>
  <r>
    <b v="0"/>
    <m/>
    <d v="2016-08-02T10:00:00"/>
    <d v="2016-08-23T11:00:00"/>
    <b v="0"/>
    <m/>
    <x v="2"/>
    <x v="1"/>
    <n v="21.5"/>
    <d v="1900-01-06T04:00:00"/>
    <x v="4"/>
    <n v="35"/>
    <n v="1"/>
    <m/>
  </r>
  <r>
    <b v="0"/>
    <m/>
    <d v="2016-07-18T10:00:00"/>
    <d v="2016-07-28T18:30:00"/>
    <b v="0"/>
    <m/>
    <x v="3"/>
    <x v="1"/>
    <n v="10.5"/>
    <d v="1900-01-02T12:00:00"/>
    <x v="3"/>
    <n v="31"/>
    <n v="1"/>
    <m/>
  </r>
  <r>
    <b v="0"/>
    <m/>
    <d v="2016-08-02T12:00:00"/>
    <d v="2016-08-12T13:00:00"/>
    <b v="0"/>
    <m/>
    <x v="3"/>
    <x v="1"/>
    <n v="10.5"/>
    <d v="1900-01-02T12:00:00"/>
    <x v="4"/>
    <n v="33"/>
    <n v="1"/>
    <m/>
  </r>
  <r>
    <b v="0"/>
    <m/>
    <d v="2016-02-29T00:00:00"/>
    <d v="2016-03-04T23:59:00"/>
    <b v="1"/>
    <m/>
    <x v="4"/>
    <x v="1"/>
    <n v="5"/>
    <d v="1899-12-31T16:00:00"/>
    <x v="5"/>
    <n v="10"/>
    <n v="0"/>
    <m/>
  </r>
  <r>
    <b v="0"/>
    <m/>
    <d v="2016-03-07T00:00:00"/>
    <d v="2016-03-11T23:59:00"/>
    <b v="1"/>
    <m/>
    <x v="4"/>
    <x v="1"/>
    <n v="5"/>
    <d v="1899-12-31T16:00:00"/>
    <x v="6"/>
    <n v="11"/>
    <n v="0"/>
    <m/>
  </r>
  <r>
    <b v="0"/>
    <m/>
    <d v="2016-04-05T00:00:00"/>
    <d v="2016-04-05T23:59:00"/>
    <b v="1"/>
    <m/>
    <x v="4"/>
    <x v="1"/>
    <n v="1"/>
    <d v="1899-12-30T08:00:00"/>
    <x v="7"/>
    <n v="15"/>
    <n v="0"/>
    <m/>
  </r>
  <r>
    <b v="0"/>
    <m/>
    <d v="2016-04-06T00:00:00"/>
    <d v="2016-04-08T23:59:00"/>
    <b v="1"/>
    <m/>
    <x v="4"/>
    <x v="1"/>
    <n v="3"/>
    <d v="1899-12-31T00:00:00"/>
    <x v="7"/>
    <n v="15"/>
    <n v="0"/>
    <m/>
  </r>
  <r>
    <b v="0"/>
    <m/>
    <d v="2016-04-11T00:00:00"/>
    <d v="2016-04-15T23:59:00"/>
    <b v="1"/>
    <m/>
    <x v="4"/>
    <x v="1"/>
    <n v="5"/>
    <d v="1899-12-31T16:00:00"/>
    <x v="8"/>
    <n v="16"/>
    <n v="0"/>
    <m/>
  </r>
  <r>
    <b v="0"/>
    <m/>
    <d v="2016-04-18T00:00:00"/>
    <d v="2016-04-22T23:59:00"/>
    <b v="1"/>
    <m/>
    <x v="4"/>
    <x v="1"/>
    <n v="5"/>
    <d v="1899-12-31T16:00:00"/>
    <x v="9"/>
    <n v="17"/>
    <n v="0"/>
    <m/>
  </r>
  <r>
    <b v="0"/>
    <m/>
    <d v="2016-04-25T00:00:00"/>
    <d v="2016-04-29T23:59:00"/>
    <b v="1"/>
    <m/>
    <x v="4"/>
    <x v="1"/>
    <n v="5"/>
    <d v="1899-12-31T16:00:00"/>
    <x v="10"/>
    <n v="18"/>
    <n v="0"/>
    <m/>
  </r>
  <r>
    <b v="0"/>
    <m/>
    <d v="2016-07-21T08:00:00"/>
    <d v="2016-07-24T09:00:00"/>
    <b v="0"/>
    <m/>
    <x v="4"/>
    <x v="1"/>
    <n v="3.5"/>
    <d v="1899-12-31T04:00:00"/>
    <x v="3"/>
    <n v="31"/>
    <n v="1"/>
    <m/>
  </r>
  <r>
    <b v="0"/>
    <m/>
    <d v="2016-07-25T08:00:00"/>
    <d v="2016-07-27T09:00:00"/>
    <b v="0"/>
    <m/>
    <x v="4"/>
    <x v="1"/>
    <n v="2.5"/>
    <d v="1899-12-30T20:00:00"/>
    <x v="11"/>
    <n v="31"/>
    <n v="0"/>
    <m/>
  </r>
  <r>
    <b v="0"/>
    <m/>
    <d v="2016-07-28T16:00:00"/>
    <d v="2016-08-01T17:00:00"/>
    <b v="0"/>
    <m/>
    <x v="4"/>
    <x v="1"/>
    <n v="4.5"/>
    <d v="1899-12-31T12:00:00"/>
    <x v="11"/>
    <n v="32"/>
    <n v="1"/>
    <m/>
  </r>
  <r>
    <b v="0"/>
    <m/>
    <d v="2016-08-31T10:00:00"/>
    <d v="2016-09-05T10:00:00"/>
    <b v="0"/>
    <m/>
    <x v="5"/>
    <x v="1"/>
    <n v="5"/>
    <d v="1899-12-31T16:00:00"/>
    <x v="12"/>
    <n v="37"/>
    <n v="1"/>
    <n v="5"/>
  </r>
  <r>
    <b v="0"/>
    <m/>
    <d v="2016-09-08T09:00:00"/>
    <d v="2016-09-08T11:00:00"/>
    <b v="0"/>
    <m/>
    <x v="5"/>
    <x v="1"/>
    <n v="0.5"/>
    <d v="1899-12-30T02:00:00"/>
    <x v="0"/>
    <n v="37"/>
    <n v="0"/>
    <m/>
  </r>
  <r>
    <b v="0"/>
    <m/>
    <d v="2016-09-09T09:00:00"/>
    <d v="2016-09-14T16:00:00"/>
    <b v="0"/>
    <m/>
    <x v="5"/>
    <x v="1"/>
    <n v="5.5"/>
    <d v="1899-12-31T20:00:00"/>
    <x v="0"/>
    <n v="38"/>
    <n v="1"/>
    <m/>
  </r>
  <r>
    <b v="0"/>
    <m/>
    <d v="2016-07-21T14:00:00"/>
    <d v="2016-08-08T15:00:00"/>
    <b v="0"/>
    <m/>
    <x v="6"/>
    <x v="1"/>
    <n v="18.5"/>
    <d v="1900-01-05T04:00:00"/>
    <x v="3"/>
    <n v="33"/>
    <n v="1"/>
    <m/>
  </r>
  <r>
    <b v="0"/>
    <m/>
    <d v="2016-08-01T09:00:00"/>
    <d v="2016-08-05T18:00:00"/>
    <b v="0"/>
    <m/>
    <x v="7"/>
    <x v="1"/>
    <n v="4.5"/>
    <d v="1899-12-31T12:00:00"/>
    <x v="4"/>
    <n v="32"/>
    <n v="0"/>
    <m/>
  </r>
  <r>
    <b v="0"/>
    <m/>
    <d v="2016-07-19T00:00:00"/>
    <d v="2016-07-21T23:59:00"/>
    <b v="1"/>
    <m/>
    <x v="8"/>
    <x v="1"/>
    <n v="3"/>
    <d v="1899-12-31T00:00:00"/>
    <x v="3"/>
    <n v="30"/>
    <n v="0"/>
    <m/>
  </r>
  <r>
    <b v="1"/>
    <m/>
    <d v="2016-07-25T00:00:00"/>
    <d v="2016-07-27T23:59:00"/>
    <b v="1"/>
    <m/>
    <x v="9"/>
    <x v="1"/>
    <n v="3"/>
    <d v="1899-12-31T00:00:00"/>
    <x v="11"/>
    <n v="31"/>
    <n v="0"/>
    <m/>
  </r>
  <r>
    <b v="0"/>
    <m/>
    <d v="2016-07-21T00:00:00"/>
    <d v="2016-07-25T23:59:00"/>
    <b v="1"/>
    <m/>
    <x v="10"/>
    <x v="1"/>
    <n v="5"/>
    <d v="1899-12-31T16:00:00"/>
    <x v="3"/>
    <n v="31"/>
    <n v="1"/>
    <m/>
  </r>
  <r>
    <b v="0"/>
    <m/>
    <d v="2016-08-03T09:00:00"/>
    <d v="2016-08-05T08:00:00"/>
    <b v="0"/>
    <m/>
    <x v="11"/>
    <x v="1"/>
    <n v="2"/>
    <d v="1899-12-30T16:00:00"/>
    <x v="4"/>
    <n v="32"/>
    <n v="0"/>
    <m/>
  </r>
  <r>
    <b v="0"/>
    <m/>
    <d v="2016-06-27T00:00:00"/>
    <d v="2016-07-01T23:59:00"/>
    <b v="1"/>
    <m/>
    <x v="12"/>
    <x v="1"/>
    <n v="5"/>
    <d v="1899-12-31T16:00:00"/>
    <x v="13"/>
    <n v="27"/>
    <n v="0"/>
    <m/>
  </r>
  <r>
    <b v="0"/>
    <m/>
    <d v="2016-07-04T00:00:00"/>
    <d v="2016-07-08T23:59:00"/>
    <b v="1"/>
    <m/>
    <x v="12"/>
    <x v="1"/>
    <n v="5"/>
    <d v="1899-12-31T16:00:00"/>
    <x v="14"/>
    <n v="28"/>
    <n v="0"/>
    <m/>
  </r>
  <r>
    <b v="0"/>
    <m/>
    <d v="2016-07-11T00:00:00"/>
    <d v="2016-07-15T23:59:00"/>
    <b v="1"/>
    <m/>
    <x v="12"/>
    <x v="1"/>
    <n v="5"/>
    <d v="1899-12-31T16:00:00"/>
    <x v="15"/>
    <n v="29"/>
    <n v="0"/>
    <m/>
  </r>
  <r>
    <b v="0"/>
    <m/>
    <d v="2016-07-19T00:00:00"/>
    <d v="2016-07-19T23:59:00"/>
    <b v="1"/>
    <m/>
    <x v="12"/>
    <x v="1"/>
    <n v="1"/>
    <d v="1899-12-30T08:00:00"/>
    <x v="3"/>
    <n v="30"/>
    <n v="0"/>
    <m/>
  </r>
  <r>
    <b v="0"/>
    <m/>
    <d v="2016-08-01T00:00:00"/>
    <d v="2016-08-05T23:59:00"/>
    <b v="1"/>
    <m/>
    <x v="12"/>
    <x v="1"/>
    <n v="5"/>
    <d v="1899-12-31T16:00:00"/>
    <x v="4"/>
    <n v="32"/>
    <n v="0"/>
    <m/>
  </r>
  <r>
    <b v="0"/>
    <m/>
    <d v="2016-08-29T00:00:00"/>
    <d v="2016-09-02T23:59:00"/>
    <b v="1"/>
    <m/>
    <x v="12"/>
    <x v="1"/>
    <n v="5"/>
    <d v="1899-12-31T16:00:00"/>
    <x v="12"/>
    <n v="36"/>
    <n v="0"/>
    <m/>
  </r>
  <r>
    <b v="0"/>
    <m/>
    <d v="2016-09-05T00:00:00"/>
    <d v="2016-09-09T23:59:00"/>
    <b v="1"/>
    <m/>
    <x v="12"/>
    <x v="1"/>
    <n v="5"/>
    <d v="1899-12-31T16:00:00"/>
    <x v="0"/>
    <n v="37"/>
    <n v="0"/>
    <m/>
  </r>
  <r>
    <b v="0"/>
    <m/>
    <d v="2016-09-13T00:00:00"/>
    <d v="2016-09-14T23:59:00"/>
    <b v="1"/>
    <m/>
    <x v="12"/>
    <x v="1"/>
    <n v="2"/>
    <d v="1899-12-30T16:00:00"/>
    <x v="16"/>
    <n v="38"/>
    <n v="0"/>
    <m/>
  </r>
  <r>
    <b v="0"/>
    <m/>
    <d v="2016-07-29T15:00:00"/>
    <d v="2016-07-29T17:00:00"/>
    <b v="0"/>
    <m/>
    <x v="13"/>
    <x v="1"/>
    <n v="0.5"/>
    <d v="1899-12-30T02:00:00"/>
    <x v="11"/>
    <n v="31"/>
    <n v="0"/>
    <m/>
  </r>
  <r>
    <b v="0"/>
    <m/>
    <d v="2016-08-01T09:00:00"/>
    <d v="2016-08-01T18:00:00"/>
    <b v="0"/>
    <m/>
    <x v="13"/>
    <x v="1"/>
    <n v="0.5"/>
    <d v="1899-12-30T04:00:00"/>
    <x v="4"/>
    <n v="32"/>
    <n v="0"/>
    <m/>
  </r>
  <r>
    <b v="0"/>
    <m/>
    <d v="2016-08-03T09:00:00"/>
    <d v="2016-08-04T18:00:00"/>
    <b v="0"/>
    <m/>
    <x v="13"/>
    <x v="1"/>
    <n v="1.5"/>
    <d v="1899-12-30T12:00:00"/>
    <x v="4"/>
    <n v="32"/>
    <n v="0"/>
    <m/>
  </r>
  <r>
    <b v="0"/>
    <m/>
    <d v="2016-08-02T10:00:00"/>
    <d v="2016-08-24T10:00:00"/>
    <b v="0"/>
    <m/>
    <x v="14"/>
    <x v="1"/>
    <n v="22"/>
    <d v="1900-01-06T08:00:00"/>
    <x v="4"/>
    <n v="35"/>
    <n v="1"/>
    <n v="22"/>
  </r>
  <r>
    <b v="0"/>
    <m/>
    <d v="2016-08-29T00:00:00"/>
    <d v="2016-12-31T23:59:00"/>
    <b v="1"/>
    <m/>
    <x v="15"/>
    <x v="1"/>
    <n v="125"/>
    <d v="1900-02-09T16:00:00"/>
    <x v="12"/>
    <n v="53"/>
    <n v="1"/>
    <m/>
  </r>
  <r>
    <b v="0"/>
    <m/>
    <d v="2016-08-01T00:00:00"/>
    <d v="2016-12-31T23:59:00"/>
    <b v="1"/>
    <m/>
    <x v="16"/>
    <x v="1"/>
    <n v="153"/>
    <d v="1900-02-19T00:00:00"/>
    <x v="4"/>
    <n v="53"/>
    <n v="1"/>
    <m/>
  </r>
  <r>
    <b v="0"/>
    <m/>
    <d v="2016-08-01T00:00:00"/>
    <d v="2016-12-31T23:59:00"/>
    <b v="1"/>
    <m/>
    <x v="17"/>
    <x v="1"/>
    <n v="153"/>
    <d v="1900-02-19T00:00:00"/>
    <x v="4"/>
    <n v="53"/>
    <n v="1"/>
    <m/>
  </r>
  <r>
    <b v="0"/>
    <m/>
    <d v="2016-01-04T08:00:00"/>
    <d v="2016-01-08T12:00:00"/>
    <b v="0"/>
    <m/>
    <x v="18"/>
    <x v="1"/>
    <n v="4.5"/>
    <d v="1899-12-31T12:00:00"/>
    <x v="17"/>
    <n v="2"/>
    <n v="0"/>
    <m/>
  </r>
  <r>
    <b v="0"/>
    <m/>
    <d v="2016-01-11T00:00:00"/>
    <d v="2016-01-15T23:59:00"/>
    <b v="1"/>
    <m/>
    <x v="18"/>
    <x v="1"/>
    <n v="5"/>
    <d v="1899-12-31T16:00:00"/>
    <x v="18"/>
    <n v="3"/>
    <n v="0"/>
    <m/>
  </r>
  <r>
    <b v="0"/>
    <m/>
    <d v="2016-01-18T00:00:00"/>
    <d v="2016-01-22T23:59:00"/>
    <b v="1"/>
    <m/>
    <x v="18"/>
    <x v="1"/>
    <n v="5"/>
    <d v="1899-12-31T16:00:00"/>
    <x v="19"/>
    <n v="4"/>
    <n v="0"/>
    <m/>
  </r>
  <r>
    <b v="0"/>
    <m/>
    <d v="2016-01-27T00:00:00"/>
    <d v="2016-01-28T23:59:00"/>
    <b v="1"/>
    <m/>
    <x v="18"/>
    <x v="1"/>
    <n v="2"/>
    <d v="1899-12-30T16:00:00"/>
    <x v="20"/>
    <n v="5"/>
    <n v="0"/>
    <m/>
  </r>
  <r>
    <b v="0"/>
    <m/>
    <d v="2016-01-29T00:00:00"/>
    <d v="2016-01-29T23:59:00"/>
    <b v="1"/>
    <m/>
    <x v="18"/>
    <x v="1"/>
    <n v="1"/>
    <d v="1899-12-30T08:00:00"/>
    <x v="20"/>
    <n v="5"/>
    <n v="0"/>
    <m/>
  </r>
  <r>
    <b v="0"/>
    <m/>
    <d v="2016-02-01T12:00:00"/>
    <d v="2016-02-05T23:00:00"/>
    <b v="0"/>
    <m/>
    <x v="18"/>
    <x v="1"/>
    <n v="4.5"/>
    <d v="1899-12-31T12:00:00"/>
    <x v="21"/>
    <n v="6"/>
    <n v="0"/>
    <m/>
  </r>
  <r>
    <b v="0"/>
    <m/>
    <d v="2016-02-08T00:00:00"/>
    <d v="2016-02-09T23:59:00"/>
    <b v="1"/>
    <m/>
    <x v="18"/>
    <x v="1"/>
    <n v="2"/>
    <d v="1899-12-30T16:00:00"/>
    <x v="22"/>
    <n v="7"/>
    <n v="0"/>
    <m/>
  </r>
  <r>
    <b v="0"/>
    <m/>
    <d v="2016-02-10T00:00:00"/>
    <d v="2016-02-10T23:59:00"/>
    <b v="1"/>
    <m/>
    <x v="18"/>
    <x v="1"/>
    <n v="1"/>
    <d v="1899-12-30T08:00:00"/>
    <x v="22"/>
    <n v="7"/>
    <n v="0"/>
    <m/>
  </r>
  <r>
    <b v="0"/>
    <m/>
    <d v="2016-02-11T00:00:00"/>
    <d v="2016-02-12T23:59:00"/>
    <b v="1"/>
    <m/>
    <x v="18"/>
    <x v="1"/>
    <n v="2"/>
    <d v="1899-12-30T16:00:00"/>
    <x v="22"/>
    <n v="7"/>
    <n v="0"/>
    <m/>
  </r>
  <r>
    <b v="0"/>
    <m/>
    <d v="2016-02-15T00:00:00"/>
    <d v="2016-02-19T23:59:00"/>
    <b v="1"/>
    <m/>
    <x v="18"/>
    <x v="1"/>
    <n v="5"/>
    <d v="1899-12-31T16:00:00"/>
    <x v="23"/>
    <n v="8"/>
    <n v="0"/>
    <m/>
  </r>
  <r>
    <b v="0"/>
    <m/>
    <d v="2016-02-22T00:00:00"/>
    <d v="2016-02-23T23:59:00"/>
    <b v="1"/>
    <m/>
    <x v="18"/>
    <x v="1"/>
    <n v="2"/>
    <d v="1899-12-30T16:00:00"/>
    <x v="24"/>
    <n v="9"/>
    <n v="0"/>
    <m/>
  </r>
  <r>
    <b v="0"/>
    <m/>
    <d v="2016-02-25T12:00:00"/>
    <d v="2016-02-25T23:00:00"/>
    <b v="0"/>
    <m/>
    <x v="18"/>
    <x v="1"/>
    <n v="0.5"/>
    <d v="1899-12-30T04:00:00"/>
    <x v="24"/>
    <n v="9"/>
    <n v="0"/>
    <m/>
  </r>
  <r>
    <b v="0"/>
    <m/>
    <d v="2016-02-26T00:00:00"/>
    <d v="2016-02-26T23:59:00"/>
    <b v="1"/>
    <m/>
    <x v="18"/>
    <x v="1"/>
    <n v="1"/>
    <d v="1899-12-30T08:00:00"/>
    <x v="24"/>
    <n v="9"/>
    <n v="0"/>
    <m/>
  </r>
  <r>
    <b v="0"/>
    <m/>
    <d v="2016-03-02T00:00:00"/>
    <d v="2016-03-04T23:59:00"/>
    <b v="1"/>
    <m/>
    <x v="18"/>
    <x v="1"/>
    <n v="3"/>
    <d v="1899-12-31T00:00:00"/>
    <x v="5"/>
    <n v="10"/>
    <n v="0"/>
    <m/>
  </r>
  <r>
    <b v="0"/>
    <m/>
    <d v="2016-03-07T00:00:00"/>
    <d v="2016-03-11T23:59:00"/>
    <b v="1"/>
    <m/>
    <x v="18"/>
    <x v="1"/>
    <n v="5"/>
    <d v="1899-12-31T16:00:00"/>
    <x v="6"/>
    <n v="11"/>
    <n v="0"/>
    <m/>
  </r>
  <r>
    <b v="0"/>
    <m/>
    <d v="2016-03-14T00:00:00"/>
    <d v="2016-03-17T23:59:00"/>
    <b v="1"/>
    <m/>
    <x v="18"/>
    <x v="1"/>
    <n v="4"/>
    <d v="1899-12-31T08:00:00"/>
    <x v="25"/>
    <n v="12"/>
    <n v="0"/>
    <m/>
  </r>
  <r>
    <b v="0"/>
    <m/>
    <d v="2016-03-18T00:00:00"/>
    <d v="2016-03-18T23:59:00"/>
    <b v="1"/>
    <m/>
    <x v="18"/>
    <x v="1"/>
    <n v="1"/>
    <d v="1899-12-30T08:00:00"/>
    <x v="25"/>
    <n v="12"/>
    <n v="0"/>
    <m/>
  </r>
  <r>
    <b v="0"/>
    <m/>
    <d v="2016-03-21T00:00:00"/>
    <d v="2016-03-23T23:59:00"/>
    <b v="1"/>
    <m/>
    <x v="18"/>
    <x v="1"/>
    <n v="3"/>
    <d v="1899-12-31T00:00:00"/>
    <x v="26"/>
    <n v="13"/>
    <n v="0"/>
    <m/>
  </r>
  <r>
    <b v="0"/>
    <m/>
    <d v="2016-04-19T00:00:00"/>
    <d v="2016-04-22T23:59:00"/>
    <b v="1"/>
    <m/>
    <x v="18"/>
    <x v="1"/>
    <n v="4"/>
    <d v="1899-12-31T08:00:00"/>
    <x v="9"/>
    <n v="17"/>
    <n v="0"/>
    <m/>
  </r>
  <r>
    <b v="0"/>
    <m/>
    <d v="2016-04-25T00:00:00"/>
    <d v="2016-04-27T23:59:00"/>
    <b v="1"/>
    <m/>
    <x v="18"/>
    <x v="1"/>
    <n v="3"/>
    <d v="1899-12-31T00:00:00"/>
    <x v="10"/>
    <n v="18"/>
    <n v="0"/>
    <m/>
  </r>
  <r>
    <b v="0"/>
    <m/>
    <d v="2016-04-28T00:00:00"/>
    <d v="2016-04-29T23:59:00"/>
    <b v="1"/>
    <m/>
    <x v="18"/>
    <x v="1"/>
    <n v="2"/>
    <d v="1899-12-30T16:00:00"/>
    <x v="10"/>
    <n v="18"/>
    <n v="0"/>
    <m/>
  </r>
  <r>
    <b v="0"/>
    <m/>
    <d v="2016-05-02T00:00:00"/>
    <d v="2016-05-06T23:59:00"/>
    <b v="1"/>
    <m/>
    <x v="18"/>
    <x v="1"/>
    <n v="5"/>
    <d v="1899-12-31T16:00:00"/>
    <x v="27"/>
    <n v="19"/>
    <n v="0"/>
    <m/>
  </r>
  <r>
    <b v="0"/>
    <m/>
    <d v="2016-05-09T00:00:00"/>
    <d v="2016-05-10T23:59:00"/>
    <b v="1"/>
    <m/>
    <x v="18"/>
    <x v="1"/>
    <n v="2"/>
    <d v="1899-12-30T16:00:00"/>
    <x v="28"/>
    <n v="20"/>
    <n v="0"/>
    <m/>
  </r>
  <r>
    <b v="0"/>
    <m/>
    <d v="2016-05-12T00:00:00"/>
    <d v="2016-05-13T23:59:00"/>
    <b v="1"/>
    <m/>
    <x v="18"/>
    <x v="1"/>
    <n v="2"/>
    <d v="1899-12-30T16:00:00"/>
    <x v="28"/>
    <n v="20"/>
    <n v="0"/>
    <m/>
  </r>
  <r>
    <b v="0"/>
    <m/>
    <d v="2016-05-16T00:00:00"/>
    <d v="2016-05-17T23:59:00"/>
    <b v="1"/>
    <m/>
    <x v="18"/>
    <x v="1"/>
    <n v="2"/>
    <d v="1899-12-30T16:00:00"/>
    <x v="29"/>
    <n v="21"/>
    <n v="0"/>
    <m/>
  </r>
  <r>
    <b v="0"/>
    <m/>
    <d v="2016-05-20T17:00:00"/>
    <d v="2016-05-20T18:00:00"/>
    <b v="0"/>
    <m/>
    <x v="18"/>
    <x v="1"/>
    <n v="0.5"/>
    <d v="1899-12-30T01:00:00"/>
    <x v="29"/>
    <n v="21"/>
    <n v="0"/>
    <m/>
  </r>
  <r>
    <b v="0"/>
    <m/>
    <d v="2016-05-25T00:00:00"/>
    <d v="2016-05-25T23:59:00"/>
    <b v="1"/>
    <m/>
    <x v="18"/>
    <x v="1"/>
    <n v="1"/>
    <d v="1899-12-30T08:00:00"/>
    <x v="30"/>
    <n v="22"/>
    <n v="0"/>
    <m/>
  </r>
  <r>
    <b v="0"/>
    <m/>
    <d v="2016-05-26T00:00:00"/>
    <d v="2016-05-27T23:59:00"/>
    <b v="1"/>
    <m/>
    <x v="18"/>
    <x v="1"/>
    <n v="2"/>
    <d v="1899-12-30T16:00:00"/>
    <x v="30"/>
    <n v="22"/>
    <n v="0"/>
    <m/>
  </r>
  <r>
    <b v="0"/>
    <m/>
    <d v="2016-05-30T00:00:00"/>
    <d v="2016-05-30T23:59:00"/>
    <b v="1"/>
    <m/>
    <x v="18"/>
    <x v="1"/>
    <n v="1"/>
    <d v="1899-12-30T08:00:00"/>
    <x v="31"/>
    <n v="23"/>
    <n v="0"/>
    <m/>
  </r>
  <r>
    <b v="0"/>
    <m/>
    <d v="2016-05-31T08:00:00"/>
    <d v="2016-06-02T12:00:00"/>
    <b v="0"/>
    <m/>
    <x v="18"/>
    <x v="1"/>
    <n v="2.5"/>
    <d v="1899-12-30T20:00:00"/>
    <x v="31"/>
    <n v="23"/>
    <n v="0"/>
    <m/>
  </r>
  <r>
    <b v="0"/>
    <m/>
    <d v="2016-06-02T12:00:00"/>
    <d v="2016-06-03T23:00:00"/>
    <b v="0"/>
    <m/>
    <x v="18"/>
    <x v="1"/>
    <n v="1.5"/>
    <d v="1899-12-30T12:00:00"/>
    <x v="31"/>
    <n v="23"/>
    <n v="0"/>
    <m/>
  </r>
  <r>
    <b v="0"/>
    <m/>
    <d v="2016-06-06T08:00:00"/>
    <d v="2016-06-07T12:00:00"/>
    <b v="0"/>
    <m/>
    <x v="18"/>
    <x v="1"/>
    <n v="1.5"/>
    <d v="1899-12-30T12:00:00"/>
    <x v="32"/>
    <n v="24"/>
    <n v="0"/>
    <m/>
  </r>
  <r>
    <b v="0"/>
    <m/>
    <d v="2016-06-08T00:00:00"/>
    <d v="2016-06-09T23:59:00"/>
    <b v="1"/>
    <m/>
    <x v="18"/>
    <x v="1"/>
    <n v="2"/>
    <d v="1899-12-30T16:00:00"/>
    <x v="32"/>
    <n v="24"/>
    <n v="0"/>
    <m/>
  </r>
  <r>
    <b v="0"/>
    <m/>
    <d v="2016-06-10T00:00:00"/>
    <d v="2016-06-10T23:59:00"/>
    <b v="1"/>
    <m/>
    <x v="18"/>
    <x v="1"/>
    <n v="1"/>
    <d v="1899-12-30T08:00:00"/>
    <x v="32"/>
    <n v="24"/>
    <n v="0"/>
    <m/>
  </r>
  <r>
    <b v="0"/>
    <m/>
    <d v="2016-06-13T00:00:00"/>
    <d v="2016-06-13T23:59:00"/>
    <b v="1"/>
    <m/>
    <x v="18"/>
    <x v="1"/>
    <n v="1"/>
    <d v="1899-12-30T08:00:00"/>
    <x v="33"/>
    <n v="25"/>
    <n v="0"/>
    <m/>
  </r>
  <r>
    <b v="0"/>
    <m/>
    <d v="2016-06-14T08:00:00"/>
    <d v="2016-06-15T12:00:00"/>
    <b v="0"/>
    <m/>
    <x v="18"/>
    <x v="1"/>
    <n v="1.5"/>
    <d v="1899-12-30T12:00:00"/>
    <x v="33"/>
    <n v="25"/>
    <n v="0"/>
    <m/>
  </r>
  <r>
    <b v="0"/>
    <m/>
    <d v="2016-06-16T00:00:00"/>
    <d v="2016-06-16T23:59:00"/>
    <b v="1"/>
    <m/>
    <x v="18"/>
    <x v="1"/>
    <n v="1"/>
    <d v="1899-12-30T08:00:00"/>
    <x v="33"/>
    <n v="25"/>
    <n v="0"/>
    <m/>
  </r>
  <r>
    <b v="0"/>
    <m/>
    <d v="2016-06-22T08:00:00"/>
    <d v="2016-06-22T12:00:00"/>
    <b v="0"/>
    <m/>
    <x v="18"/>
    <x v="1"/>
    <n v="0.5"/>
    <d v="1899-12-30T04:00:00"/>
    <x v="34"/>
    <n v="26"/>
    <n v="0"/>
    <m/>
  </r>
  <r>
    <b v="0"/>
    <m/>
    <d v="2016-06-22T12:00:00"/>
    <d v="2016-06-22T23:00:00"/>
    <b v="0"/>
    <m/>
    <x v="18"/>
    <x v="1"/>
    <n v="0.5"/>
    <d v="1899-12-30T04:00:00"/>
    <x v="34"/>
    <n v="26"/>
    <n v="0"/>
    <m/>
  </r>
  <r>
    <b v="0"/>
    <m/>
    <d v="2016-06-23T00:00:00"/>
    <d v="2016-06-23T23:59:00"/>
    <b v="1"/>
    <m/>
    <x v="18"/>
    <x v="1"/>
    <n v="1"/>
    <d v="1899-12-30T08:00:00"/>
    <x v="34"/>
    <n v="26"/>
    <n v="0"/>
    <m/>
  </r>
  <r>
    <b v="0"/>
    <m/>
    <d v="2016-06-24T00:00:00"/>
    <d v="2016-06-24T23:59:00"/>
    <b v="1"/>
    <m/>
    <x v="18"/>
    <x v="1"/>
    <n v="1"/>
    <d v="1899-12-30T08:00:00"/>
    <x v="34"/>
    <n v="26"/>
    <n v="0"/>
    <m/>
  </r>
  <r>
    <b v="0"/>
    <m/>
    <d v="2016-06-27T00:00:00"/>
    <d v="2016-06-28T23:59:00"/>
    <b v="1"/>
    <m/>
    <x v="18"/>
    <x v="1"/>
    <n v="2"/>
    <d v="1899-12-30T16:00:00"/>
    <x v="13"/>
    <n v="27"/>
    <n v="0"/>
    <m/>
  </r>
  <r>
    <b v="0"/>
    <m/>
    <d v="2016-06-30T00:00:00"/>
    <d v="2016-07-01T23:59:00"/>
    <b v="1"/>
    <m/>
    <x v="18"/>
    <x v="1"/>
    <n v="2"/>
    <d v="1899-12-30T16:00:00"/>
    <x v="13"/>
    <n v="27"/>
    <n v="0"/>
    <m/>
  </r>
  <r>
    <b v="0"/>
    <m/>
    <d v="2016-07-04T00:00:00"/>
    <d v="2016-07-04T23:59:00"/>
    <b v="1"/>
    <m/>
    <x v="18"/>
    <x v="1"/>
    <n v="1"/>
    <d v="1899-12-30T08:00:00"/>
    <x v="14"/>
    <n v="28"/>
    <n v="0"/>
    <m/>
  </r>
  <r>
    <b v="0"/>
    <m/>
    <d v="2016-07-06T00:00:00"/>
    <d v="2016-07-07T12:00:00"/>
    <b v="0"/>
    <m/>
    <x v="18"/>
    <x v="1"/>
    <n v="1.5"/>
    <d v="1899-12-30T12:00:00"/>
    <x v="14"/>
    <n v="28"/>
    <n v="0"/>
    <m/>
  </r>
  <r>
    <b v="0"/>
    <m/>
    <d v="2016-07-07T12:00:00"/>
    <d v="2016-07-08T23:55:00"/>
    <b v="0"/>
    <m/>
    <x v="18"/>
    <x v="1"/>
    <n v="1.5"/>
    <d v="1899-12-30T12:00:00"/>
    <x v="14"/>
    <n v="28"/>
    <n v="0"/>
    <m/>
  </r>
  <r>
    <b v="0"/>
    <m/>
    <d v="2016-07-11T00:00:00"/>
    <d v="2016-07-11T23:59:00"/>
    <b v="1"/>
    <m/>
    <x v="18"/>
    <x v="1"/>
    <n v="1"/>
    <d v="1899-12-30T08:00:00"/>
    <x v="15"/>
    <n v="29"/>
    <n v="0"/>
    <m/>
  </r>
  <r>
    <b v="0"/>
    <m/>
    <d v="2016-07-13T00:00:00"/>
    <d v="2016-07-13T23:59:00"/>
    <b v="1"/>
    <m/>
    <x v="18"/>
    <x v="1"/>
    <n v="1"/>
    <d v="1899-12-30T08:00:00"/>
    <x v="15"/>
    <n v="29"/>
    <n v="0"/>
    <m/>
  </r>
  <r>
    <b v="0"/>
    <m/>
    <d v="2016-07-19T06:00:00"/>
    <d v="2016-07-19T20:30:00"/>
    <b v="0"/>
    <m/>
    <x v="18"/>
    <x v="1"/>
    <n v="1"/>
    <d v="1899-12-30T08:00:00"/>
    <x v="3"/>
    <n v="30"/>
    <n v="0"/>
    <m/>
  </r>
  <r>
    <b v="0"/>
    <m/>
    <d v="2016-07-20T00:00:00"/>
    <d v="2016-07-20T23:59:00"/>
    <b v="1"/>
    <m/>
    <x v="18"/>
    <x v="1"/>
    <n v="1"/>
    <d v="1899-12-30T08:00:00"/>
    <x v="3"/>
    <n v="30"/>
    <n v="0"/>
    <m/>
  </r>
  <r>
    <b v="0"/>
    <m/>
    <d v="2016-07-21T00:00:00"/>
    <d v="2016-07-21T23:59:00"/>
    <b v="1"/>
    <m/>
    <x v="18"/>
    <x v="1"/>
    <n v="1"/>
    <d v="1899-12-30T08:00:00"/>
    <x v="3"/>
    <n v="30"/>
    <n v="0"/>
    <m/>
  </r>
  <r>
    <b v="0"/>
    <m/>
    <d v="2016-07-25T13:00:00"/>
    <d v="2016-07-26T17:00:00"/>
    <b v="0"/>
    <m/>
    <x v="18"/>
    <x v="1"/>
    <n v="1.5"/>
    <d v="1899-12-30T12:00:00"/>
    <x v="11"/>
    <n v="31"/>
    <n v="0"/>
    <m/>
  </r>
  <r>
    <b v="0"/>
    <m/>
    <d v="2016-07-27T08:00:00"/>
    <d v="2016-07-27T17:00:00"/>
    <b v="0"/>
    <m/>
    <x v="18"/>
    <x v="1"/>
    <n v="0.5"/>
    <d v="1899-12-30T04:00:00"/>
    <x v="11"/>
    <n v="31"/>
    <n v="0"/>
    <m/>
  </r>
  <r>
    <b v="0"/>
    <m/>
    <d v="2016-07-28T00:00:00"/>
    <d v="2016-07-28T23:59:00"/>
    <b v="1"/>
    <m/>
    <x v="18"/>
    <x v="1"/>
    <n v="1"/>
    <d v="1899-12-30T08:00:00"/>
    <x v="11"/>
    <n v="31"/>
    <n v="0"/>
    <m/>
  </r>
  <r>
    <b v="0"/>
    <m/>
    <d v="2016-07-29T00:00:00"/>
    <d v="2016-07-29T23:59:00"/>
    <b v="1"/>
    <m/>
    <x v="18"/>
    <x v="1"/>
    <n v="1"/>
    <d v="1899-12-30T08:00:00"/>
    <x v="11"/>
    <n v="31"/>
    <n v="0"/>
    <m/>
  </r>
  <r>
    <b v="0"/>
    <m/>
    <d v="2016-08-02T00:00:00"/>
    <d v="2016-08-02T23:59:00"/>
    <b v="1"/>
    <m/>
    <x v="18"/>
    <x v="1"/>
    <n v="1"/>
    <d v="1899-12-30T08:00:00"/>
    <x v="4"/>
    <n v="32"/>
    <n v="0"/>
    <m/>
  </r>
  <r>
    <b v="0"/>
    <m/>
    <d v="2016-08-03T14:00:00"/>
    <d v="2016-08-04T18:00:00"/>
    <b v="0"/>
    <m/>
    <x v="18"/>
    <x v="1"/>
    <n v="1.5"/>
    <d v="1899-12-30T12:00:00"/>
    <x v="4"/>
    <n v="32"/>
    <n v="0"/>
    <m/>
  </r>
  <r>
    <b v="0"/>
    <m/>
    <d v="2016-08-05T00:00:00"/>
    <d v="2016-08-05T23:59:00"/>
    <b v="1"/>
    <m/>
    <x v="18"/>
    <x v="1"/>
    <n v="1"/>
    <d v="1899-12-30T08:00:00"/>
    <x v="4"/>
    <n v="32"/>
    <n v="0"/>
    <m/>
  </r>
  <r>
    <b v="0"/>
    <m/>
    <d v="2016-08-08T00:00:00"/>
    <d v="2016-08-08T23:59:00"/>
    <b v="1"/>
    <m/>
    <x v="18"/>
    <x v="1"/>
    <n v="1"/>
    <d v="1899-12-30T08:00:00"/>
    <x v="35"/>
    <n v="33"/>
    <n v="0"/>
    <m/>
  </r>
  <r>
    <b v="0"/>
    <m/>
    <d v="2016-08-09T09:00:00"/>
    <d v="2016-08-11T12:00:00"/>
    <b v="0"/>
    <m/>
    <x v="18"/>
    <x v="1"/>
    <n v="2.5"/>
    <d v="1899-12-30T20:00:00"/>
    <x v="35"/>
    <n v="33"/>
    <n v="0"/>
    <m/>
  </r>
  <r>
    <b v="0"/>
    <m/>
    <d v="2016-08-18T00:00:00"/>
    <d v="2016-08-18T23:59:00"/>
    <b v="1"/>
    <m/>
    <x v="18"/>
    <x v="2"/>
    <n v="1"/>
    <d v="1899-12-30T08:00:00"/>
    <x v="36"/>
    <n v="34"/>
    <n v="0"/>
    <m/>
  </r>
  <r>
    <b v="0"/>
    <m/>
    <d v="2016-08-19T00:00:00"/>
    <d v="2016-08-19T23:59:00"/>
    <b v="1"/>
    <m/>
    <x v="18"/>
    <x v="1"/>
    <n v="1"/>
    <d v="1899-12-30T08:00:00"/>
    <x v="36"/>
    <n v="34"/>
    <n v="0"/>
    <m/>
  </r>
  <r>
    <b v="0"/>
    <m/>
    <d v="2016-08-23T00:00:00"/>
    <d v="2016-08-23T23:59:00"/>
    <b v="1"/>
    <m/>
    <x v="18"/>
    <x v="2"/>
    <n v="1"/>
    <d v="1899-12-30T08:00:00"/>
    <x v="37"/>
    <n v="35"/>
    <n v="0"/>
    <m/>
  </r>
  <r>
    <b v="0"/>
    <m/>
    <d v="2016-08-25T00:00:00"/>
    <d v="2016-08-25T23:59:00"/>
    <b v="1"/>
    <m/>
    <x v="18"/>
    <x v="2"/>
    <n v="1"/>
    <d v="1899-12-30T08:00:00"/>
    <x v="37"/>
    <n v="35"/>
    <n v="0"/>
    <m/>
  </r>
  <r>
    <b v="0"/>
    <m/>
    <d v="2016-08-30T00:00:00"/>
    <d v="2016-08-30T23:59:00"/>
    <b v="1"/>
    <m/>
    <x v="18"/>
    <x v="2"/>
    <n v="1"/>
    <d v="1899-12-30T08:00:00"/>
    <x v="12"/>
    <n v="36"/>
    <n v="0"/>
    <m/>
  </r>
  <r>
    <b v="0"/>
    <m/>
    <d v="2016-09-01T00:00:00"/>
    <d v="2016-09-01T23:59:00"/>
    <b v="1"/>
    <m/>
    <x v="18"/>
    <x v="2"/>
    <n v="1"/>
    <d v="1899-12-30T08:00:00"/>
    <x v="12"/>
    <n v="36"/>
    <n v="0"/>
    <m/>
  </r>
  <r>
    <b v="0"/>
    <m/>
    <d v="2016-09-07T00:00:00"/>
    <d v="2016-09-07T23:59:00"/>
    <b v="1"/>
    <m/>
    <x v="18"/>
    <x v="1"/>
    <n v="1"/>
    <d v="1899-12-30T08:00:00"/>
    <x v="0"/>
    <n v="37"/>
    <n v="0"/>
    <m/>
  </r>
  <r>
    <b v="0"/>
    <m/>
    <d v="2016-09-08T00:00:00"/>
    <d v="2016-09-08T23:59:00"/>
    <b v="1"/>
    <m/>
    <x v="18"/>
    <x v="1"/>
    <n v="1"/>
    <d v="1899-12-30T08:00:00"/>
    <x v="0"/>
    <n v="37"/>
    <n v="0"/>
    <m/>
  </r>
  <r>
    <b v="0"/>
    <m/>
    <d v="2016-09-09T00:00:00"/>
    <d v="2016-09-15T23:59:00"/>
    <b v="1"/>
    <m/>
    <x v="18"/>
    <x v="1"/>
    <n v="7"/>
    <d v="1900-01-01T08:00:00"/>
    <x v="0"/>
    <n v="38"/>
    <n v="1"/>
    <m/>
  </r>
  <r>
    <b v="0"/>
    <m/>
    <d v="2016-09-16T00:00:00"/>
    <d v="2016-09-16T23:59:00"/>
    <b v="1"/>
    <m/>
    <x v="18"/>
    <x v="1"/>
    <n v="1"/>
    <d v="1899-12-30T08:00:00"/>
    <x v="16"/>
    <n v="38"/>
    <n v="0"/>
    <m/>
  </r>
  <r>
    <b v="0"/>
    <m/>
    <d v="2016-09-21T00:00:00"/>
    <d v="2016-09-23T23:59:00"/>
    <b v="1"/>
    <m/>
    <x v="18"/>
    <x v="1"/>
    <n v="3"/>
    <d v="1899-12-31T00:00:00"/>
    <x v="1"/>
    <n v="39"/>
    <n v="0"/>
    <m/>
  </r>
  <r>
    <b v="0"/>
    <m/>
    <d v="2016-01-04T00:00:00"/>
    <d v="2016-01-08T23:59:00"/>
    <b v="1"/>
    <m/>
    <x v="19"/>
    <x v="1"/>
    <n v="5"/>
    <d v="1899-12-31T16:00:00"/>
    <x v="17"/>
    <n v="2"/>
    <n v="0"/>
    <m/>
  </r>
  <r>
    <b v="0"/>
    <m/>
    <d v="2016-01-11T00:00:00"/>
    <d v="2016-01-15T23:59:00"/>
    <b v="1"/>
    <m/>
    <x v="19"/>
    <x v="1"/>
    <n v="5"/>
    <d v="1899-12-31T16:00:00"/>
    <x v="18"/>
    <n v="3"/>
    <n v="0"/>
    <m/>
  </r>
  <r>
    <b v="0"/>
    <m/>
    <d v="2016-01-18T00:00:00"/>
    <d v="2016-01-21T23:59:00"/>
    <b v="1"/>
    <m/>
    <x v="19"/>
    <x v="1"/>
    <n v="4"/>
    <d v="1899-12-31T08:00:00"/>
    <x v="19"/>
    <n v="4"/>
    <n v="0"/>
    <m/>
  </r>
  <r>
    <b v="0"/>
    <m/>
    <d v="2016-01-22T00:00:00"/>
    <d v="2016-01-22T23:59:00"/>
    <b v="1"/>
    <m/>
    <x v="19"/>
    <x v="1"/>
    <n v="1"/>
    <d v="1899-12-30T08:00:00"/>
    <x v="19"/>
    <n v="4"/>
    <n v="0"/>
    <m/>
  </r>
  <r>
    <b v="0"/>
    <m/>
    <d v="2016-01-25T00:00:00"/>
    <d v="2016-01-28T23:59:00"/>
    <b v="1"/>
    <m/>
    <x v="19"/>
    <x v="1"/>
    <n v="4"/>
    <d v="1899-12-31T08:00:00"/>
    <x v="20"/>
    <n v="5"/>
    <n v="0"/>
    <m/>
  </r>
  <r>
    <b v="0"/>
    <m/>
    <d v="2016-01-29T00:00:00"/>
    <d v="2016-01-29T23:59:00"/>
    <b v="1"/>
    <m/>
    <x v="19"/>
    <x v="1"/>
    <n v="1"/>
    <d v="1899-12-30T08:00:00"/>
    <x v="20"/>
    <n v="5"/>
    <n v="0"/>
    <m/>
  </r>
  <r>
    <b v="0"/>
    <m/>
    <d v="2016-02-01T00:00:00"/>
    <d v="2016-02-05T23:59:00"/>
    <b v="1"/>
    <m/>
    <x v="19"/>
    <x v="1"/>
    <n v="5"/>
    <d v="1899-12-31T16:00:00"/>
    <x v="21"/>
    <n v="6"/>
    <n v="0"/>
    <m/>
  </r>
  <r>
    <b v="0"/>
    <m/>
    <d v="2016-02-08T00:00:00"/>
    <d v="2016-02-12T23:59:00"/>
    <b v="1"/>
    <m/>
    <x v="19"/>
    <x v="1"/>
    <n v="5"/>
    <d v="1899-12-31T16:00:00"/>
    <x v="22"/>
    <n v="7"/>
    <n v="0"/>
    <m/>
  </r>
  <r>
    <b v="0"/>
    <m/>
    <d v="2016-02-16T00:00:00"/>
    <d v="2016-02-16T23:59:00"/>
    <b v="1"/>
    <m/>
    <x v="19"/>
    <x v="1"/>
    <n v="1"/>
    <d v="1899-12-30T08:00:00"/>
    <x v="23"/>
    <n v="8"/>
    <n v="0"/>
    <m/>
  </r>
  <r>
    <b v="0"/>
    <m/>
    <d v="2016-02-17T00:00:00"/>
    <d v="2016-02-19T23:59:00"/>
    <b v="1"/>
    <m/>
    <x v="19"/>
    <x v="1"/>
    <n v="3"/>
    <d v="1899-12-31T00:00:00"/>
    <x v="23"/>
    <n v="8"/>
    <n v="0"/>
    <m/>
  </r>
  <r>
    <b v="0"/>
    <m/>
    <d v="2016-02-22T00:00:00"/>
    <d v="2016-02-22T23:59:00"/>
    <b v="1"/>
    <m/>
    <x v="19"/>
    <x v="1"/>
    <n v="1"/>
    <d v="1899-12-30T08:00:00"/>
    <x v="24"/>
    <n v="9"/>
    <n v="0"/>
    <m/>
  </r>
  <r>
    <b v="0"/>
    <m/>
    <d v="2016-02-23T00:00:00"/>
    <d v="2016-02-23T23:59:00"/>
    <b v="1"/>
    <m/>
    <x v="19"/>
    <x v="2"/>
    <n v="1"/>
    <d v="1899-12-30T08:00:00"/>
    <x v="24"/>
    <n v="9"/>
    <n v="0"/>
    <m/>
  </r>
  <r>
    <b v="0"/>
    <m/>
    <d v="2016-02-24T00:00:00"/>
    <d v="2016-02-26T23:59:00"/>
    <b v="1"/>
    <m/>
    <x v="19"/>
    <x v="1"/>
    <n v="3"/>
    <d v="1899-12-31T00:00:00"/>
    <x v="24"/>
    <n v="9"/>
    <n v="0"/>
    <m/>
  </r>
  <r>
    <b v="0"/>
    <m/>
    <d v="2016-02-29T00:00:00"/>
    <d v="2016-03-04T23:59:00"/>
    <b v="1"/>
    <m/>
    <x v="19"/>
    <x v="1"/>
    <n v="5"/>
    <d v="1899-12-31T16:00:00"/>
    <x v="5"/>
    <n v="10"/>
    <n v="0"/>
    <m/>
  </r>
  <r>
    <b v="0"/>
    <m/>
    <d v="2016-03-07T00:00:00"/>
    <d v="2016-03-08T23:59:00"/>
    <b v="1"/>
    <m/>
    <x v="19"/>
    <x v="1"/>
    <n v="2"/>
    <d v="1899-12-30T16:00:00"/>
    <x v="6"/>
    <n v="11"/>
    <n v="0"/>
    <m/>
  </r>
  <r>
    <b v="0"/>
    <m/>
    <d v="2016-03-09T00:00:00"/>
    <d v="2016-03-10T23:59:00"/>
    <b v="1"/>
    <m/>
    <x v="19"/>
    <x v="1"/>
    <n v="2"/>
    <d v="1899-12-30T16:00:00"/>
    <x v="6"/>
    <n v="11"/>
    <n v="0"/>
    <m/>
  </r>
  <r>
    <b v="0"/>
    <m/>
    <d v="2016-03-16T12:00:00"/>
    <d v="2016-03-16T23:00:00"/>
    <b v="0"/>
    <m/>
    <x v="19"/>
    <x v="1"/>
    <n v="0.5"/>
    <d v="1899-12-30T04:00:00"/>
    <x v="25"/>
    <n v="12"/>
    <n v="0"/>
    <m/>
  </r>
  <r>
    <b v="0"/>
    <m/>
    <d v="2016-03-17T00:00:00"/>
    <d v="2016-03-17T23:59:00"/>
    <b v="1"/>
    <m/>
    <x v="19"/>
    <x v="1"/>
    <n v="1"/>
    <d v="1899-12-30T08:00:00"/>
    <x v="25"/>
    <n v="12"/>
    <n v="0"/>
    <m/>
  </r>
  <r>
    <b v="0"/>
    <m/>
    <d v="2016-03-21T00:00:00"/>
    <d v="2016-03-25T23:59:00"/>
    <b v="1"/>
    <m/>
    <x v="19"/>
    <x v="1"/>
    <n v="5"/>
    <d v="1899-12-31T16:00:00"/>
    <x v="26"/>
    <n v="13"/>
    <n v="0"/>
    <m/>
  </r>
  <r>
    <b v="0"/>
    <m/>
    <d v="2016-03-31T00:00:00"/>
    <d v="2016-04-01T23:59:00"/>
    <b v="1"/>
    <m/>
    <x v="19"/>
    <x v="1"/>
    <n v="2"/>
    <d v="1899-12-30T16:00:00"/>
    <x v="38"/>
    <n v="14"/>
    <n v="0"/>
    <m/>
  </r>
  <r>
    <b v="0"/>
    <m/>
    <d v="2016-04-04T00:00:00"/>
    <d v="2016-04-08T23:59:00"/>
    <b v="1"/>
    <m/>
    <x v="19"/>
    <x v="1"/>
    <n v="5"/>
    <d v="1899-12-31T16:00:00"/>
    <x v="7"/>
    <n v="15"/>
    <n v="0"/>
    <m/>
  </r>
  <r>
    <b v="0"/>
    <m/>
    <d v="2016-04-18T00:00:00"/>
    <d v="2016-04-22T23:59:00"/>
    <b v="1"/>
    <m/>
    <x v="19"/>
    <x v="1"/>
    <n v="5"/>
    <d v="1899-12-31T16:00:00"/>
    <x v="9"/>
    <n v="17"/>
    <n v="0"/>
    <m/>
  </r>
  <r>
    <b v="0"/>
    <m/>
    <d v="2016-04-25T00:00:00"/>
    <d v="2016-04-27T23:59:00"/>
    <b v="1"/>
    <m/>
    <x v="19"/>
    <x v="1"/>
    <n v="3"/>
    <d v="1899-12-31T00:00:00"/>
    <x v="10"/>
    <n v="18"/>
    <n v="0"/>
    <m/>
  </r>
  <r>
    <b v="0"/>
    <m/>
    <d v="2016-04-28T08:00:00"/>
    <d v="2016-04-28T12:00:00"/>
    <b v="0"/>
    <m/>
    <x v="19"/>
    <x v="2"/>
    <n v="0.5"/>
    <d v="1899-12-30T04:00:00"/>
    <x v="10"/>
    <n v="18"/>
    <n v="0"/>
    <m/>
  </r>
  <r>
    <b v="0"/>
    <m/>
    <d v="2016-04-28T12:00:00"/>
    <d v="2016-04-29T23:00:00"/>
    <b v="0"/>
    <m/>
    <x v="19"/>
    <x v="1"/>
    <n v="1.5"/>
    <d v="1899-12-30T12:00:00"/>
    <x v="10"/>
    <n v="18"/>
    <n v="0"/>
    <m/>
  </r>
  <r>
    <b v="0"/>
    <m/>
    <d v="2016-05-02T00:00:00"/>
    <d v="2016-05-04T23:59:00"/>
    <b v="1"/>
    <m/>
    <x v="19"/>
    <x v="1"/>
    <n v="3"/>
    <d v="1899-12-31T00:00:00"/>
    <x v="27"/>
    <n v="19"/>
    <n v="0"/>
    <m/>
  </r>
  <r>
    <b v="0"/>
    <m/>
    <d v="2016-05-12T00:00:00"/>
    <d v="2016-05-13T23:59:00"/>
    <b v="1"/>
    <m/>
    <x v="19"/>
    <x v="1"/>
    <n v="2"/>
    <d v="1899-12-30T16:00:00"/>
    <x v="28"/>
    <n v="20"/>
    <n v="0"/>
    <m/>
  </r>
  <r>
    <b v="0"/>
    <m/>
    <d v="2016-05-18T12:00:00"/>
    <d v="2016-05-18T23:00:00"/>
    <b v="0"/>
    <m/>
    <x v="19"/>
    <x v="1"/>
    <n v="0.5"/>
    <d v="1899-12-30T04:00:00"/>
    <x v="29"/>
    <n v="21"/>
    <n v="0"/>
    <m/>
  </r>
  <r>
    <b v="0"/>
    <m/>
    <d v="2016-05-25T00:00:00"/>
    <d v="2016-05-27T23:59:00"/>
    <b v="1"/>
    <m/>
    <x v="19"/>
    <x v="1"/>
    <n v="3"/>
    <d v="1899-12-31T00:00:00"/>
    <x v="30"/>
    <n v="22"/>
    <n v="0"/>
    <m/>
  </r>
  <r>
    <b v="0"/>
    <m/>
    <d v="2016-05-30T08:00:00"/>
    <d v="2016-05-31T12:00:00"/>
    <b v="0"/>
    <m/>
    <x v="19"/>
    <x v="1"/>
    <n v="1.5"/>
    <d v="1899-12-30T12:00:00"/>
    <x v="31"/>
    <n v="23"/>
    <n v="0"/>
    <m/>
  </r>
  <r>
    <b v="0"/>
    <m/>
    <d v="2016-06-02T08:00:00"/>
    <d v="2016-06-03T12:00:00"/>
    <b v="0"/>
    <m/>
    <x v="19"/>
    <x v="1"/>
    <n v="1.5"/>
    <d v="1899-12-30T12:00:00"/>
    <x v="31"/>
    <n v="23"/>
    <n v="0"/>
    <m/>
  </r>
  <r>
    <b v="0"/>
    <m/>
    <d v="2016-06-07T00:00:00"/>
    <d v="2016-06-07T23:59:00"/>
    <b v="1"/>
    <m/>
    <x v="19"/>
    <x v="1"/>
    <n v="1"/>
    <d v="1899-12-30T08:00:00"/>
    <x v="32"/>
    <n v="24"/>
    <n v="0"/>
    <m/>
  </r>
  <r>
    <b v="0"/>
    <m/>
    <d v="2016-06-08T00:00:00"/>
    <d v="2016-06-09T23:59:00"/>
    <b v="1"/>
    <m/>
    <x v="19"/>
    <x v="1"/>
    <n v="2"/>
    <d v="1899-12-30T16:00:00"/>
    <x v="32"/>
    <n v="24"/>
    <n v="0"/>
    <m/>
  </r>
  <r>
    <b v="0"/>
    <m/>
    <d v="2016-06-10T00:00:00"/>
    <d v="2016-06-10T23:59:00"/>
    <b v="1"/>
    <m/>
    <x v="19"/>
    <x v="1"/>
    <n v="1"/>
    <d v="1899-12-30T08:00:00"/>
    <x v="32"/>
    <n v="24"/>
    <n v="0"/>
    <m/>
  </r>
  <r>
    <b v="0"/>
    <m/>
    <d v="2016-06-13T08:00:00"/>
    <d v="2016-06-14T12:00:00"/>
    <b v="0"/>
    <m/>
    <x v="19"/>
    <x v="1"/>
    <n v="1.5"/>
    <d v="1899-12-30T12:00:00"/>
    <x v="33"/>
    <n v="25"/>
    <n v="0"/>
    <m/>
  </r>
  <r>
    <b v="0"/>
    <m/>
    <d v="2016-06-15T08:00:00"/>
    <d v="2016-06-17T12:00:00"/>
    <b v="0"/>
    <m/>
    <x v="19"/>
    <x v="1"/>
    <n v="2.5"/>
    <d v="1899-12-30T20:00:00"/>
    <x v="33"/>
    <n v="25"/>
    <n v="0"/>
    <m/>
  </r>
  <r>
    <b v="0"/>
    <m/>
    <d v="2016-06-17T12:00:00"/>
    <d v="2016-06-17T23:00:00"/>
    <b v="0"/>
    <m/>
    <x v="19"/>
    <x v="1"/>
    <n v="0.5"/>
    <d v="1899-12-30T04:00:00"/>
    <x v="33"/>
    <n v="25"/>
    <n v="0"/>
    <m/>
  </r>
  <r>
    <b v="0"/>
    <m/>
    <d v="2016-06-20T00:00:00"/>
    <d v="2016-06-24T23:59:00"/>
    <b v="1"/>
    <m/>
    <x v="19"/>
    <x v="1"/>
    <n v="5"/>
    <d v="1899-12-31T16:00:00"/>
    <x v="34"/>
    <n v="26"/>
    <n v="0"/>
    <m/>
  </r>
  <r>
    <b v="0"/>
    <m/>
    <d v="2016-06-27T00:00:00"/>
    <d v="2016-06-27T23:59:00"/>
    <b v="1"/>
    <m/>
    <x v="19"/>
    <x v="1"/>
    <n v="1"/>
    <d v="1899-12-30T08:00:00"/>
    <x v="13"/>
    <n v="27"/>
    <n v="0"/>
    <m/>
  </r>
  <r>
    <b v="0"/>
    <m/>
    <d v="2016-06-28T00:00:00"/>
    <d v="2016-06-28T23:59:00"/>
    <b v="1"/>
    <m/>
    <x v="19"/>
    <x v="1"/>
    <n v="1"/>
    <d v="1899-12-30T08:00:00"/>
    <x v="13"/>
    <n v="27"/>
    <n v="0"/>
    <m/>
  </r>
  <r>
    <b v="0"/>
    <m/>
    <d v="2016-06-29T00:00:00"/>
    <d v="2016-06-29T23:59:00"/>
    <b v="1"/>
    <m/>
    <x v="19"/>
    <x v="1"/>
    <n v="1"/>
    <d v="1899-12-30T08:00:00"/>
    <x v="13"/>
    <n v="27"/>
    <n v="0"/>
    <m/>
  </r>
  <r>
    <b v="0"/>
    <m/>
    <d v="2016-07-04T00:00:00"/>
    <d v="2016-07-04T23:59:00"/>
    <b v="1"/>
    <m/>
    <x v="19"/>
    <x v="1"/>
    <n v="1"/>
    <d v="1899-12-30T08:00:00"/>
    <x v="14"/>
    <n v="28"/>
    <n v="0"/>
    <m/>
  </r>
  <r>
    <b v="0"/>
    <m/>
    <d v="2016-07-06T00:00:00"/>
    <d v="2016-07-06T23:59:00"/>
    <b v="1"/>
    <m/>
    <x v="19"/>
    <x v="1"/>
    <n v="1"/>
    <d v="1899-12-30T08:00:00"/>
    <x v="14"/>
    <n v="28"/>
    <n v="0"/>
    <m/>
  </r>
  <r>
    <b v="0"/>
    <m/>
    <d v="2016-07-07T00:00:00"/>
    <d v="2016-07-08T23:59:00"/>
    <b v="1"/>
    <m/>
    <x v="19"/>
    <x v="1"/>
    <n v="2"/>
    <d v="1899-12-30T16:00:00"/>
    <x v="14"/>
    <n v="28"/>
    <n v="0"/>
    <m/>
  </r>
  <r>
    <b v="0"/>
    <m/>
    <d v="2016-07-11T00:00:00"/>
    <d v="2016-07-13T23:59:00"/>
    <b v="1"/>
    <m/>
    <x v="19"/>
    <x v="1"/>
    <n v="3"/>
    <d v="1899-12-31T00:00:00"/>
    <x v="15"/>
    <n v="29"/>
    <n v="0"/>
    <m/>
  </r>
  <r>
    <b v="0"/>
    <m/>
    <d v="2016-07-19T12:00:00"/>
    <d v="2016-07-22T23:55:00"/>
    <b v="0"/>
    <m/>
    <x v="19"/>
    <x v="1"/>
    <n v="3.5"/>
    <d v="1899-12-31T04:00:00"/>
    <x v="3"/>
    <n v="30"/>
    <n v="0"/>
    <m/>
  </r>
  <r>
    <b v="0"/>
    <m/>
    <d v="2016-07-25T14:00:00"/>
    <d v="2016-07-29T23:00:00"/>
    <b v="0"/>
    <m/>
    <x v="19"/>
    <x v="1"/>
    <n v="4.5"/>
    <d v="1899-12-31T12:00:00"/>
    <x v="11"/>
    <n v="31"/>
    <n v="0"/>
    <m/>
  </r>
  <r>
    <b v="0"/>
    <m/>
    <d v="2016-08-01T00:00:00"/>
    <d v="2016-08-05T23:00:00"/>
    <b v="0"/>
    <m/>
    <x v="19"/>
    <x v="1"/>
    <n v="5"/>
    <d v="1899-12-31T16:00:00"/>
    <x v="4"/>
    <n v="32"/>
    <n v="0"/>
    <m/>
  </r>
  <r>
    <b v="0"/>
    <m/>
    <d v="2016-08-09T00:00:00"/>
    <d v="2016-08-12T23:59:00"/>
    <b v="1"/>
    <m/>
    <x v="19"/>
    <x v="1"/>
    <n v="4"/>
    <d v="1899-12-31T08:00:00"/>
    <x v="35"/>
    <n v="33"/>
    <n v="0"/>
    <m/>
  </r>
  <r>
    <b v="0"/>
    <m/>
    <d v="2016-08-29T00:00:00"/>
    <d v="2016-08-29T23:59:00"/>
    <b v="1"/>
    <m/>
    <x v="19"/>
    <x v="1"/>
    <n v="1"/>
    <d v="1899-12-30T08:00:00"/>
    <x v="12"/>
    <n v="36"/>
    <n v="0"/>
    <m/>
  </r>
  <r>
    <b v="0"/>
    <m/>
    <d v="2016-08-30T00:00:00"/>
    <d v="2016-08-30T23:59:00"/>
    <b v="1"/>
    <m/>
    <x v="19"/>
    <x v="1"/>
    <n v="1"/>
    <d v="1899-12-30T08:00:00"/>
    <x v="12"/>
    <n v="36"/>
    <n v="0"/>
    <m/>
  </r>
  <r>
    <b v="0"/>
    <m/>
    <d v="2016-08-31T00:00:00"/>
    <d v="2016-08-31T23:59:00"/>
    <b v="1"/>
    <m/>
    <x v="19"/>
    <x v="1"/>
    <n v="1"/>
    <d v="1899-12-30T08:00:00"/>
    <x v="12"/>
    <n v="36"/>
    <n v="0"/>
    <m/>
  </r>
  <r>
    <b v="0"/>
    <m/>
    <d v="2016-09-01T00:00:00"/>
    <d v="2016-09-01T23:59:00"/>
    <b v="1"/>
    <m/>
    <x v="19"/>
    <x v="1"/>
    <n v="1"/>
    <d v="1899-12-30T08:00:00"/>
    <x v="12"/>
    <n v="36"/>
    <n v="0"/>
    <m/>
  </r>
  <r>
    <b v="1"/>
    <m/>
    <d v="2016-09-05T00:00:00"/>
    <d v="2016-09-05T23:59:00"/>
    <b v="1"/>
    <m/>
    <x v="19"/>
    <x v="1"/>
    <n v="1"/>
    <d v="1899-12-30T08:00:00"/>
    <x v="0"/>
    <n v="37"/>
    <n v="0"/>
    <m/>
  </r>
  <r>
    <b v="1"/>
    <m/>
    <d v="2016-09-05T10:00:00"/>
    <d v="2016-09-09T11:00:00"/>
    <b v="0"/>
    <m/>
    <x v="19"/>
    <x v="1"/>
    <n v="4.5"/>
    <d v="1899-12-31T12:00:00"/>
    <x v="0"/>
    <n v="37"/>
    <n v="0"/>
    <m/>
  </r>
  <r>
    <b v="1"/>
    <m/>
    <d v="2016-09-06T00:00:00"/>
    <d v="2016-09-06T23:59:00"/>
    <b v="1"/>
    <m/>
    <x v="19"/>
    <x v="1"/>
    <n v="1"/>
    <d v="1899-12-30T08:00:00"/>
    <x v="0"/>
    <n v="37"/>
    <n v="0"/>
    <m/>
  </r>
  <r>
    <b v="1"/>
    <m/>
    <d v="2016-09-07T00:00:00"/>
    <d v="2016-09-07T23:59:00"/>
    <b v="1"/>
    <m/>
    <x v="19"/>
    <x v="1"/>
    <n v="1"/>
    <d v="1899-12-30T08:00:00"/>
    <x v="0"/>
    <n v="37"/>
    <n v="0"/>
    <m/>
  </r>
  <r>
    <b v="1"/>
    <m/>
    <d v="2016-09-08T00:00:00"/>
    <d v="2016-09-08T23:59:00"/>
    <b v="1"/>
    <m/>
    <x v="19"/>
    <x v="1"/>
    <n v="1"/>
    <d v="1899-12-30T08:00:00"/>
    <x v="0"/>
    <n v="37"/>
    <n v="0"/>
    <m/>
  </r>
  <r>
    <b v="1"/>
    <m/>
    <d v="2016-09-09T00:00:00"/>
    <d v="2016-09-09T23:59:00"/>
    <b v="1"/>
    <m/>
    <x v="19"/>
    <x v="1"/>
    <n v="1"/>
    <d v="1899-12-30T08:00:00"/>
    <x v="0"/>
    <n v="37"/>
    <n v="0"/>
    <m/>
  </r>
  <r>
    <b v="0"/>
    <m/>
    <d v="2016-09-12T17:00:00"/>
    <d v="2016-09-16T18:00:00"/>
    <b v="0"/>
    <m/>
    <x v="19"/>
    <x v="1"/>
    <n v="4.5"/>
    <d v="1899-12-31T12:00:00"/>
    <x v="16"/>
    <n v="38"/>
    <n v="0"/>
    <m/>
  </r>
  <r>
    <b v="0"/>
    <m/>
    <d v="2016-09-19T00:00:00"/>
    <d v="2016-09-19T23:59:00"/>
    <b v="1"/>
    <m/>
    <x v="19"/>
    <x v="1"/>
    <n v="1"/>
    <d v="1899-12-30T08:00:00"/>
    <x v="1"/>
    <n v="39"/>
    <n v="0"/>
    <m/>
  </r>
  <r>
    <b v="0"/>
    <m/>
    <d v="2016-09-22T00:00:00"/>
    <d v="2016-09-23T23:59:00"/>
    <b v="1"/>
    <m/>
    <x v="19"/>
    <x v="1"/>
    <n v="2"/>
    <d v="1899-12-30T16:00:00"/>
    <x v="1"/>
    <n v="39"/>
    <n v="0"/>
    <m/>
  </r>
  <r>
    <b v="0"/>
    <m/>
    <d v="2016-09-26T00:00:00"/>
    <d v="2016-09-27T23:59:00"/>
    <b v="1"/>
    <m/>
    <x v="19"/>
    <x v="1"/>
    <n v="2"/>
    <d v="1899-12-30T16:00:00"/>
    <x v="2"/>
    <n v="40"/>
    <n v="0"/>
    <m/>
  </r>
  <r>
    <b v="0"/>
    <m/>
    <d v="2016-01-05T00:00:00"/>
    <d v="2016-01-08T23:59:00"/>
    <b v="1"/>
    <m/>
    <x v="20"/>
    <x v="1"/>
    <n v="4"/>
    <d v="1899-12-31T08:00:00"/>
    <x v="17"/>
    <n v="2"/>
    <n v="0"/>
    <m/>
  </r>
  <r>
    <b v="0"/>
    <m/>
    <d v="2016-01-11T00:00:00"/>
    <d v="2016-01-11T23:59:00"/>
    <b v="1"/>
    <m/>
    <x v="20"/>
    <x v="1"/>
    <n v="1"/>
    <d v="1899-12-30T08:00:00"/>
    <x v="18"/>
    <n v="3"/>
    <n v="0"/>
    <m/>
  </r>
  <r>
    <b v="0"/>
    <m/>
    <d v="2016-01-14T00:00:00"/>
    <d v="2016-01-15T23:59:00"/>
    <b v="1"/>
    <m/>
    <x v="20"/>
    <x v="1"/>
    <n v="2"/>
    <d v="1899-12-30T16:00:00"/>
    <x v="18"/>
    <n v="3"/>
    <n v="0"/>
    <m/>
  </r>
  <r>
    <b v="0"/>
    <m/>
    <d v="2016-01-18T00:00:00"/>
    <d v="2016-01-19T23:59:00"/>
    <b v="1"/>
    <m/>
    <x v="20"/>
    <x v="1"/>
    <n v="2"/>
    <d v="1899-12-30T16:00:00"/>
    <x v="19"/>
    <n v="4"/>
    <n v="0"/>
    <m/>
  </r>
  <r>
    <b v="0"/>
    <m/>
    <d v="2016-01-20T00:00:00"/>
    <d v="2016-01-22T23:59:00"/>
    <b v="1"/>
    <m/>
    <x v="20"/>
    <x v="1"/>
    <n v="3"/>
    <d v="1899-12-31T00:00:00"/>
    <x v="19"/>
    <n v="4"/>
    <n v="0"/>
    <m/>
  </r>
  <r>
    <b v="0"/>
    <m/>
    <d v="2016-02-05T00:00:00"/>
    <d v="2016-02-05T23:59:00"/>
    <b v="1"/>
    <m/>
    <x v="20"/>
    <x v="1"/>
    <n v="1"/>
    <d v="1899-12-30T08:00:00"/>
    <x v="21"/>
    <n v="6"/>
    <n v="0"/>
    <m/>
  </r>
  <r>
    <b v="0"/>
    <m/>
    <d v="2016-02-08T00:00:00"/>
    <d v="2016-02-12T23:59:00"/>
    <b v="1"/>
    <m/>
    <x v="20"/>
    <x v="1"/>
    <n v="5"/>
    <d v="1899-12-31T16:00:00"/>
    <x v="22"/>
    <n v="7"/>
    <n v="0"/>
    <m/>
  </r>
  <r>
    <b v="0"/>
    <m/>
    <d v="2016-02-15T00:00:00"/>
    <d v="2016-02-19T23:59:00"/>
    <b v="1"/>
    <m/>
    <x v="20"/>
    <x v="1"/>
    <n v="5"/>
    <d v="1899-12-31T16:00:00"/>
    <x v="23"/>
    <n v="8"/>
    <n v="0"/>
    <m/>
  </r>
  <r>
    <b v="0"/>
    <m/>
    <d v="2016-02-22T00:00:00"/>
    <d v="2016-02-26T23:59:00"/>
    <b v="1"/>
    <m/>
    <x v="20"/>
    <x v="1"/>
    <n v="5"/>
    <d v="1899-12-31T16:00:00"/>
    <x v="24"/>
    <n v="9"/>
    <n v="0"/>
    <m/>
  </r>
  <r>
    <b v="0"/>
    <m/>
    <d v="2016-02-29T00:00:00"/>
    <d v="2016-03-01T23:59:00"/>
    <b v="1"/>
    <m/>
    <x v="20"/>
    <x v="1"/>
    <n v="2"/>
    <d v="1899-12-30T16:00:00"/>
    <x v="5"/>
    <n v="10"/>
    <n v="0"/>
    <m/>
  </r>
  <r>
    <b v="0"/>
    <m/>
    <d v="2016-03-14T00:00:00"/>
    <d v="2016-03-18T23:59:00"/>
    <b v="1"/>
    <m/>
    <x v="20"/>
    <x v="1"/>
    <n v="5"/>
    <d v="1899-12-31T16:00:00"/>
    <x v="25"/>
    <n v="12"/>
    <n v="0"/>
    <m/>
  </r>
  <r>
    <b v="0"/>
    <m/>
    <d v="2016-03-21T00:00:00"/>
    <d v="2016-03-25T23:59:00"/>
    <b v="1"/>
    <m/>
    <x v="20"/>
    <x v="1"/>
    <n v="5"/>
    <d v="1899-12-31T16:00:00"/>
    <x v="26"/>
    <n v="13"/>
    <n v="0"/>
    <m/>
  </r>
  <r>
    <b v="0"/>
    <m/>
    <d v="2016-04-04T00:00:00"/>
    <d v="2016-04-08T23:59:00"/>
    <b v="1"/>
    <m/>
    <x v="20"/>
    <x v="1"/>
    <n v="5"/>
    <d v="1899-12-31T16:00:00"/>
    <x v="7"/>
    <n v="15"/>
    <n v="0"/>
    <m/>
  </r>
  <r>
    <b v="0"/>
    <m/>
    <d v="2016-04-11T00:00:00"/>
    <d v="2016-04-15T23:59:00"/>
    <b v="1"/>
    <m/>
    <x v="20"/>
    <x v="1"/>
    <n v="5"/>
    <d v="1899-12-31T16:00:00"/>
    <x v="8"/>
    <n v="16"/>
    <n v="0"/>
    <m/>
  </r>
  <r>
    <b v="0"/>
    <m/>
    <d v="2016-04-18T00:00:00"/>
    <d v="2016-04-18T23:59:00"/>
    <b v="1"/>
    <m/>
    <x v="20"/>
    <x v="1"/>
    <n v="1"/>
    <d v="1899-12-30T08:00:00"/>
    <x v="9"/>
    <n v="17"/>
    <n v="0"/>
    <m/>
  </r>
  <r>
    <b v="0"/>
    <m/>
    <d v="2016-04-19T08:00:00"/>
    <d v="2016-04-19T12:00:00"/>
    <b v="0"/>
    <m/>
    <x v="20"/>
    <x v="2"/>
    <n v="0.5"/>
    <d v="1899-12-30T04:00:00"/>
    <x v="9"/>
    <n v="17"/>
    <n v="0"/>
    <m/>
  </r>
  <r>
    <b v="0"/>
    <m/>
    <d v="2016-04-19T12:00:00"/>
    <d v="2016-04-22T23:00:00"/>
    <b v="0"/>
    <m/>
    <x v="20"/>
    <x v="1"/>
    <n v="3.5"/>
    <d v="1899-12-31T04:00:00"/>
    <x v="9"/>
    <n v="17"/>
    <n v="0"/>
    <m/>
  </r>
  <r>
    <b v="0"/>
    <m/>
    <d v="2016-04-25T00:00:00"/>
    <d v="2016-04-29T23:59:00"/>
    <b v="1"/>
    <m/>
    <x v="20"/>
    <x v="1"/>
    <n v="5"/>
    <d v="1899-12-31T16:00:00"/>
    <x v="10"/>
    <n v="18"/>
    <n v="0"/>
    <m/>
  </r>
  <r>
    <b v="0"/>
    <m/>
    <d v="2016-05-02T00:00:00"/>
    <d v="2016-05-06T23:59:00"/>
    <b v="1"/>
    <m/>
    <x v="20"/>
    <x v="1"/>
    <n v="5"/>
    <d v="1899-12-31T16:00:00"/>
    <x v="27"/>
    <n v="19"/>
    <n v="0"/>
    <m/>
  </r>
  <r>
    <b v="0"/>
    <m/>
    <d v="2016-05-09T00:00:00"/>
    <d v="2016-05-13T23:59:00"/>
    <b v="1"/>
    <m/>
    <x v="20"/>
    <x v="1"/>
    <n v="5"/>
    <d v="1899-12-31T16:00:00"/>
    <x v="28"/>
    <n v="20"/>
    <n v="0"/>
    <m/>
  </r>
  <r>
    <b v="0"/>
    <m/>
    <d v="2016-05-16T00:00:00"/>
    <d v="2016-05-20T23:59:00"/>
    <b v="1"/>
    <m/>
    <x v="20"/>
    <x v="1"/>
    <n v="5"/>
    <d v="1899-12-31T16:00:00"/>
    <x v="29"/>
    <n v="21"/>
    <n v="0"/>
    <m/>
  </r>
  <r>
    <b v="0"/>
    <m/>
    <d v="2016-06-01T00:00:00"/>
    <d v="2016-06-03T23:59:00"/>
    <b v="1"/>
    <m/>
    <x v="20"/>
    <x v="1"/>
    <n v="3"/>
    <d v="1899-12-31T00:00:00"/>
    <x v="31"/>
    <n v="23"/>
    <n v="0"/>
    <m/>
  </r>
  <r>
    <b v="0"/>
    <m/>
    <d v="2016-06-06T00:00:00"/>
    <d v="2016-06-10T23:59:00"/>
    <b v="1"/>
    <m/>
    <x v="20"/>
    <x v="1"/>
    <n v="5"/>
    <d v="1899-12-31T16:00:00"/>
    <x v="32"/>
    <n v="24"/>
    <n v="0"/>
    <m/>
  </r>
  <r>
    <b v="0"/>
    <m/>
    <d v="2016-06-20T00:00:00"/>
    <d v="2016-06-24T23:59:00"/>
    <b v="1"/>
    <m/>
    <x v="20"/>
    <x v="2"/>
    <n v="5"/>
    <d v="1899-12-31T16:00:00"/>
    <x v="34"/>
    <n v="26"/>
    <n v="0"/>
    <m/>
  </r>
  <r>
    <b v="0"/>
    <m/>
    <d v="2016-07-05T00:00:00"/>
    <d v="2016-07-08T23:59:00"/>
    <b v="1"/>
    <m/>
    <x v="20"/>
    <x v="1"/>
    <n v="4"/>
    <d v="1899-12-31T08:00:00"/>
    <x v="14"/>
    <n v="28"/>
    <n v="0"/>
    <m/>
  </r>
  <r>
    <b v="0"/>
    <m/>
    <d v="2016-07-11T00:00:00"/>
    <d v="2016-07-15T23:59:00"/>
    <b v="1"/>
    <m/>
    <x v="20"/>
    <x v="1"/>
    <n v="5"/>
    <d v="1899-12-31T16:00:00"/>
    <x v="15"/>
    <n v="29"/>
    <n v="0"/>
    <m/>
  </r>
  <r>
    <b v="0"/>
    <m/>
    <d v="2016-07-27T10:00:00"/>
    <d v="2016-07-28T11:00:00"/>
    <b v="0"/>
    <m/>
    <x v="20"/>
    <x v="1"/>
    <n v="1.5"/>
    <d v="1899-12-30T12:00:00"/>
    <x v="11"/>
    <n v="31"/>
    <n v="0"/>
    <m/>
  </r>
  <r>
    <b v="0"/>
    <m/>
    <d v="2016-07-29T15:00:00"/>
    <d v="2016-07-29T17:00:00"/>
    <b v="0"/>
    <m/>
    <x v="20"/>
    <x v="1"/>
    <n v="0.5"/>
    <d v="1899-12-30T02:00:00"/>
    <x v="11"/>
    <n v="31"/>
    <n v="0"/>
    <m/>
  </r>
  <r>
    <b v="0"/>
    <m/>
    <d v="2016-08-01T00:00:00"/>
    <d v="2016-08-01T23:59:00"/>
    <b v="1"/>
    <m/>
    <x v="20"/>
    <x v="1"/>
    <n v="1"/>
    <d v="1899-12-30T08:00:00"/>
    <x v="4"/>
    <n v="32"/>
    <n v="0"/>
    <m/>
  </r>
  <r>
    <b v="0"/>
    <m/>
    <d v="2016-08-03T09:00:00"/>
    <d v="2016-08-04T18:00:00"/>
    <b v="0"/>
    <m/>
    <x v="20"/>
    <x v="1"/>
    <n v="1.5"/>
    <d v="1899-12-30T12:00:00"/>
    <x v="4"/>
    <n v="32"/>
    <n v="0"/>
    <m/>
  </r>
  <r>
    <b v="0"/>
    <m/>
    <d v="2016-08-24T00:00:00"/>
    <d v="2016-08-26T23:59:00"/>
    <b v="1"/>
    <m/>
    <x v="20"/>
    <x v="1"/>
    <n v="3"/>
    <d v="1899-12-31T00:00:00"/>
    <x v="37"/>
    <n v="35"/>
    <n v="0"/>
    <m/>
  </r>
  <r>
    <b v="0"/>
    <m/>
    <d v="2016-08-29T00:00:00"/>
    <d v="2016-09-02T23:59:00"/>
    <b v="1"/>
    <m/>
    <x v="20"/>
    <x v="1"/>
    <n v="5"/>
    <d v="1899-12-31T16:00:00"/>
    <x v="12"/>
    <n v="36"/>
    <n v="0"/>
    <m/>
  </r>
  <r>
    <b v="0"/>
    <m/>
    <d v="2016-09-05T08:00:00"/>
    <d v="2016-09-16T18:00:00"/>
    <b v="0"/>
    <m/>
    <x v="20"/>
    <x v="1"/>
    <n v="11.5"/>
    <d v="1900-01-02T20:00:00"/>
    <x v="0"/>
    <n v="38"/>
    <n v="1"/>
    <m/>
  </r>
  <r>
    <b v="0"/>
    <m/>
    <d v="2016-01-04T00:00:00"/>
    <d v="2016-01-08T23:59:00"/>
    <b v="1"/>
    <m/>
    <x v="21"/>
    <x v="1"/>
    <n v="5"/>
    <d v="1899-12-31T16:00:00"/>
    <x v="17"/>
    <n v="2"/>
    <n v="0"/>
    <m/>
  </r>
  <r>
    <b v="0"/>
    <m/>
    <d v="2016-01-11T00:00:00"/>
    <d v="2016-01-15T23:59:00"/>
    <b v="1"/>
    <m/>
    <x v="21"/>
    <x v="1"/>
    <n v="5"/>
    <d v="1899-12-31T16:00:00"/>
    <x v="18"/>
    <n v="3"/>
    <n v="0"/>
    <m/>
  </r>
  <r>
    <b v="0"/>
    <m/>
    <d v="2016-01-18T00:00:00"/>
    <d v="2016-01-19T23:59:00"/>
    <b v="1"/>
    <m/>
    <x v="21"/>
    <x v="1"/>
    <n v="2"/>
    <d v="1899-12-30T16:00:00"/>
    <x v="19"/>
    <n v="4"/>
    <n v="0"/>
    <m/>
  </r>
  <r>
    <b v="0"/>
    <m/>
    <d v="2016-01-20T00:00:00"/>
    <d v="2016-01-22T23:59:00"/>
    <b v="1"/>
    <m/>
    <x v="21"/>
    <x v="1"/>
    <n v="3"/>
    <d v="1899-12-31T00:00:00"/>
    <x v="19"/>
    <n v="4"/>
    <n v="0"/>
    <m/>
  </r>
  <r>
    <b v="0"/>
    <m/>
    <d v="2016-01-25T00:00:00"/>
    <d v="2016-01-29T23:59:00"/>
    <b v="1"/>
    <m/>
    <x v="21"/>
    <x v="1"/>
    <n v="5"/>
    <d v="1899-12-31T16:00:00"/>
    <x v="20"/>
    <n v="5"/>
    <n v="0"/>
    <m/>
  </r>
  <r>
    <b v="0"/>
    <m/>
    <d v="2016-02-01T00:00:00"/>
    <d v="2016-02-05T23:59:00"/>
    <b v="1"/>
    <m/>
    <x v="21"/>
    <x v="1"/>
    <n v="5"/>
    <d v="1899-12-31T16:00:00"/>
    <x v="21"/>
    <n v="6"/>
    <n v="0"/>
    <m/>
  </r>
  <r>
    <b v="0"/>
    <m/>
    <d v="2016-02-08T00:00:00"/>
    <d v="2016-02-12T23:59:00"/>
    <b v="1"/>
    <m/>
    <x v="21"/>
    <x v="1"/>
    <n v="5"/>
    <d v="1899-12-31T16:00:00"/>
    <x v="22"/>
    <n v="7"/>
    <n v="0"/>
    <m/>
  </r>
  <r>
    <b v="0"/>
    <m/>
    <d v="2016-02-15T00:00:00"/>
    <d v="2016-02-19T23:59:00"/>
    <b v="1"/>
    <m/>
    <x v="21"/>
    <x v="1"/>
    <n v="5"/>
    <d v="1899-12-31T16:00:00"/>
    <x v="23"/>
    <n v="8"/>
    <n v="0"/>
    <m/>
  </r>
  <r>
    <b v="0"/>
    <m/>
    <d v="2016-02-22T00:00:00"/>
    <d v="2016-02-24T23:59:00"/>
    <b v="1"/>
    <m/>
    <x v="21"/>
    <x v="1"/>
    <n v="3"/>
    <d v="1899-12-31T00:00:00"/>
    <x v="24"/>
    <n v="9"/>
    <n v="0"/>
    <m/>
  </r>
  <r>
    <b v="0"/>
    <m/>
    <d v="2016-02-26T00:00:00"/>
    <d v="2016-02-26T23:59:00"/>
    <b v="1"/>
    <m/>
    <x v="21"/>
    <x v="1"/>
    <n v="1"/>
    <d v="1899-12-30T08:00:00"/>
    <x v="24"/>
    <n v="9"/>
    <n v="0"/>
    <m/>
  </r>
  <r>
    <b v="0"/>
    <m/>
    <d v="2016-02-29T00:00:00"/>
    <d v="2016-03-01T23:59:00"/>
    <b v="1"/>
    <m/>
    <x v="21"/>
    <x v="1"/>
    <n v="2"/>
    <d v="1899-12-30T16:00:00"/>
    <x v="5"/>
    <n v="10"/>
    <n v="0"/>
    <m/>
  </r>
  <r>
    <b v="0"/>
    <m/>
    <d v="2016-03-02T00:00:00"/>
    <d v="2016-03-04T23:59:00"/>
    <b v="1"/>
    <m/>
    <x v="21"/>
    <x v="1"/>
    <n v="3"/>
    <d v="1899-12-31T00:00:00"/>
    <x v="5"/>
    <n v="10"/>
    <n v="0"/>
    <m/>
  </r>
  <r>
    <b v="0"/>
    <m/>
    <d v="2016-03-07T00:00:00"/>
    <d v="2016-03-11T23:59:00"/>
    <b v="1"/>
    <m/>
    <x v="21"/>
    <x v="1"/>
    <n v="5"/>
    <d v="1899-12-31T16:00:00"/>
    <x v="6"/>
    <n v="11"/>
    <n v="0"/>
    <m/>
  </r>
  <r>
    <b v="0"/>
    <m/>
    <d v="2016-03-17T00:00:00"/>
    <d v="2016-03-18T23:59:00"/>
    <b v="1"/>
    <m/>
    <x v="21"/>
    <x v="1"/>
    <n v="2"/>
    <d v="1899-12-30T16:00:00"/>
    <x v="25"/>
    <n v="12"/>
    <n v="0"/>
    <m/>
  </r>
  <r>
    <b v="0"/>
    <m/>
    <d v="2016-03-21T00:00:00"/>
    <d v="2016-03-21T23:59:00"/>
    <b v="1"/>
    <m/>
    <x v="21"/>
    <x v="1"/>
    <n v="1"/>
    <d v="1899-12-30T08:00:00"/>
    <x v="26"/>
    <n v="13"/>
    <n v="0"/>
    <m/>
  </r>
  <r>
    <b v="0"/>
    <m/>
    <d v="2016-03-22T00:00:00"/>
    <d v="2016-03-24T23:59:00"/>
    <b v="1"/>
    <m/>
    <x v="21"/>
    <x v="1"/>
    <n v="3"/>
    <d v="1899-12-31T00:00:00"/>
    <x v="26"/>
    <n v="13"/>
    <n v="0"/>
    <m/>
  </r>
  <r>
    <b v="0"/>
    <m/>
    <d v="2016-04-06T00:00:00"/>
    <d v="2016-04-08T23:59:00"/>
    <b v="1"/>
    <m/>
    <x v="21"/>
    <x v="1"/>
    <n v="3"/>
    <d v="1899-12-31T00:00:00"/>
    <x v="7"/>
    <n v="15"/>
    <n v="0"/>
    <m/>
  </r>
  <r>
    <b v="0"/>
    <m/>
    <d v="2016-04-18T00:00:00"/>
    <d v="2016-04-22T23:59:00"/>
    <b v="1"/>
    <m/>
    <x v="21"/>
    <x v="1"/>
    <n v="5"/>
    <d v="1899-12-31T16:00:00"/>
    <x v="9"/>
    <n v="17"/>
    <n v="0"/>
    <m/>
  </r>
  <r>
    <b v="0"/>
    <m/>
    <d v="2016-04-25T00:00:00"/>
    <d v="2016-04-29T23:59:00"/>
    <b v="1"/>
    <m/>
    <x v="21"/>
    <x v="1"/>
    <n v="5"/>
    <d v="1899-12-31T16:00:00"/>
    <x v="10"/>
    <n v="18"/>
    <n v="0"/>
    <m/>
  </r>
  <r>
    <b v="0"/>
    <m/>
    <d v="2016-05-02T00:00:00"/>
    <d v="2016-05-02T23:59:00"/>
    <b v="1"/>
    <m/>
    <x v="21"/>
    <x v="1"/>
    <n v="1"/>
    <d v="1899-12-30T08:00:00"/>
    <x v="27"/>
    <n v="19"/>
    <n v="0"/>
    <m/>
  </r>
  <r>
    <b v="0"/>
    <m/>
    <d v="2016-05-03T00:00:00"/>
    <d v="2016-05-04T23:59:00"/>
    <b v="1"/>
    <m/>
    <x v="21"/>
    <x v="1"/>
    <n v="2"/>
    <d v="1899-12-30T16:00:00"/>
    <x v="27"/>
    <n v="19"/>
    <n v="0"/>
    <m/>
  </r>
  <r>
    <b v="0"/>
    <m/>
    <d v="2016-05-05T00:00:00"/>
    <d v="2016-05-06T23:59:00"/>
    <b v="1"/>
    <m/>
    <x v="21"/>
    <x v="1"/>
    <n v="2"/>
    <d v="1899-12-30T16:00:00"/>
    <x v="27"/>
    <n v="19"/>
    <n v="0"/>
    <m/>
  </r>
  <r>
    <b v="0"/>
    <m/>
    <d v="2016-05-09T00:00:00"/>
    <d v="2016-05-11T23:59:00"/>
    <b v="1"/>
    <m/>
    <x v="21"/>
    <x v="1"/>
    <n v="3"/>
    <d v="1899-12-31T00:00:00"/>
    <x v="28"/>
    <n v="20"/>
    <n v="0"/>
    <m/>
  </r>
  <r>
    <b v="0"/>
    <m/>
    <d v="2016-05-16T00:00:00"/>
    <d v="2016-05-17T23:59:00"/>
    <b v="1"/>
    <m/>
    <x v="21"/>
    <x v="1"/>
    <n v="2"/>
    <d v="1899-12-30T16:00:00"/>
    <x v="29"/>
    <n v="21"/>
    <n v="0"/>
    <m/>
  </r>
  <r>
    <b v="0"/>
    <m/>
    <d v="2016-05-18T00:00:00"/>
    <d v="2016-05-20T23:59:00"/>
    <b v="1"/>
    <m/>
    <x v="21"/>
    <x v="1"/>
    <n v="3"/>
    <d v="1899-12-31T00:00:00"/>
    <x v="29"/>
    <n v="21"/>
    <n v="0"/>
    <m/>
  </r>
  <r>
    <b v="0"/>
    <m/>
    <d v="2016-05-25T00:00:00"/>
    <d v="2016-05-27T23:59:00"/>
    <b v="1"/>
    <m/>
    <x v="21"/>
    <x v="1"/>
    <n v="3"/>
    <d v="1899-12-31T00:00:00"/>
    <x v="30"/>
    <n v="22"/>
    <n v="0"/>
    <m/>
  </r>
  <r>
    <b v="0"/>
    <m/>
    <d v="2016-05-30T00:00:00"/>
    <d v="2016-06-02T23:59:00"/>
    <b v="1"/>
    <m/>
    <x v="21"/>
    <x v="1"/>
    <n v="4"/>
    <d v="1899-12-31T08:00:00"/>
    <x v="31"/>
    <n v="23"/>
    <n v="0"/>
    <m/>
  </r>
  <r>
    <b v="0"/>
    <m/>
    <d v="2016-06-06T00:00:00"/>
    <d v="2016-06-10T23:59:00"/>
    <b v="1"/>
    <m/>
    <x v="21"/>
    <x v="1"/>
    <n v="5"/>
    <d v="1899-12-31T16:00:00"/>
    <x v="32"/>
    <n v="24"/>
    <n v="0"/>
    <m/>
  </r>
  <r>
    <b v="0"/>
    <m/>
    <d v="2016-06-13T00:00:00"/>
    <d v="2016-06-14T23:59:00"/>
    <b v="1"/>
    <m/>
    <x v="21"/>
    <x v="1"/>
    <n v="2"/>
    <d v="1899-12-30T16:00:00"/>
    <x v="33"/>
    <n v="25"/>
    <n v="0"/>
    <m/>
  </r>
  <r>
    <b v="0"/>
    <m/>
    <d v="2016-06-15T00:00:00"/>
    <d v="2016-06-15T23:59:00"/>
    <b v="1"/>
    <m/>
    <x v="21"/>
    <x v="1"/>
    <n v="1"/>
    <d v="1899-12-30T08:00:00"/>
    <x v="33"/>
    <n v="25"/>
    <n v="0"/>
    <m/>
  </r>
  <r>
    <b v="0"/>
    <m/>
    <d v="2016-06-17T11:00:00"/>
    <d v="2016-06-17T12:00:00"/>
    <b v="0"/>
    <m/>
    <x v="21"/>
    <x v="1"/>
    <n v="0.5"/>
    <d v="1899-12-30T01:00:00"/>
    <x v="33"/>
    <n v="25"/>
    <n v="0"/>
    <m/>
  </r>
  <r>
    <b v="0"/>
    <m/>
    <d v="2016-06-20T00:00:00"/>
    <d v="2016-06-23T23:59:00"/>
    <b v="1"/>
    <m/>
    <x v="21"/>
    <x v="1"/>
    <n v="4"/>
    <d v="1899-12-31T08:00:00"/>
    <x v="34"/>
    <n v="26"/>
    <n v="0"/>
    <m/>
  </r>
  <r>
    <b v="0"/>
    <m/>
    <d v="2016-06-28T00:00:00"/>
    <d v="2016-06-29T23:59:00"/>
    <b v="1"/>
    <m/>
    <x v="21"/>
    <x v="1"/>
    <n v="2"/>
    <d v="1899-12-30T16:00:00"/>
    <x v="13"/>
    <n v="27"/>
    <n v="0"/>
    <m/>
  </r>
  <r>
    <b v="0"/>
    <m/>
    <d v="2016-06-30T00:00:00"/>
    <d v="2016-06-30T23:59:00"/>
    <b v="1"/>
    <m/>
    <x v="21"/>
    <x v="1"/>
    <n v="1"/>
    <d v="1899-12-30T08:00:00"/>
    <x v="13"/>
    <n v="27"/>
    <n v="0"/>
    <m/>
  </r>
  <r>
    <b v="0"/>
    <m/>
    <d v="2016-07-04T00:00:00"/>
    <d v="2016-07-08T23:59:00"/>
    <b v="1"/>
    <m/>
    <x v="21"/>
    <x v="1"/>
    <n v="5"/>
    <d v="1899-12-31T16:00:00"/>
    <x v="14"/>
    <n v="28"/>
    <n v="0"/>
    <m/>
  </r>
  <r>
    <b v="0"/>
    <m/>
    <d v="2016-07-11T00:00:00"/>
    <d v="2016-07-15T23:59:00"/>
    <b v="1"/>
    <m/>
    <x v="21"/>
    <x v="1"/>
    <n v="5"/>
    <d v="1899-12-31T16:00:00"/>
    <x v="15"/>
    <n v="29"/>
    <n v="0"/>
    <m/>
  </r>
  <r>
    <b v="0"/>
    <m/>
    <d v="2016-07-18T08:00:00"/>
    <d v="2016-07-18T23:00:00"/>
    <b v="0"/>
    <m/>
    <x v="21"/>
    <x v="1"/>
    <n v="1"/>
    <d v="1899-12-30T08:00:00"/>
    <x v="3"/>
    <n v="30"/>
    <n v="0"/>
    <m/>
  </r>
  <r>
    <b v="0"/>
    <m/>
    <d v="2016-07-20T14:00:00"/>
    <d v="2016-07-21T17:00:00"/>
    <b v="0"/>
    <m/>
    <x v="21"/>
    <x v="1"/>
    <n v="1.5"/>
    <d v="1899-12-30T12:00:00"/>
    <x v="3"/>
    <n v="30"/>
    <n v="0"/>
    <m/>
  </r>
  <r>
    <b v="0"/>
    <m/>
    <d v="2016-07-25T09:00:00"/>
    <d v="2016-07-29T08:00:00"/>
    <b v="0"/>
    <m/>
    <x v="21"/>
    <x v="1"/>
    <n v="4"/>
    <d v="1899-12-31T08:00:00"/>
    <x v="11"/>
    <n v="31"/>
    <n v="0"/>
    <m/>
  </r>
  <r>
    <b v="0"/>
    <m/>
    <d v="2016-08-01T08:00:00"/>
    <d v="2016-08-04T12:00:00"/>
    <b v="0"/>
    <m/>
    <x v="21"/>
    <x v="1"/>
    <n v="3.5"/>
    <d v="1899-12-31T04:00:00"/>
    <x v="4"/>
    <n v="32"/>
    <n v="0"/>
    <m/>
  </r>
  <r>
    <b v="0"/>
    <m/>
    <d v="2016-08-16T09:00:00"/>
    <d v="2016-08-26T16:00:00"/>
    <b v="0"/>
    <m/>
    <x v="21"/>
    <x v="1"/>
    <n v="10.5"/>
    <d v="1900-01-02T12:00:00"/>
    <x v="36"/>
    <n v="35"/>
    <n v="1"/>
    <m/>
  </r>
  <r>
    <b v="0"/>
    <m/>
    <d v="2016-08-29T12:00:00"/>
    <d v="2016-09-02T13:00:00"/>
    <b v="0"/>
    <m/>
    <x v="21"/>
    <x v="1"/>
    <n v="4.5"/>
    <d v="1899-12-31T12:00:00"/>
    <x v="12"/>
    <n v="36"/>
    <n v="0"/>
    <m/>
  </r>
  <r>
    <b v="0"/>
    <m/>
    <d v="2016-09-06T09:00:00"/>
    <d v="2016-09-07T17:00:00"/>
    <b v="0"/>
    <m/>
    <x v="21"/>
    <x v="1"/>
    <n v="1.5"/>
    <d v="1899-12-30T12:00:00"/>
    <x v="0"/>
    <n v="37"/>
    <n v="0"/>
    <m/>
  </r>
  <r>
    <b v="0"/>
    <m/>
    <d v="2016-09-08T08:00:00"/>
    <d v="2016-09-09T09:00:00"/>
    <b v="0"/>
    <m/>
    <x v="21"/>
    <x v="1"/>
    <n v="1.5"/>
    <d v="1899-12-30T12:00:00"/>
    <x v="0"/>
    <n v="37"/>
    <n v="0"/>
    <m/>
  </r>
  <r>
    <b v="0"/>
    <m/>
    <d v="2016-09-12T08:00:00"/>
    <d v="2016-09-12T17:00:00"/>
    <b v="0"/>
    <m/>
    <x v="21"/>
    <x v="1"/>
    <n v="0.5"/>
    <d v="1899-12-30T04:00:00"/>
    <x v="16"/>
    <n v="38"/>
    <n v="0"/>
    <m/>
  </r>
  <r>
    <b v="0"/>
    <m/>
    <d v="2016-01-04T00:00:00"/>
    <d v="2016-01-06T23:59:00"/>
    <b v="1"/>
    <m/>
    <x v="22"/>
    <x v="1"/>
    <n v="3"/>
    <d v="1899-12-31T00:00:00"/>
    <x v="17"/>
    <n v="2"/>
    <n v="0"/>
    <m/>
  </r>
  <r>
    <b v="0"/>
    <m/>
    <d v="2016-01-07T00:00:00"/>
    <d v="2016-01-08T23:59:00"/>
    <b v="1"/>
    <m/>
    <x v="22"/>
    <x v="1"/>
    <n v="2"/>
    <d v="1899-12-30T16:00:00"/>
    <x v="17"/>
    <n v="2"/>
    <n v="0"/>
    <m/>
  </r>
  <r>
    <b v="0"/>
    <m/>
    <d v="2016-01-11T00:00:00"/>
    <d v="2016-01-15T23:59:00"/>
    <b v="1"/>
    <m/>
    <x v="22"/>
    <x v="1"/>
    <n v="5"/>
    <d v="1899-12-31T16:00:00"/>
    <x v="18"/>
    <n v="3"/>
    <n v="0"/>
    <m/>
  </r>
  <r>
    <b v="0"/>
    <m/>
    <d v="2016-01-18T00:00:00"/>
    <d v="2016-01-21T23:59:00"/>
    <b v="1"/>
    <m/>
    <x v="22"/>
    <x v="1"/>
    <n v="4"/>
    <d v="1899-12-31T08:00:00"/>
    <x v="19"/>
    <n v="4"/>
    <n v="0"/>
    <m/>
  </r>
  <r>
    <b v="0"/>
    <m/>
    <d v="2016-01-22T00:00:00"/>
    <d v="2016-01-22T23:59:00"/>
    <b v="1"/>
    <m/>
    <x v="22"/>
    <x v="1"/>
    <n v="1"/>
    <d v="1899-12-30T08:00:00"/>
    <x v="19"/>
    <n v="4"/>
    <n v="0"/>
    <m/>
  </r>
  <r>
    <b v="0"/>
    <m/>
    <d v="2016-01-25T00:00:00"/>
    <d v="2016-01-29T23:59:00"/>
    <b v="1"/>
    <m/>
    <x v="22"/>
    <x v="1"/>
    <n v="5"/>
    <d v="1899-12-31T16:00:00"/>
    <x v="20"/>
    <n v="5"/>
    <n v="0"/>
    <m/>
  </r>
  <r>
    <b v="0"/>
    <m/>
    <d v="2016-02-01T00:00:00"/>
    <d v="2016-02-05T23:59:00"/>
    <b v="1"/>
    <m/>
    <x v="22"/>
    <x v="1"/>
    <n v="5"/>
    <d v="1899-12-31T16:00:00"/>
    <x v="21"/>
    <n v="6"/>
    <n v="0"/>
    <m/>
  </r>
  <r>
    <b v="0"/>
    <m/>
    <d v="2016-02-08T00:00:00"/>
    <d v="2016-02-12T23:59:00"/>
    <b v="1"/>
    <m/>
    <x v="22"/>
    <x v="1"/>
    <n v="5"/>
    <d v="1899-12-31T16:00:00"/>
    <x v="22"/>
    <n v="7"/>
    <n v="0"/>
    <m/>
  </r>
  <r>
    <b v="0"/>
    <m/>
    <d v="2016-02-15T08:00:00"/>
    <d v="2016-02-16T12:00:00"/>
    <b v="0"/>
    <m/>
    <x v="22"/>
    <x v="1"/>
    <n v="1.5"/>
    <d v="1899-12-30T12:00:00"/>
    <x v="23"/>
    <n v="8"/>
    <n v="0"/>
    <m/>
  </r>
  <r>
    <b v="0"/>
    <m/>
    <d v="2016-02-19T00:00:00"/>
    <d v="2016-02-19T23:59:00"/>
    <b v="1"/>
    <m/>
    <x v="22"/>
    <x v="1"/>
    <n v="1"/>
    <d v="1899-12-30T08:00:00"/>
    <x v="23"/>
    <n v="8"/>
    <n v="0"/>
    <m/>
  </r>
  <r>
    <b v="0"/>
    <m/>
    <d v="2016-02-22T00:00:00"/>
    <d v="2016-02-22T23:59:00"/>
    <b v="1"/>
    <m/>
    <x v="22"/>
    <x v="1"/>
    <n v="1"/>
    <d v="1899-12-30T08:00:00"/>
    <x v="24"/>
    <n v="9"/>
    <n v="0"/>
    <m/>
  </r>
  <r>
    <b v="0"/>
    <m/>
    <d v="2016-02-23T00:00:00"/>
    <d v="2016-02-26T23:59:00"/>
    <b v="1"/>
    <m/>
    <x v="22"/>
    <x v="1"/>
    <n v="4"/>
    <d v="1899-12-31T08:00:00"/>
    <x v="24"/>
    <n v="9"/>
    <n v="0"/>
    <m/>
  </r>
  <r>
    <b v="0"/>
    <m/>
    <d v="2016-02-29T00:00:00"/>
    <d v="2016-02-29T23:59:00"/>
    <b v="1"/>
    <m/>
    <x v="22"/>
    <x v="1"/>
    <n v="1"/>
    <d v="1899-12-30T08:00:00"/>
    <x v="5"/>
    <n v="10"/>
    <n v="0"/>
    <m/>
  </r>
  <r>
    <b v="0"/>
    <m/>
    <d v="2016-03-01T00:00:00"/>
    <d v="2016-03-02T23:59:00"/>
    <b v="1"/>
    <m/>
    <x v="22"/>
    <x v="1"/>
    <n v="2"/>
    <d v="1899-12-30T16:00:00"/>
    <x v="5"/>
    <n v="10"/>
    <n v="0"/>
    <m/>
  </r>
  <r>
    <b v="0"/>
    <m/>
    <d v="2016-03-03T12:00:00"/>
    <d v="2016-03-03T23:00:00"/>
    <b v="0"/>
    <m/>
    <x v="22"/>
    <x v="2"/>
    <n v="0.5"/>
    <d v="1899-12-30T04:00:00"/>
    <x v="5"/>
    <n v="10"/>
    <n v="0"/>
    <m/>
  </r>
  <r>
    <b v="0"/>
    <m/>
    <d v="2016-03-04T00:00:00"/>
    <d v="2016-03-04T23:59:00"/>
    <b v="1"/>
    <m/>
    <x v="22"/>
    <x v="1"/>
    <n v="1"/>
    <d v="1899-12-30T08:00:00"/>
    <x v="5"/>
    <n v="10"/>
    <n v="0"/>
    <m/>
  </r>
  <r>
    <b v="0"/>
    <m/>
    <d v="2016-03-07T00:00:00"/>
    <d v="2016-03-08T23:59:00"/>
    <b v="1"/>
    <m/>
    <x v="22"/>
    <x v="1"/>
    <n v="2"/>
    <d v="1899-12-30T16:00:00"/>
    <x v="6"/>
    <n v="11"/>
    <n v="0"/>
    <m/>
  </r>
  <r>
    <b v="0"/>
    <m/>
    <d v="2016-03-09T00:00:00"/>
    <d v="2016-03-10T23:59:00"/>
    <b v="1"/>
    <m/>
    <x v="22"/>
    <x v="1"/>
    <n v="2"/>
    <d v="1899-12-30T16:00:00"/>
    <x v="6"/>
    <n v="11"/>
    <n v="0"/>
    <m/>
  </r>
  <r>
    <b v="0"/>
    <m/>
    <d v="2016-03-16T00:00:00"/>
    <d v="2016-03-18T23:59:00"/>
    <b v="1"/>
    <m/>
    <x v="22"/>
    <x v="1"/>
    <n v="3"/>
    <d v="1899-12-31T00:00:00"/>
    <x v="25"/>
    <n v="12"/>
    <n v="0"/>
    <m/>
  </r>
  <r>
    <b v="0"/>
    <m/>
    <d v="2016-03-21T00:00:00"/>
    <d v="2016-03-21T23:59:00"/>
    <b v="1"/>
    <m/>
    <x v="22"/>
    <x v="1"/>
    <n v="1"/>
    <d v="1899-12-30T08:00:00"/>
    <x v="26"/>
    <n v="13"/>
    <n v="0"/>
    <m/>
  </r>
  <r>
    <b v="0"/>
    <m/>
    <d v="2016-03-22T08:00:00"/>
    <d v="2016-03-22T12:00:00"/>
    <b v="0"/>
    <m/>
    <x v="22"/>
    <x v="1"/>
    <n v="0.5"/>
    <d v="1899-12-30T04:00:00"/>
    <x v="26"/>
    <n v="13"/>
    <n v="0"/>
    <m/>
  </r>
  <r>
    <b v="0"/>
    <m/>
    <d v="2016-03-22T12:00:00"/>
    <d v="2016-03-23T12:00:00"/>
    <b v="0"/>
    <m/>
    <x v="22"/>
    <x v="1"/>
    <n v="1"/>
    <d v="1899-12-30T08:00:00"/>
    <x v="26"/>
    <n v="13"/>
    <n v="0"/>
    <m/>
  </r>
  <r>
    <b v="0"/>
    <m/>
    <d v="2016-03-23T12:00:00"/>
    <d v="2016-03-25T23:00:00"/>
    <b v="0"/>
    <m/>
    <x v="22"/>
    <x v="1"/>
    <n v="2.5"/>
    <d v="1899-12-30T20:00:00"/>
    <x v="26"/>
    <n v="13"/>
    <n v="0"/>
    <m/>
  </r>
  <r>
    <b v="0"/>
    <m/>
    <d v="2016-03-29T00:00:00"/>
    <d v="2016-03-30T23:59:00"/>
    <b v="1"/>
    <m/>
    <x v="22"/>
    <x v="1"/>
    <n v="2"/>
    <d v="1899-12-30T16:00:00"/>
    <x v="38"/>
    <n v="14"/>
    <n v="0"/>
    <m/>
  </r>
  <r>
    <b v="0"/>
    <m/>
    <d v="2016-04-01T00:00:00"/>
    <d v="2016-04-01T23:59:00"/>
    <b v="1"/>
    <m/>
    <x v="22"/>
    <x v="1"/>
    <n v="1"/>
    <d v="1899-12-30T08:00:00"/>
    <x v="38"/>
    <n v="14"/>
    <n v="0"/>
    <m/>
  </r>
  <r>
    <b v="0"/>
    <m/>
    <d v="2016-04-04T00:00:00"/>
    <d v="2016-04-08T23:59:00"/>
    <b v="1"/>
    <m/>
    <x v="22"/>
    <x v="1"/>
    <n v="5"/>
    <d v="1899-12-31T16:00:00"/>
    <x v="7"/>
    <n v="15"/>
    <n v="0"/>
    <m/>
  </r>
  <r>
    <b v="0"/>
    <m/>
    <d v="2016-04-18T00:00:00"/>
    <d v="2016-04-19T23:59:00"/>
    <b v="1"/>
    <m/>
    <x v="22"/>
    <x v="1"/>
    <n v="2"/>
    <d v="1899-12-30T16:00:00"/>
    <x v="9"/>
    <n v="17"/>
    <n v="0"/>
    <m/>
  </r>
  <r>
    <b v="0"/>
    <m/>
    <d v="2016-04-20T12:00:00"/>
    <d v="2016-04-22T23:00:00"/>
    <b v="0"/>
    <m/>
    <x v="22"/>
    <x v="1"/>
    <n v="2.5"/>
    <d v="1899-12-30T20:00:00"/>
    <x v="9"/>
    <n v="17"/>
    <n v="0"/>
    <m/>
  </r>
  <r>
    <b v="0"/>
    <m/>
    <d v="2016-04-25T00:00:00"/>
    <d v="2016-04-25T23:59:00"/>
    <b v="1"/>
    <m/>
    <x v="22"/>
    <x v="1"/>
    <n v="1"/>
    <d v="1899-12-30T08:00:00"/>
    <x v="10"/>
    <n v="18"/>
    <n v="0"/>
    <m/>
  </r>
  <r>
    <b v="0"/>
    <m/>
    <d v="2016-04-26T08:00:00"/>
    <d v="2016-04-27T12:00:00"/>
    <b v="0"/>
    <m/>
    <x v="22"/>
    <x v="1"/>
    <n v="1.5"/>
    <d v="1899-12-30T12:00:00"/>
    <x v="10"/>
    <n v="18"/>
    <n v="0"/>
    <m/>
  </r>
  <r>
    <b v="0"/>
    <m/>
    <d v="2016-04-27T12:00:00"/>
    <d v="2016-04-27T23:00:00"/>
    <b v="0"/>
    <m/>
    <x v="22"/>
    <x v="1"/>
    <n v="0.5"/>
    <d v="1899-12-30T04:00:00"/>
    <x v="10"/>
    <n v="18"/>
    <n v="0"/>
    <m/>
  </r>
  <r>
    <b v="0"/>
    <m/>
    <d v="2016-04-28T00:00:00"/>
    <d v="2016-04-28T23:59:00"/>
    <b v="1"/>
    <m/>
    <x v="22"/>
    <x v="1"/>
    <n v="1"/>
    <d v="1899-12-30T08:00:00"/>
    <x v="10"/>
    <n v="18"/>
    <n v="0"/>
    <m/>
  </r>
  <r>
    <b v="0"/>
    <m/>
    <d v="2016-04-29T00:00:00"/>
    <d v="2016-04-29T23:59:00"/>
    <b v="1"/>
    <m/>
    <x v="22"/>
    <x v="1"/>
    <n v="1"/>
    <d v="1899-12-30T08:00:00"/>
    <x v="10"/>
    <n v="18"/>
    <n v="0"/>
    <m/>
  </r>
  <r>
    <b v="0"/>
    <m/>
    <d v="2016-05-02T00:00:00"/>
    <d v="2016-05-02T23:59:00"/>
    <b v="1"/>
    <m/>
    <x v="22"/>
    <x v="1"/>
    <n v="1"/>
    <d v="1899-12-30T08:00:00"/>
    <x v="27"/>
    <n v="19"/>
    <n v="0"/>
    <m/>
  </r>
  <r>
    <b v="0"/>
    <m/>
    <d v="2016-05-03T08:00:00"/>
    <d v="2016-05-03T12:00:00"/>
    <b v="0"/>
    <m/>
    <x v="22"/>
    <x v="1"/>
    <n v="0.5"/>
    <d v="1899-12-30T04:00:00"/>
    <x v="27"/>
    <n v="19"/>
    <n v="0"/>
    <m/>
  </r>
  <r>
    <b v="0"/>
    <m/>
    <d v="2016-05-03T12:00:00"/>
    <d v="2016-05-04T23:00:00"/>
    <b v="0"/>
    <m/>
    <x v="22"/>
    <x v="1"/>
    <n v="1.5"/>
    <d v="1899-12-30T12:00:00"/>
    <x v="27"/>
    <n v="19"/>
    <n v="0"/>
    <m/>
  </r>
  <r>
    <b v="0"/>
    <m/>
    <d v="2016-05-09T00:00:00"/>
    <d v="2016-05-09T23:59:00"/>
    <b v="1"/>
    <m/>
    <x v="22"/>
    <x v="1"/>
    <n v="1"/>
    <d v="1899-12-30T08:00:00"/>
    <x v="28"/>
    <n v="20"/>
    <n v="0"/>
    <m/>
  </r>
  <r>
    <b v="0"/>
    <m/>
    <d v="2016-05-11T00:00:00"/>
    <d v="2016-05-13T23:59:00"/>
    <b v="1"/>
    <m/>
    <x v="22"/>
    <x v="1"/>
    <n v="3"/>
    <d v="1899-12-31T00:00:00"/>
    <x v="28"/>
    <n v="20"/>
    <n v="0"/>
    <m/>
  </r>
  <r>
    <b v="0"/>
    <m/>
    <d v="2016-05-16T00:00:00"/>
    <d v="2016-05-16T23:59:00"/>
    <b v="1"/>
    <m/>
    <x v="22"/>
    <x v="1"/>
    <n v="1"/>
    <d v="1899-12-30T08:00:00"/>
    <x v="29"/>
    <n v="21"/>
    <n v="0"/>
    <m/>
  </r>
  <r>
    <b v="0"/>
    <m/>
    <d v="2016-05-19T12:00:00"/>
    <d v="2016-05-20T23:00:00"/>
    <b v="0"/>
    <m/>
    <x v="22"/>
    <x v="1"/>
    <n v="1.5"/>
    <d v="1899-12-30T12:00:00"/>
    <x v="29"/>
    <n v="21"/>
    <n v="0"/>
    <m/>
  </r>
  <r>
    <b v="0"/>
    <m/>
    <d v="2016-05-30T00:00:00"/>
    <d v="2016-06-03T23:59:00"/>
    <b v="1"/>
    <m/>
    <x v="22"/>
    <x v="1"/>
    <n v="5"/>
    <d v="1899-12-31T16:00:00"/>
    <x v="31"/>
    <n v="23"/>
    <n v="0"/>
    <m/>
  </r>
  <r>
    <b v="0"/>
    <m/>
    <d v="2016-06-06T08:00:00"/>
    <d v="2016-06-07T12:00:00"/>
    <b v="0"/>
    <m/>
    <x v="22"/>
    <x v="1"/>
    <n v="1.5"/>
    <d v="1899-12-30T12:00:00"/>
    <x v="32"/>
    <n v="24"/>
    <n v="0"/>
    <m/>
  </r>
  <r>
    <b v="0"/>
    <m/>
    <d v="2016-06-07T12:00:00"/>
    <d v="2016-06-10T23:00:00"/>
    <b v="0"/>
    <m/>
    <x v="22"/>
    <x v="1"/>
    <n v="3.5"/>
    <d v="1899-12-31T04:00:00"/>
    <x v="32"/>
    <n v="24"/>
    <n v="0"/>
    <m/>
  </r>
  <r>
    <b v="0"/>
    <m/>
    <d v="2016-06-13T08:00:00"/>
    <d v="2016-06-16T12:00:00"/>
    <b v="0"/>
    <m/>
    <x v="22"/>
    <x v="1"/>
    <n v="3.5"/>
    <d v="1899-12-31T04:00:00"/>
    <x v="33"/>
    <n v="25"/>
    <n v="0"/>
    <m/>
  </r>
  <r>
    <b v="0"/>
    <m/>
    <d v="2016-06-17T00:00:00"/>
    <d v="2016-06-17T23:59:00"/>
    <b v="1"/>
    <m/>
    <x v="22"/>
    <x v="1"/>
    <n v="1"/>
    <d v="1899-12-30T08:00:00"/>
    <x v="33"/>
    <n v="25"/>
    <n v="0"/>
    <m/>
  </r>
  <r>
    <b v="0"/>
    <m/>
    <d v="2016-06-22T00:00:00"/>
    <d v="2016-06-23T23:59:00"/>
    <b v="1"/>
    <m/>
    <x v="22"/>
    <x v="1"/>
    <n v="2"/>
    <d v="1899-12-30T16:00:00"/>
    <x v="34"/>
    <n v="26"/>
    <n v="0"/>
    <m/>
  </r>
  <r>
    <b v="0"/>
    <m/>
    <d v="2016-06-28T00:00:00"/>
    <d v="2016-06-28T23:59:00"/>
    <b v="1"/>
    <m/>
    <x v="22"/>
    <x v="1"/>
    <n v="1"/>
    <d v="1899-12-30T08:00:00"/>
    <x v="13"/>
    <n v="27"/>
    <n v="0"/>
    <m/>
  </r>
  <r>
    <b v="0"/>
    <m/>
    <d v="2016-06-29T00:00:00"/>
    <d v="2016-06-29T23:59:00"/>
    <b v="1"/>
    <m/>
    <x v="22"/>
    <x v="1"/>
    <n v="1"/>
    <d v="1899-12-30T08:00:00"/>
    <x v="13"/>
    <n v="27"/>
    <n v="0"/>
    <m/>
  </r>
  <r>
    <b v="0"/>
    <m/>
    <d v="2016-07-04T00:00:00"/>
    <d v="2016-07-05T23:59:00"/>
    <b v="1"/>
    <m/>
    <x v="22"/>
    <x v="1"/>
    <n v="2"/>
    <d v="1899-12-30T16:00:00"/>
    <x v="14"/>
    <n v="28"/>
    <n v="0"/>
    <m/>
  </r>
  <r>
    <b v="0"/>
    <m/>
    <d v="2016-07-06T12:00:00"/>
    <d v="2016-07-06T23:55:00"/>
    <b v="0"/>
    <m/>
    <x v="22"/>
    <x v="1"/>
    <n v="0.5"/>
    <d v="1899-12-30T04:00:00"/>
    <x v="14"/>
    <n v="28"/>
    <n v="0"/>
    <m/>
  </r>
  <r>
    <b v="0"/>
    <m/>
    <d v="2016-07-07T00:00:00"/>
    <d v="2016-07-08T23:59:00"/>
    <b v="1"/>
    <m/>
    <x v="22"/>
    <x v="1"/>
    <n v="2"/>
    <d v="1899-12-30T16:00:00"/>
    <x v="14"/>
    <n v="28"/>
    <n v="0"/>
    <m/>
  </r>
  <r>
    <b v="0"/>
    <m/>
    <d v="2016-07-13T00:00:00"/>
    <d v="2016-07-13T23:59:00"/>
    <b v="1"/>
    <m/>
    <x v="22"/>
    <x v="1"/>
    <n v="1"/>
    <d v="1899-12-30T08:00:00"/>
    <x v="15"/>
    <n v="29"/>
    <n v="0"/>
    <m/>
  </r>
  <r>
    <b v="0"/>
    <m/>
    <d v="2016-07-18T00:00:00"/>
    <d v="2016-07-22T23:59:00"/>
    <b v="1"/>
    <m/>
    <x v="22"/>
    <x v="1"/>
    <n v="5"/>
    <d v="1899-12-31T16:00:00"/>
    <x v="3"/>
    <n v="30"/>
    <n v="0"/>
    <m/>
  </r>
  <r>
    <b v="0"/>
    <m/>
    <d v="2016-07-25T00:00:00"/>
    <d v="2016-07-27T23:59:00"/>
    <b v="1"/>
    <m/>
    <x v="22"/>
    <x v="1"/>
    <n v="3"/>
    <d v="1899-12-31T00:00:00"/>
    <x v="11"/>
    <n v="31"/>
    <n v="0"/>
    <m/>
  </r>
  <r>
    <b v="0"/>
    <m/>
    <d v="2016-07-28T00:00:00"/>
    <d v="2016-07-28T23:59:00"/>
    <b v="1"/>
    <m/>
    <x v="22"/>
    <x v="1"/>
    <n v="1"/>
    <d v="1899-12-30T08:00:00"/>
    <x v="11"/>
    <n v="31"/>
    <n v="0"/>
    <m/>
  </r>
  <r>
    <b v="0"/>
    <m/>
    <d v="2016-08-01T00:00:00"/>
    <d v="2016-08-01T23:59:00"/>
    <b v="1"/>
    <m/>
    <x v="22"/>
    <x v="1"/>
    <n v="1"/>
    <d v="1899-12-30T08:00:00"/>
    <x v="4"/>
    <n v="32"/>
    <n v="0"/>
    <m/>
  </r>
  <r>
    <b v="0"/>
    <m/>
    <d v="2016-08-04T00:00:00"/>
    <d v="2016-08-05T23:59:00"/>
    <b v="1"/>
    <m/>
    <x v="22"/>
    <x v="1"/>
    <n v="2"/>
    <d v="1899-12-30T16:00:00"/>
    <x v="4"/>
    <n v="32"/>
    <n v="0"/>
    <m/>
  </r>
  <r>
    <b v="0"/>
    <m/>
    <d v="2016-08-08T01:00:00"/>
    <d v="2016-08-12T23:00:00"/>
    <b v="0"/>
    <m/>
    <x v="22"/>
    <x v="1"/>
    <n v="5"/>
    <d v="1899-12-31T16:00:00"/>
    <x v="35"/>
    <n v="33"/>
    <n v="0"/>
    <m/>
  </r>
  <r>
    <b v="0"/>
    <m/>
    <d v="2016-08-19T00:00:00"/>
    <d v="2016-08-19T23:59:00"/>
    <b v="1"/>
    <m/>
    <x v="22"/>
    <x v="1"/>
    <n v="1"/>
    <d v="1899-12-30T08:00:00"/>
    <x v="36"/>
    <n v="34"/>
    <n v="0"/>
    <m/>
  </r>
  <r>
    <b v="0"/>
    <m/>
    <d v="2016-08-22T00:00:00"/>
    <d v="2016-08-26T23:00:00"/>
    <b v="0"/>
    <m/>
    <x v="22"/>
    <x v="1"/>
    <n v="5"/>
    <d v="1899-12-31T16:00:00"/>
    <x v="37"/>
    <n v="35"/>
    <n v="0"/>
    <m/>
  </r>
  <r>
    <b v="0"/>
    <m/>
    <d v="2016-08-29T00:00:00"/>
    <d v="2016-08-30T23:59:00"/>
    <b v="1"/>
    <m/>
    <x v="22"/>
    <x v="1"/>
    <n v="2"/>
    <d v="1899-12-30T16:00:00"/>
    <x v="12"/>
    <n v="36"/>
    <n v="0"/>
    <m/>
  </r>
  <r>
    <b v="0"/>
    <m/>
    <d v="2016-08-31T07:00:00"/>
    <d v="2016-09-02T18:00:00"/>
    <b v="0"/>
    <m/>
    <x v="22"/>
    <x v="1"/>
    <n v="2.5"/>
    <d v="1899-12-30T20:00:00"/>
    <x v="12"/>
    <n v="36"/>
    <n v="0"/>
    <m/>
  </r>
  <r>
    <b v="0"/>
    <m/>
    <d v="2016-09-05T00:00:00"/>
    <d v="2016-09-14T23:59:00"/>
    <b v="1"/>
    <m/>
    <x v="22"/>
    <x v="0"/>
    <n v="10"/>
    <d v="1900-01-02T08:00:00"/>
    <x v="0"/>
    <n v="38"/>
    <n v="1"/>
    <m/>
  </r>
  <r>
    <b v="0"/>
    <m/>
    <d v="2016-09-15T00:00:00"/>
    <d v="2016-09-15T23:59:00"/>
    <b v="1"/>
    <m/>
    <x v="22"/>
    <x v="1"/>
    <n v="1"/>
    <d v="1899-12-30T08:00:00"/>
    <x v="16"/>
    <n v="38"/>
    <n v="0"/>
    <m/>
  </r>
  <r>
    <b v="0"/>
    <m/>
    <d v="2016-02-01T00:00:00"/>
    <d v="2016-02-05T23:59:00"/>
    <b v="1"/>
    <m/>
    <x v="23"/>
    <x v="1"/>
    <n v="5"/>
    <d v="1899-12-31T16:00:00"/>
    <x v="21"/>
    <n v="6"/>
    <n v="0"/>
    <m/>
  </r>
  <r>
    <b v="0"/>
    <m/>
    <d v="2016-02-08T00:00:00"/>
    <d v="2016-02-09T23:59:00"/>
    <b v="1"/>
    <m/>
    <x v="23"/>
    <x v="1"/>
    <n v="2"/>
    <d v="1899-12-30T16:00:00"/>
    <x v="22"/>
    <n v="7"/>
    <n v="0"/>
    <m/>
  </r>
  <r>
    <b v="0"/>
    <m/>
    <d v="2016-03-17T12:00:00"/>
    <d v="2016-03-18T23:00:00"/>
    <b v="0"/>
    <m/>
    <x v="23"/>
    <x v="1"/>
    <n v="1.5"/>
    <d v="1899-12-30T12:00:00"/>
    <x v="25"/>
    <n v="12"/>
    <n v="0"/>
    <m/>
  </r>
  <r>
    <b v="0"/>
    <m/>
    <d v="2016-03-21T00:00:00"/>
    <d v="2016-03-25T23:59:00"/>
    <b v="1"/>
    <m/>
    <x v="23"/>
    <x v="1"/>
    <n v="5"/>
    <d v="1899-12-31T16:00:00"/>
    <x v="26"/>
    <n v="13"/>
    <n v="0"/>
    <m/>
  </r>
  <r>
    <b v="0"/>
    <m/>
    <d v="2016-05-17T00:00:00"/>
    <d v="2016-05-20T23:59:00"/>
    <b v="1"/>
    <m/>
    <x v="23"/>
    <x v="1"/>
    <n v="4"/>
    <d v="1899-12-31T08:00:00"/>
    <x v="29"/>
    <n v="21"/>
    <n v="0"/>
    <m/>
  </r>
  <r>
    <b v="0"/>
    <m/>
    <d v="2016-05-23T00:00:00"/>
    <d v="2016-05-25T23:59:00"/>
    <b v="1"/>
    <m/>
    <x v="23"/>
    <x v="1"/>
    <n v="3"/>
    <d v="1899-12-31T00:00:00"/>
    <x v="30"/>
    <n v="22"/>
    <n v="0"/>
    <m/>
  </r>
  <r>
    <b v="0"/>
    <m/>
    <d v="2016-06-06T00:00:00"/>
    <d v="2016-06-10T23:59:00"/>
    <b v="1"/>
    <m/>
    <x v="23"/>
    <x v="1"/>
    <n v="5"/>
    <d v="1899-12-31T16:00:00"/>
    <x v="32"/>
    <n v="24"/>
    <n v="0"/>
    <m/>
  </r>
  <r>
    <b v="0"/>
    <m/>
    <d v="2016-07-05T00:00:00"/>
    <d v="2016-07-08T23:59:00"/>
    <b v="1"/>
    <m/>
    <x v="23"/>
    <x v="1"/>
    <n v="4"/>
    <d v="1899-12-31T08:00:00"/>
    <x v="14"/>
    <n v="28"/>
    <n v="0"/>
    <m/>
  </r>
  <r>
    <b v="0"/>
    <m/>
    <d v="2016-07-26T00:00:00"/>
    <d v="2016-07-27T23:59:00"/>
    <b v="1"/>
    <m/>
    <x v="23"/>
    <x v="1"/>
    <n v="2"/>
    <d v="1899-12-30T16:00:00"/>
    <x v="11"/>
    <n v="31"/>
    <n v="0"/>
    <m/>
  </r>
  <r>
    <b v="0"/>
    <m/>
    <d v="2016-08-03T00:00:00"/>
    <d v="2016-08-04T23:59:00"/>
    <b v="1"/>
    <m/>
    <x v="23"/>
    <x v="1"/>
    <n v="2"/>
    <d v="1899-12-30T16:00:00"/>
    <x v="4"/>
    <n v="32"/>
    <n v="0"/>
    <m/>
  </r>
  <r>
    <b v="0"/>
    <m/>
    <d v="2016-08-12T00:00:00"/>
    <d v="2016-08-12T23:59:00"/>
    <b v="1"/>
    <m/>
    <x v="23"/>
    <x v="1"/>
    <n v="1"/>
    <d v="1899-12-30T08:00:00"/>
    <x v="35"/>
    <n v="33"/>
    <n v="0"/>
    <m/>
  </r>
  <r>
    <b v="0"/>
    <m/>
    <d v="2016-01-04T00:00:00"/>
    <d v="2016-01-08T23:59:00"/>
    <b v="1"/>
    <m/>
    <x v="24"/>
    <x v="1"/>
    <n v="5"/>
    <d v="1899-12-31T16:00:00"/>
    <x v="17"/>
    <n v="2"/>
    <n v="0"/>
    <m/>
  </r>
  <r>
    <b v="0"/>
    <m/>
    <d v="2016-02-08T00:00:00"/>
    <d v="2016-02-12T23:59:00"/>
    <b v="1"/>
    <m/>
    <x v="24"/>
    <x v="1"/>
    <n v="5"/>
    <d v="1899-12-31T16:00:00"/>
    <x v="22"/>
    <n v="7"/>
    <n v="0"/>
    <m/>
  </r>
  <r>
    <b v="0"/>
    <m/>
    <d v="2016-02-15T00:00:00"/>
    <d v="2016-02-17T23:59:00"/>
    <b v="1"/>
    <m/>
    <x v="24"/>
    <x v="1"/>
    <n v="3"/>
    <d v="1899-12-31T00:00:00"/>
    <x v="23"/>
    <n v="8"/>
    <n v="0"/>
    <m/>
  </r>
  <r>
    <b v="0"/>
    <m/>
    <d v="2016-02-22T00:00:00"/>
    <d v="2016-02-26T23:59:00"/>
    <b v="1"/>
    <m/>
    <x v="24"/>
    <x v="1"/>
    <n v="5"/>
    <d v="1899-12-31T16:00:00"/>
    <x v="24"/>
    <n v="9"/>
    <n v="0"/>
    <m/>
  </r>
  <r>
    <b v="0"/>
    <m/>
    <d v="2016-02-29T00:00:00"/>
    <d v="2016-03-04T23:59:00"/>
    <b v="1"/>
    <m/>
    <x v="24"/>
    <x v="1"/>
    <n v="5"/>
    <d v="1899-12-31T16:00:00"/>
    <x v="5"/>
    <n v="10"/>
    <n v="0"/>
    <m/>
  </r>
  <r>
    <b v="0"/>
    <m/>
    <d v="2016-03-07T00:00:00"/>
    <d v="2016-03-11T23:59:00"/>
    <b v="1"/>
    <m/>
    <x v="24"/>
    <x v="1"/>
    <n v="5"/>
    <d v="1899-12-31T16:00:00"/>
    <x v="6"/>
    <n v="11"/>
    <n v="0"/>
    <m/>
  </r>
  <r>
    <b v="0"/>
    <m/>
    <d v="2016-03-16T00:00:00"/>
    <d v="2016-03-18T23:59:00"/>
    <b v="1"/>
    <m/>
    <x v="24"/>
    <x v="1"/>
    <n v="3"/>
    <d v="1899-12-31T00:00:00"/>
    <x v="25"/>
    <n v="12"/>
    <n v="0"/>
    <m/>
  </r>
  <r>
    <b v="0"/>
    <m/>
    <d v="2016-03-22T00:00:00"/>
    <d v="2016-03-25T23:59:00"/>
    <b v="1"/>
    <m/>
    <x v="24"/>
    <x v="1"/>
    <n v="4"/>
    <d v="1899-12-31T08:00:00"/>
    <x v="26"/>
    <n v="13"/>
    <n v="0"/>
    <m/>
  </r>
  <r>
    <b v="0"/>
    <m/>
    <d v="2016-03-28T00:00:00"/>
    <d v="2016-04-01T23:59:00"/>
    <b v="1"/>
    <m/>
    <x v="24"/>
    <x v="1"/>
    <n v="5"/>
    <d v="1899-12-31T16:00:00"/>
    <x v="38"/>
    <n v="14"/>
    <n v="0"/>
    <m/>
  </r>
  <r>
    <b v="0"/>
    <m/>
    <d v="2016-04-04T08:00:00"/>
    <d v="2016-04-07T12:00:00"/>
    <b v="0"/>
    <m/>
    <x v="24"/>
    <x v="1"/>
    <n v="3.5"/>
    <d v="1899-12-31T04:00:00"/>
    <x v="7"/>
    <n v="15"/>
    <n v="0"/>
    <m/>
  </r>
  <r>
    <b v="0"/>
    <m/>
    <d v="2016-04-07T12:00:00"/>
    <d v="2016-04-08T23:00:00"/>
    <b v="0"/>
    <m/>
    <x v="24"/>
    <x v="2"/>
    <n v="1.5"/>
    <d v="1899-12-30T12:00:00"/>
    <x v="7"/>
    <n v="15"/>
    <n v="0"/>
    <m/>
  </r>
  <r>
    <b v="0"/>
    <m/>
    <d v="2016-04-18T00:00:00"/>
    <d v="2016-04-22T23:59:00"/>
    <b v="1"/>
    <m/>
    <x v="24"/>
    <x v="2"/>
    <n v="5"/>
    <d v="1899-12-31T16:00:00"/>
    <x v="9"/>
    <n v="17"/>
    <n v="0"/>
    <m/>
  </r>
  <r>
    <b v="0"/>
    <m/>
    <d v="2016-05-02T00:00:00"/>
    <d v="2016-05-03T23:59:00"/>
    <b v="1"/>
    <m/>
    <x v="24"/>
    <x v="0"/>
    <n v="2"/>
    <d v="1899-12-30T16:00:00"/>
    <x v="27"/>
    <n v="19"/>
    <n v="0"/>
    <m/>
  </r>
  <r>
    <b v="0"/>
    <m/>
    <d v="2016-05-04T00:00:00"/>
    <d v="2016-05-04T23:59:00"/>
    <b v="1"/>
    <m/>
    <x v="24"/>
    <x v="1"/>
    <n v="1"/>
    <d v="1899-12-30T08:00:00"/>
    <x v="27"/>
    <n v="19"/>
    <n v="0"/>
    <m/>
  </r>
  <r>
    <b v="0"/>
    <m/>
    <d v="2016-05-06T00:00:00"/>
    <d v="2016-05-06T23:59:00"/>
    <b v="1"/>
    <m/>
    <x v="24"/>
    <x v="1"/>
    <n v="1"/>
    <d v="1899-12-30T08:00:00"/>
    <x v="27"/>
    <n v="19"/>
    <n v="0"/>
    <m/>
  </r>
  <r>
    <b v="0"/>
    <m/>
    <d v="2016-05-09T00:00:00"/>
    <d v="2016-05-10T23:59:00"/>
    <b v="1"/>
    <m/>
    <x v="24"/>
    <x v="1"/>
    <n v="2"/>
    <d v="1899-12-30T16:00:00"/>
    <x v="28"/>
    <n v="20"/>
    <n v="0"/>
    <m/>
  </r>
  <r>
    <b v="0"/>
    <m/>
    <d v="2016-05-11T00:00:00"/>
    <d v="2016-05-13T23:59:00"/>
    <b v="1"/>
    <m/>
    <x v="24"/>
    <x v="1"/>
    <n v="3"/>
    <d v="1899-12-31T00:00:00"/>
    <x v="28"/>
    <n v="20"/>
    <n v="0"/>
    <m/>
  </r>
  <r>
    <b v="0"/>
    <m/>
    <d v="2016-05-16T00:00:00"/>
    <d v="2016-05-17T23:59:00"/>
    <b v="1"/>
    <m/>
    <x v="24"/>
    <x v="1"/>
    <n v="2"/>
    <d v="1899-12-30T16:00:00"/>
    <x v="29"/>
    <n v="21"/>
    <n v="0"/>
    <m/>
  </r>
  <r>
    <b v="0"/>
    <m/>
    <d v="2016-05-18T00:00:00"/>
    <d v="2016-05-20T23:59:00"/>
    <b v="1"/>
    <m/>
    <x v="24"/>
    <x v="1"/>
    <n v="3"/>
    <d v="1899-12-31T00:00:00"/>
    <x v="29"/>
    <n v="21"/>
    <n v="0"/>
    <m/>
  </r>
  <r>
    <b v="0"/>
    <m/>
    <d v="2016-05-23T00:00:00"/>
    <d v="2016-05-23T23:59:00"/>
    <b v="1"/>
    <m/>
    <x v="24"/>
    <x v="1"/>
    <n v="1"/>
    <d v="1899-12-30T08:00:00"/>
    <x v="30"/>
    <n v="22"/>
    <n v="0"/>
    <m/>
  </r>
  <r>
    <b v="0"/>
    <m/>
    <d v="2016-05-25T00:00:00"/>
    <d v="2016-05-25T23:59:00"/>
    <b v="1"/>
    <m/>
    <x v="24"/>
    <x v="1"/>
    <n v="1"/>
    <d v="1899-12-30T08:00:00"/>
    <x v="30"/>
    <n v="22"/>
    <n v="0"/>
    <m/>
  </r>
  <r>
    <b v="0"/>
    <m/>
    <d v="2016-05-26T00:00:00"/>
    <d v="2016-05-27T23:59:00"/>
    <b v="1"/>
    <m/>
    <x v="24"/>
    <x v="1"/>
    <n v="2"/>
    <d v="1899-12-30T16:00:00"/>
    <x v="30"/>
    <n v="22"/>
    <n v="0"/>
    <m/>
  </r>
  <r>
    <b v="0"/>
    <m/>
    <d v="2016-05-30T00:00:00"/>
    <d v="2016-05-31T23:59:00"/>
    <b v="1"/>
    <m/>
    <x v="24"/>
    <x v="1"/>
    <n v="2"/>
    <d v="1899-12-30T16:00:00"/>
    <x v="31"/>
    <n v="23"/>
    <n v="0"/>
    <m/>
  </r>
  <r>
    <b v="0"/>
    <m/>
    <d v="2016-06-01T00:00:00"/>
    <d v="2016-06-03T23:59:00"/>
    <b v="1"/>
    <m/>
    <x v="24"/>
    <x v="1"/>
    <n v="3"/>
    <d v="1899-12-31T00:00:00"/>
    <x v="31"/>
    <n v="23"/>
    <n v="0"/>
    <m/>
  </r>
  <r>
    <b v="0"/>
    <m/>
    <d v="2016-06-13T00:00:00"/>
    <d v="2016-06-13T23:59:00"/>
    <b v="1"/>
    <m/>
    <x v="24"/>
    <x v="1"/>
    <n v="1"/>
    <d v="1899-12-30T08:00:00"/>
    <x v="33"/>
    <n v="25"/>
    <n v="0"/>
    <m/>
  </r>
  <r>
    <b v="0"/>
    <m/>
    <d v="2016-06-14T00:00:00"/>
    <d v="2016-06-14T23:59:00"/>
    <b v="1"/>
    <m/>
    <x v="24"/>
    <x v="1"/>
    <n v="1"/>
    <d v="1899-12-30T08:00:00"/>
    <x v="33"/>
    <n v="25"/>
    <n v="0"/>
    <m/>
  </r>
  <r>
    <b v="0"/>
    <m/>
    <d v="2016-06-15T00:00:00"/>
    <d v="2016-06-15T23:59:00"/>
    <b v="1"/>
    <m/>
    <x v="24"/>
    <x v="0"/>
    <n v="1"/>
    <d v="1899-12-30T08:00:00"/>
    <x v="33"/>
    <n v="25"/>
    <n v="0"/>
    <m/>
  </r>
  <r>
    <b v="0"/>
    <m/>
    <d v="2016-06-16T00:00:00"/>
    <d v="2016-06-17T23:59:00"/>
    <b v="1"/>
    <m/>
    <x v="24"/>
    <x v="1"/>
    <n v="2"/>
    <d v="1899-12-30T16:00:00"/>
    <x v="33"/>
    <n v="25"/>
    <n v="0"/>
    <m/>
  </r>
  <r>
    <b v="0"/>
    <m/>
    <d v="2016-06-20T00:00:00"/>
    <d v="2016-06-21T23:59:00"/>
    <b v="1"/>
    <m/>
    <x v="24"/>
    <x v="1"/>
    <n v="2"/>
    <d v="1899-12-30T16:00:00"/>
    <x v="34"/>
    <n v="26"/>
    <n v="0"/>
    <m/>
  </r>
  <r>
    <b v="0"/>
    <m/>
    <d v="2016-06-22T00:00:00"/>
    <d v="2016-06-23T23:59:00"/>
    <b v="1"/>
    <m/>
    <x v="24"/>
    <x v="1"/>
    <n v="2"/>
    <d v="1899-12-30T16:00:00"/>
    <x v="34"/>
    <n v="26"/>
    <n v="0"/>
    <m/>
  </r>
  <r>
    <b v="0"/>
    <m/>
    <d v="2016-06-24T00:00:00"/>
    <d v="2016-06-24T23:59:00"/>
    <b v="1"/>
    <m/>
    <x v="24"/>
    <x v="1"/>
    <n v="1"/>
    <d v="1899-12-30T08:00:00"/>
    <x v="34"/>
    <n v="26"/>
    <n v="0"/>
    <m/>
  </r>
  <r>
    <b v="0"/>
    <m/>
    <d v="2016-06-27T00:00:00"/>
    <d v="2016-06-28T23:59:00"/>
    <b v="1"/>
    <m/>
    <x v="24"/>
    <x v="1"/>
    <n v="2"/>
    <d v="1899-12-30T16:00:00"/>
    <x v="13"/>
    <n v="27"/>
    <n v="0"/>
    <m/>
  </r>
  <r>
    <b v="0"/>
    <m/>
    <d v="2016-06-29T00:00:00"/>
    <d v="2016-07-01T23:59:00"/>
    <b v="1"/>
    <m/>
    <x v="24"/>
    <x v="1"/>
    <n v="3"/>
    <d v="1899-12-31T00:00:00"/>
    <x v="13"/>
    <n v="27"/>
    <n v="0"/>
    <m/>
  </r>
  <r>
    <b v="0"/>
    <m/>
    <d v="2016-07-04T00:00:00"/>
    <d v="2016-07-04T23:59:00"/>
    <b v="1"/>
    <m/>
    <x v="24"/>
    <x v="1"/>
    <n v="1"/>
    <d v="1899-12-30T08:00:00"/>
    <x v="14"/>
    <n v="28"/>
    <n v="0"/>
    <m/>
  </r>
  <r>
    <b v="0"/>
    <m/>
    <d v="2016-07-05T00:00:00"/>
    <d v="2016-07-05T23:59:00"/>
    <b v="1"/>
    <m/>
    <x v="24"/>
    <x v="1"/>
    <n v="1"/>
    <d v="1899-12-30T08:00:00"/>
    <x v="14"/>
    <n v="28"/>
    <n v="0"/>
    <m/>
  </r>
  <r>
    <b v="0"/>
    <m/>
    <d v="2016-07-06T00:00:00"/>
    <d v="2016-07-07T23:59:00"/>
    <b v="1"/>
    <m/>
    <x v="24"/>
    <x v="1"/>
    <n v="2"/>
    <d v="1899-12-30T16:00:00"/>
    <x v="14"/>
    <n v="28"/>
    <n v="0"/>
    <m/>
  </r>
  <r>
    <b v="0"/>
    <m/>
    <d v="2016-07-08T00:00:00"/>
    <d v="2016-07-08T23:59:00"/>
    <b v="1"/>
    <m/>
    <x v="24"/>
    <x v="1"/>
    <n v="1"/>
    <d v="1899-12-30T08:00:00"/>
    <x v="14"/>
    <n v="28"/>
    <n v="0"/>
    <m/>
  </r>
  <r>
    <b v="0"/>
    <m/>
    <d v="2016-07-11T00:00:00"/>
    <d v="2016-07-13T23:59:00"/>
    <b v="1"/>
    <m/>
    <x v="24"/>
    <x v="1"/>
    <n v="3"/>
    <d v="1899-12-31T00:00:00"/>
    <x v="15"/>
    <n v="29"/>
    <n v="0"/>
    <m/>
  </r>
  <r>
    <b v="0"/>
    <m/>
    <d v="2016-07-18T00:00:00"/>
    <d v="2016-07-22T23:59:00"/>
    <b v="1"/>
    <m/>
    <x v="24"/>
    <x v="1"/>
    <n v="5"/>
    <d v="1899-12-31T16:00:00"/>
    <x v="3"/>
    <n v="30"/>
    <n v="0"/>
    <m/>
  </r>
  <r>
    <b v="0"/>
    <m/>
    <d v="2016-07-25T00:00:00"/>
    <d v="2016-07-29T23:59:00"/>
    <b v="1"/>
    <m/>
    <x v="24"/>
    <x v="1"/>
    <n v="5"/>
    <d v="1899-12-31T16:00:00"/>
    <x v="11"/>
    <n v="31"/>
    <n v="0"/>
    <m/>
  </r>
  <r>
    <b v="0"/>
    <m/>
    <d v="2016-08-01T00:00:00"/>
    <d v="2016-08-05T23:59:00"/>
    <b v="1"/>
    <m/>
    <x v="24"/>
    <x v="1"/>
    <n v="5"/>
    <d v="1899-12-31T16:00:00"/>
    <x v="4"/>
    <n v="32"/>
    <n v="0"/>
    <m/>
  </r>
  <r>
    <b v="0"/>
    <m/>
    <d v="2016-08-08T00:00:00"/>
    <d v="2016-08-12T23:59:00"/>
    <b v="1"/>
    <m/>
    <x v="24"/>
    <x v="1"/>
    <n v="5"/>
    <d v="1899-12-31T16:00:00"/>
    <x v="35"/>
    <n v="33"/>
    <n v="0"/>
    <m/>
  </r>
  <r>
    <b v="0"/>
    <m/>
    <d v="2016-08-15T00:00:00"/>
    <d v="2016-08-19T23:59:00"/>
    <b v="1"/>
    <m/>
    <x v="24"/>
    <x v="1"/>
    <n v="5"/>
    <d v="1899-12-31T16:00:00"/>
    <x v="36"/>
    <n v="34"/>
    <n v="0"/>
    <m/>
  </r>
  <r>
    <b v="0"/>
    <m/>
    <d v="2016-08-22T00:00:00"/>
    <d v="2016-08-26T23:59:00"/>
    <b v="1"/>
    <m/>
    <x v="24"/>
    <x v="1"/>
    <n v="5"/>
    <d v="1899-12-31T16:00:00"/>
    <x v="37"/>
    <n v="35"/>
    <n v="0"/>
    <m/>
  </r>
  <r>
    <b v="0"/>
    <m/>
    <d v="2016-08-29T00:00:00"/>
    <d v="2016-09-02T23:59:00"/>
    <b v="1"/>
    <m/>
    <x v="24"/>
    <x v="1"/>
    <n v="5"/>
    <d v="1899-12-31T16:00:00"/>
    <x v="12"/>
    <n v="36"/>
    <n v="0"/>
    <m/>
  </r>
  <r>
    <b v="0"/>
    <m/>
    <d v="2016-09-05T00:00:00"/>
    <d v="2016-09-09T23:59:00"/>
    <b v="1"/>
    <m/>
    <x v="24"/>
    <x v="1"/>
    <n v="5"/>
    <d v="1899-12-31T16:00:00"/>
    <x v="0"/>
    <n v="37"/>
    <n v="0"/>
    <m/>
  </r>
  <r>
    <b v="0"/>
    <m/>
    <d v="2016-09-12T00:00:00"/>
    <d v="2016-09-16T23:59:00"/>
    <b v="1"/>
    <m/>
    <x v="24"/>
    <x v="1"/>
    <n v="5"/>
    <d v="1899-12-31T16:00:00"/>
    <x v="16"/>
    <n v="38"/>
    <n v="0"/>
    <m/>
  </r>
  <r>
    <b v="0"/>
    <m/>
    <d v="2016-09-19T00:00:00"/>
    <d v="2016-09-23T23:59:00"/>
    <b v="1"/>
    <m/>
    <x v="24"/>
    <x v="1"/>
    <n v="5"/>
    <d v="1899-12-31T16:00:00"/>
    <x v="1"/>
    <n v="39"/>
    <n v="0"/>
    <m/>
  </r>
  <r>
    <b v="0"/>
    <m/>
    <d v="2016-09-26T00:00:00"/>
    <d v="2016-09-30T23:59:00"/>
    <b v="1"/>
    <m/>
    <x v="24"/>
    <x v="1"/>
    <n v="5"/>
    <d v="1899-12-31T16:00:00"/>
    <x v="2"/>
    <n v="40"/>
    <n v="0"/>
    <m/>
  </r>
  <r>
    <b v="0"/>
    <m/>
    <d v="2016-10-03T00:00:00"/>
    <d v="2016-10-14T23:59:00"/>
    <b v="1"/>
    <m/>
    <x v="24"/>
    <x v="1"/>
    <n v="12"/>
    <d v="1900-01-03T00:00:00"/>
    <x v="39"/>
    <n v="42"/>
    <n v="1"/>
    <m/>
  </r>
  <r>
    <b v="0"/>
    <m/>
    <d v="2016-10-17T00:00:00"/>
    <d v="2016-10-21T23:59:00"/>
    <b v="1"/>
    <m/>
    <x v="24"/>
    <x v="1"/>
    <n v="5"/>
    <d v="1899-12-31T16:00:00"/>
    <x v="40"/>
    <n v="43"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 rowHeaderCaption="Equipements" colHeaderCaption="Type de réservation">
  <location ref="A3:E30" firstHeaderRow="1" firstDataRow="2" firstDataCol="1"/>
  <pivotFields count="14">
    <pivotField showAll="0"/>
    <pivotField showAll="0"/>
    <pivotField numFmtId="22" showAll="0"/>
    <pivotField numFmtId="22" showAll="0"/>
    <pivotField showAll="0"/>
    <pivotField showAll="0"/>
    <pivotField axis="axisRow" showAll="0">
      <items count="26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"/>
        <item x="3"/>
        <item x="4"/>
        <item x="5"/>
        <item x="6"/>
        <item x="7"/>
        <item x="8"/>
        <item t="default"/>
      </items>
    </pivotField>
    <pivotField axis="axisCol" showAll="0">
      <items count="4">
        <item x="1"/>
        <item x="0"/>
        <item x="2"/>
        <item t="default"/>
      </items>
    </pivotField>
    <pivotField numFmtId="2" showAll="0"/>
    <pivotField dataField="1" numFmtId="164"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6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Fields count="1">
    <field x="7"/>
  </colFields>
  <colItems count="4">
    <i>
      <x/>
    </i>
    <i>
      <x v="1"/>
    </i>
    <i>
      <x v="2"/>
    </i>
    <i t="grand">
      <x/>
    </i>
  </colItems>
  <dataFields count="1">
    <dataField name="Somme de Durée (h)" fld="9" baseField="12" baseItem="23"/>
  </dataFields>
  <chartFormats count="4">
    <chartFormat chart="3" format="1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3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3" format="1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3" format="1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errorCaption="0" showError="1" missingCaption="0" updatedVersion="4" minRefreshableVersion="3" useAutoFormatting="1" itemPrintTitles="1" createdVersion="4" indent="0" outline="1" outlineData="1" multipleFieldFilters="0" chartFormat="12" rowHeaderCaption="Bancs" colHeaderCaption="Semaine">
  <location ref="A3:E46" firstHeaderRow="1" firstDataRow="2" firstDataCol="1"/>
  <pivotFields count="14">
    <pivotField showAll="0"/>
    <pivotField showAll="0"/>
    <pivotField numFmtId="22" showAll="0"/>
    <pivotField numFmtId="22" showAll="0"/>
    <pivotField showAll="0"/>
    <pivotField showAll="0"/>
    <pivotField showAll="0">
      <items count="26">
        <item h="1" x="0"/>
        <item h="1" x="9"/>
        <item h="1" x="10"/>
        <item h="1" x="11"/>
        <item h="1" x="12"/>
        <item h="1" x="13"/>
        <item h="1" x="14"/>
        <item x="15"/>
        <item h="1" x="16"/>
        <item h="1" x="17"/>
        <item h="1" x="18"/>
        <item h="1" x="1"/>
        <item h="1" x="19"/>
        <item h="1" x="20"/>
        <item h="1" x="21"/>
        <item h="1" x="22"/>
        <item h="1" x="23"/>
        <item h="1" x="24"/>
        <item h="1" x="2"/>
        <item h="1" x="3"/>
        <item h="1" x="4"/>
        <item h="1" x="5"/>
        <item h="1" x="6"/>
        <item h="1" x="7"/>
        <item h="1" x="8"/>
        <item t="default"/>
      </items>
    </pivotField>
    <pivotField axis="axisCol">
      <items count="4">
        <item x="1"/>
        <item x="0"/>
        <item x="2"/>
        <item t="default"/>
      </items>
    </pivotField>
    <pivotField dataField="1" showAll="0"/>
    <pivotField numFmtId="164" showAll="0" defaultSubtotal="0"/>
    <pivotField axis="axisRow" defaultSubtotal="0">
      <items count="41">
        <item x="17"/>
        <item x="18"/>
        <item x="19"/>
        <item x="20"/>
        <item x="21"/>
        <item x="22"/>
        <item x="23"/>
        <item x="24"/>
        <item x="5"/>
        <item x="6"/>
        <item x="25"/>
        <item x="26"/>
        <item x="38"/>
        <item x="7"/>
        <item x="8"/>
        <item x="9"/>
        <item x="10"/>
        <item x="27"/>
        <item x="28"/>
        <item x="29"/>
        <item x="30"/>
        <item x="31"/>
        <item x="32"/>
        <item x="33"/>
        <item x="34"/>
        <item x="13"/>
        <item x="14"/>
        <item x="15"/>
        <item x="3"/>
        <item x="11"/>
        <item x="4"/>
        <item x="35"/>
        <item x="36"/>
        <item x="37"/>
        <item x="12"/>
        <item x="0"/>
        <item x="16"/>
        <item x="1"/>
        <item x="2"/>
        <item x="39"/>
        <item x="40"/>
      </items>
    </pivotField>
    <pivotField showAll="0" defaultSubtotal="0"/>
    <pivotField showAll="0" defaultSubtotal="0"/>
    <pivotField showAll="0" defaultSubtotal="0"/>
  </pivotFields>
  <rowFields count="1">
    <field x="10"/>
  </rowFields>
  <rowItems count="4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 t="grand">
      <x/>
    </i>
  </rowItems>
  <colFields count="1">
    <field x="7"/>
  </colFields>
  <colItems count="4">
    <i>
      <x/>
    </i>
    <i>
      <x v="1"/>
    </i>
    <i>
      <x v="2"/>
    </i>
    <i t="grand">
      <x/>
    </i>
  </colItems>
  <dataFields count="1">
    <dataField name="Somme de  Durée (en jours)" fld="8" baseField="14" baseItem="21"/>
  </dataFields>
  <chartFormats count="1">
    <chartFormat chart="3" format="4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A3:E46" firstHeaderRow="1" firstDataRow="2" firstDataCol="1"/>
  <pivotFields count="14">
    <pivotField showAll="0"/>
    <pivotField showAll="0"/>
    <pivotField numFmtId="22" showAll="0"/>
    <pivotField numFmtId="22" showAll="0"/>
    <pivotField showAll="0"/>
    <pivotField showAll="0"/>
    <pivotField showAll="0">
      <items count="26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"/>
        <item x="3"/>
        <item x="4"/>
        <item x="5"/>
        <item x="6"/>
        <item x="7"/>
        <item x="8"/>
        <item t="default"/>
      </items>
    </pivotField>
    <pivotField axis="axisCol">
      <items count="4">
        <item x="1"/>
        <item x="0"/>
        <item x="2"/>
        <item t="default"/>
      </items>
    </pivotField>
    <pivotField showAll="0"/>
    <pivotField dataField="1" numFmtId="164" showAll="0" defaultSubtotal="0"/>
    <pivotField axis="axisRow" defaultSubtotal="0">
      <items count="41">
        <item x="17"/>
        <item x="18"/>
        <item x="19"/>
        <item x="20"/>
        <item x="21"/>
        <item x="22"/>
        <item x="23"/>
        <item x="24"/>
        <item x="5"/>
        <item x="6"/>
        <item x="25"/>
        <item x="26"/>
        <item x="38"/>
        <item x="7"/>
        <item x="8"/>
        <item x="9"/>
        <item x="10"/>
        <item x="27"/>
        <item x="28"/>
        <item x="29"/>
        <item x="30"/>
        <item x="31"/>
        <item x="32"/>
        <item x="33"/>
        <item x="34"/>
        <item x="13"/>
        <item x="14"/>
        <item x="15"/>
        <item x="3"/>
        <item x="11"/>
        <item x="4"/>
        <item x="35"/>
        <item x="36"/>
        <item x="37"/>
        <item x="12"/>
        <item x="0"/>
        <item x="16"/>
        <item x="1"/>
        <item x="2"/>
        <item x="39"/>
        <item x="40"/>
      </items>
    </pivotField>
    <pivotField showAll="0" defaultSubtotal="0"/>
    <pivotField showAll="0" defaultSubtotal="0"/>
    <pivotField showAll="0" defaultSubtotal="0"/>
  </pivotFields>
  <rowFields count="1">
    <field x="10"/>
  </rowFields>
  <rowItems count="4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 t="grand">
      <x/>
    </i>
  </rowItems>
  <colFields count="1">
    <field x="7"/>
  </colFields>
  <colItems count="4">
    <i>
      <x/>
    </i>
    <i>
      <x v="1"/>
    </i>
    <i>
      <x v="2"/>
    </i>
    <i t="grand">
      <x/>
    </i>
  </colItems>
  <dataFields count="1">
    <dataField name="Somme de Durée (h)" fld="9" baseField="14" baseItem="0" numFmtId="164"/>
  </dataFields>
  <chartFormats count="3"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stats_bancs" refreshOnLoad="1" connectionId="1" autoFormatId="16" applyNumberFormats="0" applyBorderFormats="0" applyFontFormats="0" applyPatternFormats="0" applyAlignmentFormats="0" applyWidthHeightFormats="0">
  <queryTableRefresh nextId="20" unboundColumnsRight="6">
    <queryTableFields count="14">
      <queryTableField id="8" name="Périodicité" tableColumnId="1"/>
      <queryTableField id="1" name="Titre" tableColumnId="2"/>
      <queryTableField id="6" name="Heure de début" tableColumnId="3"/>
      <queryTableField id="7" name="Heure de fin" tableColumnId="4"/>
      <queryTableField id="5" name="Journée entière" tableColumnId="5"/>
      <queryTableField id="3" name="Projet" tableColumnId="6"/>
      <queryTableField id="4" name="Ressources" tableColumnId="7"/>
      <queryTableField id="2" name="Type de réservation" tableColumnId="8"/>
      <queryTableField id="12" dataBound="0" tableColumnId="12"/>
      <queryTableField id="16" dataBound="0" tableColumnId="15"/>
      <queryTableField id="15" dataBound="0" tableColumnId="11"/>
      <queryTableField id="17" dataBound="0" tableColumnId="16"/>
      <queryTableField id="18" dataBound="0" tableColumnId="17"/>
      <queryTableField id="19" dataBound="0" tableColumnId="9"/>
    </queryTableFields>
    <queryTableDeletedFields count="2">
      <deletedField name="Type d'élément"/>
      <deletedField name="Chemin d'accès"/>
    </queryTableDeleted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ssources" sourceName="Ressources">
  <pivotTables>
    <pivotTable tabId="7" name="Tableau croisé dynamique1"/>
  </pivotTables>
  <data>
    <tabular pivotCacheId="1">
      <items count="25">
        <i x="0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" s="1"/>
        <i x="19" s="1"/>
        <i x="20" s="1"/>
        <i x="21" s="1"/>
        <i x="22" s="1"/>
        <i x="23" s="1"/>
        <i x="24" s="1"/>
        <i x="2" s="1"/>
        <i x="3" s="1"/>
        <i x="4" s="1"/>
        <i x="5" s="1"/>
        <i x="6" s="1"/>
        <i x="7" s="1"/>
        <i x="8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ssources1" sourceName="Ressources">
  <pivotTables>
    <pivotTable tabId="6" name="Tableau croisé dynamique1"/>
  </pivotTables>
  <data>
    <tabular pivotCacheId="1">
      <items count="25">
        <i x="0"/>
        <i x="9"/>
        <i x="10"/>
        <i x="11"/>
        <i x="12"/>
        <i x="13"/>
        <i x="14"/>
        <i x="15" s="1"/>
        <i x="16"/>
        <i x="17"/>
        <i x="18"/>
        <i x="1"/>
        <i x="19"/>
        <i x="20"/>
        <i x="21"/>
        <i x="22"/>
        <i x="23"/>
        <i x="24"/>
        <i x="2"/>
        <i x="3"/>
        <i x="4"/>
        <i x="5"/>
        <i x="6"/>
        <i x="7"/>
        <i x="8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essources 1" cache="Segment_Ressources1" caption="Ressources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essources" cache="Segment_Ressources" caption="Ressources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stats_bancs" displayName="Tableau_stats_bancs" ref="A1:N380" tableType="queryTable" totalsRowShown="0">
  <autoFilter ref="A1:N380"/>
  <tableColumns count="14">
    <tableColumn id="1" uniqueName="fRecurrence" name="Périodicité" queryTableFieldId="8"/>
    <tableColumn id="2" uniqueName="Title" name="Titre" queryTableFieldId="1" dataDxfId="11"/>
    <tableColumn id="3" uniqueName="EventDate" name="Heure de début" queryTableFieldId="6" dataDxfId="10"/>
    <tableColumn id="4" uniqueName="EndDate" name="Heure de fin" queryTableFieldId="7" dataDxfId="9"/>
    <tableColumn id="5" uniqueName="fAllDayEvent" name="Journée entière" queryTableFieldId="5" dataDxfId="8"/>
    <tableColumn id="6" uniqueName="Projet" name="Projet" queryTableFieldId="3" dataDxfId="7"/>
    <tableColumn id="7" uniqueName="Facilities" name="Ressources" queryTableFieldId="4" dataDxfId="6"/>
    <tableColumn id="8" uniqueName="Type_x005f_x0020_de_x005f_x0020_r_x005f_x00e9_serv" name="Type de réservation" queryTableFieldId="2" dataDxfId="5"/>
    <tableColumn id="12" uniqueName="12" name=" Durée (en jours)" queryTableFieldId="12" dataDxfId="4">
      <calculatedColumnFormula>IF(E2=TRUE,ROUNDUP(D2-C2,0),ROUNDUP((D2-C2)*2,0)/2)</calculatedColumnFormula>
    </tableColumn>
    <tableColumn id="15" uniqueName="15" name="Durée (h)" queryTableFieldId="16" dataDxfId="3">
      <calculatedColumnFormula>IF(Tableau_stats_bancs[[#This Row],[Heure de fin]]-Tableau_stats_bancs[[#This Row],[Heure de début]]&lt;=(8/24),Tableau_stats_bancs[[#This Row],[Heure de fin]]-Tableau_stats_bancs[[#This Row],[Heure de début]],Tableau_stats_bancs[[#This Row],[ Durée (en jours)]]*(8/24))</calculatedColumnFormula>
    </tableColumn>
    <tableColumn id="11" uniqueName="11" name="Semaine début" queryTableFieldId="15" dataDxfId="2">
      <calculatedColumnFormula>WEEKNUM(Tableau_stats_bancs[[#This Row],[Heure de début]],)</calculatedColumnFormula>
    </tableColumn>
    <tableColumn id="16" uniqueName="16" name="Semaine fin" queryTableFieldId="17">
      <calculatedColumnFormula>WEEKNUM(Tableau_stats_bancs[[#This Row],[Heure de fin]],)</calculatedColumnFormula>
    </tableColumn>
    <tableColumn id="17" uniqueName="17" name="Colonne3" queryTableFieldId="18" dataDxfId="1">
      <calculatedColumnFormula>IF(Tableau_stats_bancs[[#This Row],[Semaine fin]]&lt;&gt;Tableau_stats_bancs[[#This Row],[Semaine début]],1,0)</calculatedColumnFormula>
    </tableColumn>
    <tableColumn id="9" uniqueName="9" name="Colonne4" queryTableFieldId="19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9BBB59"/>
      </a:accent2>
      <a:accent3>
        <a:srgbClr val="C0504D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2" Type="http://schemas.microsoft.com/office/2007/relationships/slicer" Target="../slicers/slicer2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P470"/>
  <sheetViews>
    <sheetView tabSelected="1" workbookViewId="0">
      <selection activeCell="V12" sqref="V12"/>
    </sheetView>
  </sheetViews>
  <sheetFormatPr baseColWidth="10" defaultRowHeight="15" x14ac:dyDescent="0.25"/>
  <cols>
    <col min="1" max="14" width="1.140625" customWidth="1"/>
    <col min="15" max="16" width="4" customWidth="1"/>
    <col min="17" max="17" width="3.85546875" style="12" customWidth="1"/>
    <col min="18" max="22" width="3.85546875" customWidth="1"/>
    <col min="23" max="23" width="3.85546875" style="12" customWidth="1"/>
    <col min="24" max="24" width="5" customWidth="1"/>
    <col min="25" max="25" width="6.28515625" style="12" customWidth="1"/>
    <col min="26" max="26" width="5.85546875" customWidth="1"/>
    <col min="27" max="27" width="6.7109375" style="32" customWidth="1"/>
    <col min="28" max="29" width="5.7109375" customWidth="1"/>
    <col min="30" max="30" width="10.28515625" customWidth="1"/>
    <col min="31" max="31" width="5.28515625" customWidth="1"/>
    <col min="32" max="32" width="17.140625" bestFit="1" customWidth="1"/>
    <col min="33" max="33" width="15.7109375" bestFit="1" customWidth="1"/>
    <col min="34" max="34" width="6.42578125" customWidth="1"/>
    <col min="35" max="35" width="3.7109375" customWidth="1"/>
    <col min="36" max="36" width="5.28515625" customWidth="1"/>
    <col min="37" max="37" width="5.140625" customWidth="1"/>
    <col min="38" max="38" width="10.85546875" customWidth="1"/>
    <col min="39" max="39" width="13.85546875" customWidth="1"/>
    <col min="40" max="40" width="9.85546875" customWidth="1"/>
    <col min="41" max="41" width="7.28515625" customWidth="1"/>
    <col min="42" max="42" width="4.140625" customWidth="1"/>
  </cols>
  <sheetData>
    <row r="1" spans="1:42" x14ac:dyDescent="0.25">
      <c r="A1" t="s">
        <v>7</v>
      </c>
      <c r="B1" t="s">
        <v>0</v>
      </c>
      <c r="C1" t="s">
        <v>5</v>
      </c>
      <c r="D1" t="s">
        <v>6</v>
      </c>
      <c r="E1" t="s">
        <v>4</v>
      </c>
      <c r="F1" t="s">
        <v>2</v>
      </c>
      <c r="G1" t="s">
        <v>3</v>
      </c>
      <c r="H1" t="s">
        <v>1</v>
      </c>
      <c r="I1" t="s">
        <v>12</v>
      </c>
      <c r="J1" t="s">
        <v>17</v>
      </c>
      <c r="K1" t="s">
        <v>23</v>
      </c>
      <c r="L1" t="s">
        <v>24</v>
      </c>
      <c r="M1" t="s">
        <v>22</v>
      </c>
      <c r="N1" t="s">
        <v>435</v>
      </c>
      <c r="O1" t="s">
        <v>54</v>
      </c>
      <c r="P1" t="s">
        <v>438</v>
      </c>
      <c r="Q1" s="11" t="s">
        <v>50</v>
      </c>
      <c r="R1" s="10"/>
      <c r="S1" s="10" t="s">
        <v>51</v>
      </c>
      <c r="T1" s="10"/>
      <c r="U1" s="10" t="s">
        <v>52</v>
      </c>
      <c r="V1" s="10"/>
      <c r="W1" s="11" t="s">
        <v>53</v>
      </c>
      <c r="X1" s="10"/>
      <c r="Z1" s="10"/>
      <c r="AA1" s="36" t="s">
        <v>439</v>
      </c>
      <c r="AB1" t="s">
        <v>440</v>
      </c>
      <c r="AD1" s="37" t="s">
        <v>7</v>
      </c>
      <c r="AE1" s="38" t="s">
        <v>0</v>
      </c>
      <c r="AF1" s="38" t="s">
        <v>5</v>
      </c>
      <c r="AG1" s="38" t="s">
        <v>6</v>
      </c>
      <c r="AH1" s="38" t="s">
        <v>4</v>
      </c>
      <c r="AI1" s="38" t="s">
        <v>2</v>
      </c>
      <c r="AJ1" s="38" t="s">
        <v>3</v>
      </c>
      <c r="AK1" s="38" t="s">
        <v>1</v>
      </c>
      <c r="AL1" s="38" t="s">
        <v>12</v>
      </c>
      <c r="AM1" s="38" t="s">
        <v>17</v>
      </c>
      <c r="AN1" s="38" t="s">
        <v>441</v>
      </c>
      <c r="AO1" s="38" t="s">
        <v>442</v>
      </c>
      <c r="AP1" s="39" t="s">
        <v>443</v>
      </c>
    </row>
    <row r="2" spans="1:42" x14ac:dyDescent="0.25">
      <c r="A2" t="b">
        <v>0</v>
      </c>
      <c r="B2" s="1"/>
      <c r="C2" s="2">
        <v>42618</v>
      </c>
      <c r="D2" s="2">
        <v>42627.999305555553</v>
      </c>
      <c r="E2" s="3" t="b">
        <v>1</v>
      </c>
      <c r="F2" s="1"/>
      <c r="G2" s="1" t="s">
        <v>25</v>
      </c>
      <c r="H2" s="4" t="s">
        <v>10</v>
      </c>
      <c r="I2" s="5">
        <f t="shared" ref="I2:I65" si="0">IF(E2=TRUE,ROUNDUP(D2-C2,0),ROUNDUP((D2-C2)*2,0)/2)</f>
        <v>10</v>
      </c>
      <c r="J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3.333333333333333</v>
      </c>
      <c r="K2">
        <f>WEEKNUM(Tableau_stats_bancs[[#This Row],[Heure de début]],)</f>
        <v>37</v>
      </c>
      <c r="L2">
        <f>WEEKNUM(Tableau_stats_bancs[[#This Row],[Heure de fin]],)</f>
        <v>38</v>
      </c>
      <c r="M2">
        <f>IF(Tableau_stats_bancs[[#This Row],[Semaine fin]]&lt;&gt;Tableau_stats_bancs[[#This Row],[Semaine début]],1,0)</f>
        <v>1</v>
      </c>
      <c r="O2">
        <f>WEEKDAY(Tableau_stats_bancs[[#This Row],[Heure de début]],2)</f>
        <v>1</v>
      </c>
      <c r="P2">
        <f>Tableau_stats_bancs[[#This Row],[Semaine fin]]-Tableau_stats_bancs[[#This Row],[Semaine début]]+1</f>
        <v>2</v>
      </c>
      <c r="Q2" s="22">
        <f>IF(P2&gt;0,8-WEEKDAY(Tableau_stats_bancs[[#This Row],[Heure de début]],2),"")</f>
        <v>7</v>
      </c>
      <c r="R2">
        <f>IF(P2&gt;0,Q2*8,"")</f>
        <v>56</v>
      </c>
      <c r="S2" s="27">
        <f>IF(P2&gt;0,IF(Tableau_stats_bancs[[#This Row],[ Durée (en jours)]]-Q2&gt;7,7,Tableau_stats_bancs[[#This Row],[ Durée (en jours)]]-Q2),"")</f>
        <v>3</v>
      </c>
      <c r="T2">
        <f>IF(P2&gt;0,S2*8,"")</f>
        <v>24</v>
      </c>
      <c r="U2" s="29"/>
      <c r="W2" s="29"/>
      <c r="Y2" s="12">
        <f t="shared" ref="Y2:Y4" si="1">Q2+S2+U2+W2</f>
        <v>10</v>
      </c>
      <c r="Z2">
        <f>R2+T2+V2+X2</f>
        <v>80</v>
      </c>
      <c r="AA2" s="33">
        <f>COUNTA(Q2,S2,U2,W2)-1</f>
        <v>1</v>
      </c>
      <c r="AB2">
        <f>ROW()-1</f>
        <v>1</v>
      </c>
      <c r="AD2" s="59" t="b">
        <v>0</v>
      </c>
      <c r="AE2" s="42" t="s">
        <v>56</v>
      </c>
      <c r="AF2" s="40">
        <v>42618</v>
      </c>
      <c r="AG2" s="40">
        <f>AG3-3</f>
        <v>42624.999305555553</v>
      </c>
      <c r="AH2" s="41" t="b">
        <v>1</v>
      </c>
      <c r="AI2" s="42"/>
      <c r="AJ2" s="42" t="s">
        <v>25</v>
      </c>
      <c r="AK2" s="43" t="s">
        <v>10</v>
      </c>
      <c r="AL2" s="44">
        <v>7</v>
      </c>
      <c r="AM2" s="45">
        <f>AL2*8/24</f>
        <v>2.3333333333333335</v>
      </c>
      <c r="AN2" s="46">
        <v>37</v>
      </c>
      <c r="AO2" s="46">
        <v>37</v>
      </c>
      <c r="AP2" s="47">
        <v>1</v>
      </c>
    </row>
    <row r="3" spans="1:42" x14ac:dyDescent="0.25">
      <c r="A3" t="b">
        <v>0</v>
      </c>
      <c r="B3" s="1"/>
      <c r="C3" s="2">
        <v>42635.458333333336</v>
      </c>
      <c r="D3" s="2">
        <v>42636.5</v>
      </c>
      <c r="E3" s="3" t="b">
        <v>0</v>
      </c>
      <c r="F3" s="1"/>
      <c r="G3" s="1" t="s">
        <v>25</v>
      </c>
      <c r="H3" s="4" t="s">
        <v>8</v>
      </c>
      <c r="I3" s="5">
        <f t="shared" si="0"/>
        <v>1.5</v>
      </c>
      <c r="J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3" s="3">
        <f>WEEKNUM(Tableau_stats_bancs[[#This Row],[Heure de début]],)</f>
        <v>39</v>
      </c>
      <c r="L3">
        <f>WEEKNUM(Tableau_stats_bancs[[#This Row],[Heure de fin]],)</f>
        <v>39</v>
      </c>
      <c r="M3">
        <f>IF(Tableau_stats_bancs[[#This Row],[Semaine fin]]&lt;&gt;Tableau_stats_bancs[[#This Row],[Semaine début]],1,0)</f>
        <v>0</v>
      </c>
      <c r="Q3" s="22"/>
      <c r="R3" t="str">
        <f t="shared" ref="R3:R39" si="2">IF(P3&gt;0,Q3*8,"")</f>
        <v/>
      </c>
      <c r="S3" s="29" t="str">
        <f>IF(P3&gt;0,IF(Tableau_stats_bancs[[#This Row],[ Durée (en jours)]]-Q3&gt;7,7,Tableau_stats_bancs[[#This Row],[ Durée (en jours)]]-Q3),"")</f>
        <v/>
      </c>
      <c r="T3" t="str">
        <f t="shared" ref="T3:T8" si="3">IF(P3&gt;0,S3*8,"")</f>
        <v/>
      </c>
      <c r="U3" s="29"/>
      <c r="W3" s="23"/>
      <c r="AA3" s="33"/>
      <c r="AD3" s="59"/>
      <c r="AE3" s="42" t="s">
        <v>56</v>
      </c>
      <c r="AF3" s="40">
        <f>AF2+7</f>
        <v>42625</v>
      </c>
      <c r="AG3" s="40">
        <v>42627.999305555553</v>
      </c>
      <c r="AH3" s="41"/>
      <c r="AI3" s="42"/>
      <c r="AJ3" s="42"/>
      <c r="AK3" s="43"/>
      <c r="AL3" s="44">
        <v>3</v>
      </c>
      <c r="AM3" s="45">
        <f>AL3*8/24</f>
        <v>1</v>
      </c>
      <c r="AN3" s="46">
        <v>38</v>
      </c>
      <c r="AO3" s="46">
        <v>38</v>
      </c>
      <c r="AP3" s="47"/>
    </row>
    <row r="4" spans="1:42" x14ac:dyDescent="0.25">
      <c r="A4" t="b">
        <v>0</v>
      </c>
      <c r="B4" s="1"/>
      <c r="C4" s="2">
        <v>42639</v>
      </c>
      <c r="D4" s="2">
        <v>42650.999305555553</v>
      </c>
      <c r="E4" s="3" t="b">
        <v>1</v>
      </c>
      <c r="F4" s="1"/>
      <c r="G4" s="1" t="s">
        <v>25</v>
      </c>
      <c r="H4" s="4" t="s">
        <v>10</v>
      </c>
      <c r="I4" s="5">
        <f t="shared" si="0"/>
        <v>12</v>
      </c>
      <c r="J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4</v>
      </c>
      <c r="K4" s="3">
        <f>WEEKNUM(Tableau_stats_bancs[[#This Row],[Heure de début]],)</f>
        <v>40</v>
      </c>
      <c r="L4">
        <f>WEEKNUM(Tableau_stats_bancs[[#This Row],[Heure de fin]],)</f>
        <v>41</v>
      </c>
      <c r="M4">
        <f>IF(Tableau_stats_bancs[[#This Row],[Semaine fin]]&lt;&gt;Tableau_stats_bancs[[#This Row],[Semaine début]],1,0)</f>
        <v>1</v>
      </c>
      <c r="O4">
        <f>WEEKDAY(Tableau_stats_bancs[[#This Row],[Heure de début]],2)</f>
        <v>1</v>
      </c>
      <c r="P4">
        <f>Tableau_stats_bancs[[#This Row],[Semaine fin]]-Tableau_stats_bancs[[#This Row],[Semaine début]]+1</f>
        <v>2</v>
      </c>
      <c r="Q4" s="22">
        <f>IF(P4&gt;0,8-WEEKDAY(Tableau_stats_bancs[[#This Row],[Heure de début]],2),"")</f>
        <v>7</v>
      </c>
      <c r="R4">
        <f t="shared" si="2"/>
        <v>56</v>
      </c>
      <c r="S4" s="27">
        <f>IF(P4&gt;0,IF(Tableau_stats_bancs[[#This Row],[ Durée (en jours)]]-Q4&gt;7,7,Tableau_stats_bancs[[#This Row],[ Durée (en jours)]]-Q4),"")</f>
        <v>5</v>
      </c>
      <c r="T4">
        <f t="shared" si="3"/>
        <v>40</v>
      </c>
      <c r="U4" s="29"/>
      <c r="W4" s="23"/>
      <c r="Y4" s="12">
        <f t="shared" si="1"/>
        <v>12</v>
      </c>
      <c r="Z4">
        <f>R4+T4+V4+X4</f>
        <v>96</v>
      </c>
      <c r="AA4" s="33">
        <f t="shared" ref="AA4:AA22" si="4">COUNTA(Q4,S4,U4,W4)-1</f>
        <v>1</v>
      </c>
      <c r="AB4">
        <f t="shared" ref="AB4:AB42" si="5">ROW()-1</f>
        <v>3</v>
      </c>
      <c r="AD4" s="59" t="b">
        <v>0</v>
      </c>
      <c r="AE4" s="42" t="s">
        <v>57</v>
      </c>
      <c r="AF4" s="40">
        <v>42635.458333333336</v>
      </c>
      <c r="AG4" s="40">
        <v>42636.5</v>
      </c>
      <c r="AH4" s="41" t="b">
        <v>0</v>
      </c>
      <c r="AI4" s="42"/>
      <c r="AJ4" s="42" t="s">
        <v>25</v>
      </c>
      <c r="AK4" s="43" t="s">
        <v>8</v>
      </c>
      <c r="AL4" s="44">
        <v>1.5</v>
      </c>
      <c r="AM4" s="45">
        <v>0.5</v>
      </c>
      <c r="AN4" s="41">
        <v>39</v>
      </c>
      <c r="AO4" s="46">
        <v>39</v>
      </c>
      <c r="AP4" s="47">
        <v>0</v>
      </c>
    </row>
    <row r="5" spans="1:42" x14ac:dyDescent="0.25">
      <c r="A5" t="b">
        <v>0</v>
      </c>
      <c r="B5" s="1"/>
      <c r="C5" s="2">
        <v>42573.541666666664</v>
      </c>
      <c r="D5" s="2">
        <v>42573.708333333336</v>
      </c>
      <c r="E5" s="3" t="b">
        <v>0</v>
      </c>
      <c r="F5" s="1"/>
      <c r="G5" s="1" t="s">
        <v>26</v>
      </c>
      <c r="H5" s="4" t="s">
        <v>8</v>
      </c>
      <c r="I5" s="5">
        <f t="shared" si="0"/>
        <v>0.5</v>
      </c>
      <c r="J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0.16666666667151731</v>
      </c>
      <c r="K5">
        <f>WEEKNUM(Tableau_stats_bancs[[#This Row],[Heure de début]],)</f>
        <v>30</v>
      </c>
      <c r="L5">
        <f>WEEKNUM(Tableau_stats_bancs[[#This Row],[Heure de fin]],)</f>
        <v>30</v>
      </c>
      <c r="M5">
        <f>IF(Tableau_stats_bancs[[#This Row],[Semaine fin]]&lt;&gt;Tableau_stats_bancs[[#This Row],[Semaine début]],1,0)</f>
        <v>0</v>
      </c>
      <c r="Q5" s="22"/>
      <c r="S5" s="29" t="str">
        <f>IF(P5&gt;0,IF(Tableau_stats_bancs[[#This Row],[ Durée (en jours)]]-Q5&gt;7,7,Tableau_stats_bancs[[#This Row],[ Durée (en jours)]]-Q5),"")</f>
        <v/>
      </c>
      <c r="T5" t="str">
        <f t="shared" si="3"/>
        <v/>
      </c>
      <c r="U5" s="29"/>
      <c r="W5" s="23"/>
      <c r="AA5" s="33"/>
      <c r="AD5" s="59" t="b">
        <v>0</v>
      </c>
      <c r="AE5" s="42" t="s">
        <v>58</v>
      </c>
      <c r="AF5" s="40">
        <v>42639</v>
      </c>
      <c r="AG5" s="40">
        <f>AG6-5</f>
        <v>42645.999305555553</v>
      </c>
      <c r="AH5" s="41" t="b">
        <v>1</v>
      </c>
      <c r="AI5" s="42"/>
      <c r="AJ5" s="42" t="s">
        <v>25</v>
      </c>
      <c r="AK5" s="43" t="s">
        <v>10</v>
      </c>
      <c r="AL5" s="44">
        <v>7</v>
      </c>
      <c r="AM5" s="45">
        <f t="shared" ref="AM5:AM6" si="6">AL5*8/24</f>
        <v>2.3333333333333335</v>
      </c>
      <c r="AN5" s="41">
        <v>40</v>
      </c>
      <c r="AO5" s="46">
        <v>41</v>
      </c>
      <c r="AP5" s="47">
        <v>1</v>
      </c>
    </row>
    <row r="6" spans="1:42" x14ac:dyDescent="0.25">
      <c r="A6" t="b">
        <v>0</v>
      </c>
      <c r="B6" s="1"/>
      <c r="C6" s="2">
        <v>42584.416666666664</v>
      </c>
      <c r="D6" s="2">
        <v>42605.458333333336</v>
      </c>
      <c r="E6" s="3" t="b">
        <v>0</v>
      </c>
      <c r="F6" s="1"/>
      <c r="G6" s="1" t="s">
        <v>27</v>
      </c>
      <c r="H6" s="4" t="s">
        <v>8</v>
      </c>
      <c r="I6" s="5">
        <f t="shared" si="0"/>
        <v>21.5</v>
      </c>
      <c r="J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7.1666666666666661</v>
      </c>
      <c r="K6">
        <f>WEEKNUM(Tableau_stats_bancs[[#This Row],[Heure de début]],)</f>
        <v>32</v>
      </c>
      <c r="L6">
        <f>WEEKNUM(Tableau_stats_bancs[[#This Row],[Heure de fin]],)</f>
        <v>35</v>
      </c>
      <c r="M6">
        <f>IF(Tableau_stats_bancs[[#This Row],[Semaine fin]]&lt;&gt;Tableau_stats_bancs[[#This Row],[Semaine début]],1,0)</f>
        <v>1</v>
      </c>
      <c r="O6">
        <f>WEEKDAY(Tableau_stats_bancs[[#This Row],[Heure de début]],2)</f>
        <v>2</v>
      </c>
      <c r="P6">
        <f>Tableau_stats_bancs[[#This Row],[Semaine fin]]-Tableau_stats_bancs[[#This Row],[Semaine début]]+1</f>
        <v>4</v>
      </c>
      <c r="Q6" s="22">
        <f>IF(P6&gt;0,8-WEEKDAY(Tableau_stats_bancs[[#This Row],[Heure de début]],2),"")</f>
        <v>6</v>
      </c>
      <c r="R6">
        <f t="shared" si="2"/>
        <v>48</v>
      </c>
      <c r="S6" s="27">
        <f>IF(P6&gt;0,IF(Tableau_stats_bancs[[#This Row],[ Durée (en jours)]]-Q6&gt;7,7,Tableau_stats_bancs[[#This Row],[ Durée (en jours)]]-Q6),"")</f>
        <v>7</v>
      </c>
      <c r="T6">
        <f t="shared" si="3"/>
        <v>56</v>
      </c>
      <c r="U6" s="27">
        <f>IF(R6&gt;0,IF(Tableau_stats_bancs[[#This Row],[ Durée (en jours)]]-S6&gt;7,7,Tableau_stats_bancs[[#This Row],[ Durée (en jours)]]-S6),"")</f>
        <v>7</v>
      </c>
      <c r="V6">
        <f t="shared" ref="V6" si="7">IF(R6&gt;0,U6*8,"")</f>
        <v>56</v>
      </c>
      <c r="W6" s="28">
        <v>1.5</v>
      </c>
      <c r="X6">
        <f>W6*8</f>
        <v>12</v>
      </c>
      <c r="Y6" s="12">
        <f>Q6+S6+U6+W6</f>
        <v>21.5</v>
      </c>
      <c r="Z6">
        <f>R6+T6+V6+X6</f>
        <v>172</v>
      </c>
      <c r="AA6" s="33">
        <f t="shared" si="4"/>
        <v>3</v>
      </c>
      <c r="AB6">
        <f t="shared" si="5"/>
        <v>5</v>
      </c>
      <c r="AD6" s="59"/>
      <c r="AE6" s="42"/>
      <c r="AF6" s="40">
        <f>AF5+7</f>
        <v>42646</v>
      </c>
      <c r="AG6" s="40">
        <v>42650.999305555553</v>
      </c>
      <c r="AH6" s="41"/>
      <c r="AI6" s="42"/>
      <c r="AJ6" s="42"/>
      <c r="AK6" s="43"/>
      <c r="AL6" s="44">
        <v>5</v>
      </c>
      <c r="AM6" s="45">
        <f t="shared" si="6"/>
        <v>1.6666666666666667</v>
      </c>
      <c r="AN6" s="41"/>
      <c r="AO6" s="46"/>
      <c r="AP6" s="47"/>
    </row>
    <row r="7" spans="1:42" x14ac:dyDescent="0.25">
      <c r="A7" t="b">
        <v>0</v>
      </c>
      <c r="B7" s="1"/>
      <c r="C7" s="2">
        <v>42569.416666666664</v>
      </c>
      <c r="D7" s="2">
        <v>42579.770833333336</v>
      </c>
      <c r="E7" s="3" t="b">
        <v>0</v>
      </c>
      <c r="F7" s="1"/>
      <c r="G7" s="1" t="s">
        <v>28</v>
      </c>
      <c r="H7" s="4" t="s">
        <v>8</v>
      </c>
      <c r="I7" s="5">
        <f t="shared" si="0"/>
        <v>10.5</v>
      </c>
      <c r="J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3.5</v>
      </c>
      <c r="K7">
        <f>WEEKNUM(Tableau_stats_bancs[[#This Row],[Heure de début]],)</f>
        <v>30</v>
      </c>
      <c r="L7">
        <f>WEEKNUM(Tableau_stats_bancs[[#This Row],[Heure de fin]],)</f>
        <v>31</v>
      </c>
      <c r="M7">
        <f>IF(Tableau_stats_bancs[[#This Row],[Semaine fin]]&lt;&gt;Tableau_stats_bancs[[#This Row],[Semaine début]],1,0)</f>
        <v>1</v>
      </c>
      <c r="O7">
        <f>WEEKDAY(Tableau_stats_bancs[[#This Row],[Heure de début]],2)</f>
        <v>1</v>
      </c>
      <c r="P7">
        <f>Tableau_stats_bancs[[#This Row],[Semaine fin]]-Tableau_stats_bancs[[#This Row],[Semaine début]]+1</f>
        <v>2</v>
      </c>
      <c r="Q7" s="22">
        <f>IF(P7&gt;0,8-WEEKDAY(Tableau_stats_bancs[[#This Row],[Heure de début]],2),"")</f>
        <v>7</v>
      </c>
      <c r="R7">
        <f t="shared" si="2"/>
        <v>56</v>
      </c>
      <c r="S7" s="28">
        <v>3.5</v>
      </c>
      <c r="T7">
        <f t="shared" si="3"/>
        <v>28</v>
      </c>
      <c r="U7" s="29"/>
      <c r="W7" s="23"/>
      <c r="Y7" s="12">
        <f t="shared" ref="Y7:Y8" si="8">Q7+S7+U7+W7</f>
        <v>10.5</v>
      </c>
      <c r="Z7">
        <f t="shared" ref="Z7:Z8" si="9">R7+T7+V7+X7</f>
        <v>84</v>
      </c>
      <c r="AA7" s="33">
        <f t="shared" si="4"/>
        <v>1</v>
      </c>
      <c r="AB7">
        <f t="shared" si="5"/>
        <v>6</v>
      </c>
      <c r="AD7" s="59" t="b">
        <v>0</v>
      </c>
      <c r="AE7" s="42" t="s">
        <v>59</v>
      </c>
      <c r="AF7" s="40">
        <v>42573.541666666664</v>
      </c>
      <c r="AG7" s="40">
        <v>42573.708333333336</v>
      </c>
      <c r="AH7" s="41" t="b">
        <v>0</v>
      </c>
      <c r="AI7" s="42"/>
      <c r="AJ7" s="42" t="s">
        <v>26</v>
      </c>
      <c r="AK7" s="43" t="s">
        <v>8</v>
      </c>
      <c r="AL7" s="44">
        <v>0.5</v>
      </c>
      <c r="AM7" s="45">
        <v>0.16666666667151731</v>
      </c>
      <c r="AN7" s="46">
        <v>30</v>
      </c>
      <c r="AO7" s="46">
        <v>30</v>
      </c>
      <c r="AP7" s="47">
        <v>0</v>
      </c>
    </row>
    <row r="8" spans="1:42" x14ac:dyDescent="0.25">
      <c r="A8" t="b">
        <v>0</v>
      </c>
      <c r="B8" s="1"/>
      <c r="C8" s="2">
        <v>42584.5</v>
      </c>
      <c r="D8" s="2">
        <v>42594.541666666664</v>
      </c>
      <c r="E8" s="3" t="b">
        <v>0</v>
      </c>
      <c r="F8" s="1"/>
      <c r="G8" s="1" t="s">
        <v>28</v>
      </c>
      <c r="H8" s="4" t="s">
        <v>8</v>
      </c>
      <c r="I8" s="5">
        <f t="shared" si="0"/>
        <v>10.5</v>
      </c>
      <c r="J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3.5</v>
      </c>
      <c r="K8">
        <f>WEEKNUM(Tableau_stats_bancs[[#This Row],[Heure de début]],)</f>
        <v>32</v>
      </c>
      <c r="L8">
        <f>WEEKNUM(Tableau_stats_bancs[[#This Row],[Heure de fin]],)</f>
        <v>33</v>
      </c>
      <c r="M8">
        <f>IF(Tableau_stats_bancs[[#This Row],[Semaine fin]]&lt;&gt;Tableau_stats_bancs[[#This Row],[Semaine début]],1,0)</f>
        <v>1</v>
      </c>
      <c r="O8">
        <f>WEEKDAY(Tableau_stats_bancs[[#This Row],[Heure de début]],2)</f>
        <v>2</v>
      </c>
      <c r="P8">
        <f>Tableau_stats_bancs[[#This Row],[Semaine fin]]-Tableau_stats_bancs[[#This Row],[Semaine début]]+1</f>
        <v>2</v>
      </c>
      <c r="Q8" s="22">
        <f>IF(P8&gt;0,8-WEEKDAY(Tableau_stats_bancs[[#This Row],[Heure de début]],2),"")</f>
        <v>6</v>
      </c>
      <c r="R8">
        <f t="shared" si="2"/>
        <v>48</v>
      </c>
      <c r="S8" s="27">
        <f>IF(P8&gt;0,IF(Tableau_stats_bancs[[#This Row],[ Durée (en jours)]]-Q8&gt;7,7,Tableau_stats_bancs[[#This Row],[ Durée (en jours)]]-Q8),"")</f>
        <v>4.5</v>
      </c>
      <c r="T8">
        <f t="shared" si="3"/>
        <v>36</v>
      </c>
      <c r="U8" s="29"/>
      <c r="W8" s="23"/>
      <c r="Y8" s="12">
        <f t="shared" si="8"/>
        <v>10.5</v>
      </c>
      <c r="Z8">
        <f t="shared" si="9"/>
        <v>84</v>
      </c>
      <c r="AA8" s="33">
        <f t="shared" si="4"/>
        <v>1</v>
      </c>
      <c r="AB8">
        <f t="shared" si="5"/>
        <v>7</v>
      </c>
      <c r="AD8" s="59" t="b">
        <v>0</v>
      </c>
      <c r="AE8" s="42" t="s">
        <v>60</v>
      </c>
      <c r="AF8" s="40">
        <v>42584.416666666664</v>
      </c>
      <c r="AG8" s="40">
        <f>AG9-5</f>
        <v>42591.458333333336</v>
      </c>
      <c r="AH8" s="41" t="b">
        <v>0</v>
      </c>
      <c r="AI8" s="42"/>
      <c r="AJ8" s="42" t="s">
        <v>27</v>
      </c>
      <c r="AK8" s="43" t="s">
        <v>8</v>
      </c>
      <c r="AL8" s="44">
        <v>6</v>
      </c>
      <c r="AM8" s="45">
        <f t="shared" ref="AM8:AM11" si="10">AL8*8/24</f>
        <v>2</v>
      </c>
      <c r="AN8" s="46">
        <v>32</v>
      </c>
      <c r="AO8" s="46">
        <v>35</v>
      </c>
      <c r="AP8" s="47">
        <v>1</v>
      </c>
    </row>
    <row r="9" spans="1:42" x14ac:dyDescent="0.25">
      <c r="A9" t="b">
        <v>0</v>
      </c>
      <c r="B9" s="1"/>
      <c r="C9" s="2">
        <v>42429</v>
      </c>
      <c r="D9" s="2">
        <v>42433.999305555553</v>
      </c>
      <c r="E9" s="3" t="b">
        <v>1</v>
      </c>
      <c r="F9" s="1"/>
      <c r="G9" s="1" t="s">
        <v>29</v>
      </c>
      <c r="H9" s="4" t="s">
        <v>8</v>
      </c>
      <c r="I9" s="5">
        <f t="shared" si="0"/>
        <v>5</v>
      </c>
      <c r="J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9">
        <f>WEEKNUM(Tableau_stats_bancs[[#This Row],[Heure de début]],)</f>
        <v>10</v>
      </c>
      <c r="L9">
        <f>WEEKNUM(Tableau_stats_bancs[[#This Row],[Heure de fin]],)</f>
        <v>10</v>
      </c>
      <c r="M9">
        <f>IF(Tableau_stats_bancs[[#This Row],[Semaine fin]]&lt;&gt;Tableau_stats_bancs[[#This Row],[Semaine début]],1,0)</f>
        <v>0</v>
      </c>
      <c r="Q9" s="22"/>
      <c r="S9" s="29"/>
      <c r="U9" s="29"/>
      <c r="W9" s="23"/>
      <c r="AA9" s="33"/>
      <c r="AD9" s="59"/>
      <c r="AE9" s="42"/>
      <c r="AF9" s="40">
        <f>AF8+6</f>
        <v>42590.416666666664</v>
      </c>
      <c r="AG9" s="40">
        <f>AG10-7</f>
        <v>42596.458333333336</v>
      </c>
      <c r="AH9" s="41"/>
      <c r="AI9" s="42"/>
      <c r="AJ9" s="42"/>
      <c r="AK9" s="43"/>
      <c r="AL9" s="44">
        <v>7</v>
      </c>
      <c r="AM9" s="45">
        <f t="shared" si="10"/>
        <v>2.3333333333333335</v>
      </c>
      <c r="AN9" s="46"/>
      <c r="AO9" s="46"/>
      <c r="AP9" s="47"/>
    </row>
    <row r="10" spans="1:42" x14ac:dyDescent="0.25">
      <c r="A10" t="b">
        <v>0</v>
      </c>
      <c r="B10" s="1"/>
      <c r="C10" s="2">
        <v>42436</v>
      </c>
      <c r="D10" s="2">
        <v>42440.999305555553</v>
      </c>
      <c r="E10" s="3" t="b">
        <v>1</v>
      </c>
      <c r="F10" s="1"/>
      <c r="G10" s="1" t="s">
        <v>29</v>
      </c>
      <c r="H10" s="4" t="s">
        <v>8</v>
      </c>
      <c r="I10" s="5">
        <f t="shared" si="0"/>
        <v>5</v>
      </c>
      <c r="J1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0">
        <f>WEEKNUM(Tableau_stats_bancs[[#This Row],[Heure de début]],)</f>
        <v>11</v>
      </c>
      <c r="L10">
        <f>WEEKNUM(Tableau_stats_bancs[[#This Row],[Heure de fin]],)</f>
        <v>11</v>
      </c>
      <c r="M10">
        <f>IF(Tableau_stats_bancs[[#This Row],[Semaine fin]]&lt;&gt;Tableau_stats_bancs[[#This Row],[Semaine début]],1,0)</f>
        <v>0</v>
      </c>
      <c r="Q10" s="22"/>
      <c r="S10" s="29"/>
      <c r="U10" s="29"/>
      <c r="W10" s="23"/>
      <c r="AA10" s="33"/>
      <c r="AD10" s="59"/>
      <c r="AE10" s="42"/>
      <c r="AF10" s="40">
        <f>AF9+7</f>
        <v>42597.416666666664</v>
      </c>
      <c r="AG10" s="40">
        <f>AG11-2</f>
        <v>42603.458333333336</v>
      </c>
      <c r="AH10" s="41"/>
      <c r="AI10" s="42"/>
      <c r="AJ10" s="42"/>
      <c r="AK10" s="43"/>
      <c r="AL10" s="44">
        <v>7</v>
      </c>
      <c r="AM10" s="45">
        <f t="shared" si="10"/>
        <v>2.3333333333333335</v>
      </c>
      <c r="AN10" s="46"/>
      <c r="AO10" s="46"/>
      <c r="AP10" s="47"/>
    </row>
    <row r="11" spans="1:42" x14ac:dyDescent="0.25">
      <c r="A11" t="b">
        <v>0</v>
      </c>
      <c r="B11" s="1"/>
      <c r="C11" s="2">
        <v>42465</v>
      </c>
      <c r="D11" s="2">
        <v>42465.999305555553</v>
      </c>
      <c r="E11" s="3" t="b">
        <v>1</v>
      </c>
      <c r="F11" s="1"/>
      <c r="G11" s="1" t="s">
        <v>29</v>
      </c>
      <c r="H11" s="4" t="s">
        <v>8</v>
      </c>
      <c r="I11" s="5">
        <f t="shared" si="0"/>
        <v>1</v>
      </c>
      <c r="J1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1">
        <f>WEEKNUM(Tableau_stats_bancs[[#This Row],[Heure de début]],)</f>
        <v>15</v>
      </c>
      <c r="L11">
        <f>WEEKNUM(Tableau_stats_bancs[[#This Row],[Heure de fin]],)</f>
        <v>15</v>
      </c>
      <c r="M11">
        <f>IF(Tableau_stats_bancs[[#This Row],[Semaine fin]]&lt;&gt;Tableau_stats_bancs[[#This Row],[Semaine début]],1,0)</f>
        <v>0</v>
      </c>
      <c r="Q11" s="22"/>
      <c r="S11" s="29"/>
      <c r="U11" s="29"/>
      <c r="W11" s="23"/>
      <c r="AA11" s="33"/>
      <c r="AD11" s="59"/>
      <c r="AE11" s="42"/>
      <c r="AF11" s="40">
        <f>AF10+7</f>
        <v>42604.416666666664</v>
      </c>
      <c r="AG11" s="40">
        <v>42605.458333333336</v>
      </c>
      <c r="AH11" s="41"/>
      <c r="AI11" s="42"/>
      <c r="AJ11" s="42"/>
      <c r="AK11" s="43"/>
      <c r="AL11" s="44">
        <v>1.5</v>
      </c>
      <c r="AM11" s="45">
        <f t="shared" si="10"/>
        <v>0.5</v>
      </c>
      <c r="AN11" s="46"/>
      <c r="AO11" s="46"/>
      <c r="AP11" s="47"/>
    </row>
    <row r="12" spans="1:42" x14ac:dyDescent="0.25">
      <c r="A12" t="b">
        <v>0</v>
      </c>
      <c r="B12" s="1"/>
      <c r="C12" s="2">
        <v>42466</v>
      </c>
      <c r="D12" s="2">
        <v>42468.999305555553</v>
      </c>
      <c r="E12" s="3" t="b">
        <v>1</v>
      </c>
      <c r="F12" s="1"/>
      <c r="G12" s="1" t="s">
        <v>29</v>
      </c>
      <c r="H12" s="4" t="s">
        <v>8</v>
      </c>
      <c r="I12" s="5">
        <f t="shared" si="0"/>
        <v>3</v>
      </c>
      <c r="J1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2">
        <f>WEEKNUM(Tableau_stats_bancs[[#This Row],[Heure de début]],)</f>
        <v>15</v>
      </c>
      <c r="L12">
        <f>WEEKNUM(Tableau_stats_bancs[[#This Row],[Heure de fin]],)</f>
        <v>15</v>
      </c>
      <c r="M12">
        <f>IF(Tableau_stats_bancs[[#This Row],[Semaine fin]]&lt;&gt;Tableau_stats_bancs[[#This Row],[Semaine début]],1,0)</f>
        <v>0</v>
      </c>
      <c r="Q12" s="22"/>
      <c r="S12" s="29"/>
      <c r="U12" s="29"/>
      <c r="W12" s="23"/>
      <c r="AA12" s="33"/>
      <c r="AD12" s="59" t="b">
        <v>0</v>
      </c>
      <c r="AE12" s="42" t="s">
        <v>61</v>
      </c>
      <c r="AF12" s="40">
        <v>42569.416666666664</v>
      </c>
      <c r="AG12" s="40">
        <f>AG13-7</f>
        <v>42572.770833333336</v>
      </c>
      <c r="AH12" s="41" t="b">
        <v>0</v>
      </c>
      <c r="AI12" s="42"/>
      <c r="AJ12" s="42" t="s">
        <v>28</v>
      </c>
      <c r="AK12" s="43" t="s">
        <v>8</v>
      </c>
      <c r="AL12" s="44">
        <v>7</v>
      </c>
      <c r="AM12" s="45">
        <f t="shared" ref="AM12:AM15" si="11">AL12*8/24</f>
        <v>2.3333333333333335</v>
      </c>
      <c r="AN12" s="46">
        <v>30</v>
      </c>
      <c r="AO12" s="46">
        <v>31</v>
      </c>
      <c r="AP12" s="47">
        <v>1</v>
      </c>
    </row>
    <row r="13" spans="1:42" x14ac:dyDescent="0.25">
      <c r="A13" t="b">
        <v>0</v>
      </c>
      <c r="B13" s="1"/>
      <c r="C13" s="2">
        <v>42471</v>
      </c>
      <c r="D13" s="2">
        <v>42475.999305555553</v>
      </c>
      <c r="E13" s="3" t="b">
        <v>1</v>
      </c>
      <c r="F13" s="1"/>
      <c r="G13" s="1" t="s">
        <v>29</v>
      </c>
      <c r="H13" s="4" t="s">
        <v>8</v>
      </c>
      <c r="I13" s="5">
        <f t="shared" si="0"/>
        <v>5</v>
      </c>
      <c r="J1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3">
        <f>WEEKNUM(Tableau_stats_bancs[[#This Row],[Heure de début]],)</f>
        <v>16</v>
      </c>
      <c r="L13">
        <f>WEEKNUM(Tableau_stats_bancs[[#This Row],[Heure de fin]],)</f>
        <v>16</v>
      </c>
      <c r="M13">
        <f>IF(Tableau_stats_bancs[[#This Row],[Semaine fin]]&lt;&gt;Tableau_stats_bancs[[#This Row],[Semaine début]],1,0)</f>
        <v>0</v>
      </c>
      <c r="Q13" s="22"/>
      <c r="S13" s="29"/>
      <c r="U13" s="29"/>
      <c r="W13" s="23"/>
      <c r="AA13" s="33"/>
      <c r="AD13" s="59"/>
      <c r="AE13" s="42"/>
      <c r="AF13" s="40">
        <f>AF12+7</f>
        <v>42576.416666666664</v>
      </c>
      <c r="AG13" s="40">
        <v>42579.770833333336</v>
      </c>
      <c r="AH13" s="41"/>
      <c r="AI13" s="42"/>
      <c r="AJ13" s="42"/>
      <c r="AK13" s="43"/>
      <c r="AL13" s="44">
        <v>3.5</v>
      </c>
      <c r="AM13" s="45">
        <f t="shared" si="11"/>
        <v>1.1666666666666667</v>
      </c>
      <c r="AN13" s="46"/>
      <c r="AO13" s="46"/>
      <c r="AP13" s="47"/>
    </row>
    <row r="14" spans="1:42" x14ac:dyDescent="0.25">
      <c r="A14" t="b">
        <v>0</v>
      </c>
      <c r="B14" s="1"/>
      <c r="C14" s="2">
        <v>42478</v>
      </c>
      <c r="D14" s="2">
        <v>42482.999305555553</v>
      </c>
      <c r="E14" s="3" t="b">
        <v>1</v>
      </c>
      <c r="F14" s="1"/>
      <c r="G14" s="1" t="s">
        <v>29</v>
      </c>
      <c r="H14" s="4" t="s">
        <v>8</v>
      </c>
      <c r="I14" s="5">
        <f t="shared" si="0"/>
        <v>5</v>
      </c>
      <c r="J1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4">
        <f>WEEKNUM(Tableau_stats_bancs[[#This Row],[Heure de début]],)</f>
        <v>17</v>
      </c>
      <c r="L14">
        <f>WEEKNUM(Tableau_stats_bancs[[#This Row],[Heure de fin]],)</f>
        <v>17</v>
      </c>
      <c r="M14">
        <f>IF(Tableau_stats_bancs[[#This Row],[Semaine fin]]&lt;&gt;Tableau_stats_bancs[[#This Row],[Semaine début]],1,0)</f>
        <v>0</v>
      </c>
      <c r="Q14" s="22"/>
      <c r="S14" s="29"/>
      <c r="U14" s="29"/>
      <c r="W14" s="23"/>
      <c r="AA14" s="33"/>
      <c r="AD14" s="59" t="b">
        <v>0</v>
      </c>
      <c r="AE14" s="42" t="s">
        <v>62</v>
      </c>
      <c r="AF14" s="40">
        <v>42584.5</v>
      </c>
      <c r="AG14" s="40">
        <f>AG15-5</f>
        <v>42589.541666666664</v>
      </c>
      <c r="AH14" s="41" t="b">
        <v>0</v>
      </c>
      <c r="AI14" s="42"/>
      <c r="AJ14" s="42" t="s">
        <v>28</v>
      </c>
      <c r="AK14" s="43" t="s">
        <v>8</v>
      </c>
      <c r="AL14" s="44">
        <v>6</v>
      </c>
      <c r="AM14" s="45">
        <f t="shared" si="11"/>
        <v>2</v>
      </c>
      <c r="AN14" s="46">
        <v>32</v>
      </c>
      <c r="AO14" s="46">
        <v>33</v>
      </c>
      <c r="AP14" s="47">
        <v>1</v>
      </c>
    </row>
    <row r="15" spans="1:42" x14ac:dyDescent="0.25">
      <c r="A15" t="b">
        <v>0</v>
      </c>
      <c r="B15" s="1"/>
      <c r="C15" s="2">
        <v>42485</v>
      </c>
      <c r="D15" s="2">
        <v>42489.999305555553</v>
      </c>
      <c r="E15" s="3" t="b">
        <v>1</v>
      </c>
      <c r="F15" s="1"/>
      <c r="G15" s="1" t="s">
        <v>29</v>
      </c>
      <c r="H15" s="4" t="s">
        <v>8</v>
      </c>
      <c r="I15" s="5">
        <f t="shared" si="0"/>
        <v>5</v>
      </c>
      <c r="J1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5">
        <f>WEEKNUM(Tableau_stats_bancs[[#This Row],[Heure de début]],)</f>
        <v>18</v>
      </c>
      <c r="L15">
        <f>WEEKNUM(Tableau_stats_bancs[[#This Row],[Heure de fin]],)</f>
        <v>18</v>
      </c>
      <c r="M15">
        <f>IF(Tableau_stats_bancs[[#This Row],[Semaine fin]]&lt;&gt;Tableau_stats_bancs[[#This Row],[Semaine début]],1,0)</f>
        <v>0</v>
      </c>
      <c r="Q15" s="22"/>
      <c r="S15" s="29"/>
      <c r="U15" s="29"/>
      <c r="W15" s="23"/>
      <c r="AA15" s="33"/>
      <c r="AD15" s="59"/>
      <c r="AE15" s="42"/>
      <c r="AF15" s="40">
        <f>AF14+6</f>
        <v>42590.5</v>
      </c>
      <c r="AG15" s="40">
        <v>42594.541666666664</v>
      </c>
      <c r="AH15" s="41"/>
      <c r="AI15" s="42"/>
      <c r="AJ15" s="42"/>
      <c r="AK15" s="43"/>
      <c r="AL15" s="44">
        <v>4.5</v>
      </c>
      <c r="AM15" s="45">
        <f t="shared" si="11"/>
        <v>1.5</v>
      </c>
      <c r="AN15" s="46"/>
      <c r="AO15" s="46"/>
      <c r="AP15" s="47"/>
    </row>
    <row r="16" spans="1:42" x14ac:dyDescent="0.25">
      <c r="A16" t="b">
        <v>0</v>
      </c>
      <c r="B16" s="1"/>
      <c r="C16" s="2">
        <v>42572.333333333336</v>
      </c>
      <c r="D16" s="2">
        <v>42575.375</v>
      </c>
      <c r="E16" s="3" t="b">
        <v>0</v>
      </c>
      <c r="F16" s="1"/>
      <c r="G16" s="1" t="s">
        <v>29</v>
      </c>
      <c r="H16" s="4" t="s">
        <v>8</v>
      </c>
      <c r="I16" s="5">
        <f t="shared" si="0"/>
        <v>3.5</v>
      </c>
      <c r="J1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1.1666666666666665</v>
      </c>
      <c r="K16">
        <f>WEEKNUM(Tableau_stats_bancs[[#This Row],[Heure de début]],)</f>
        <v>30</v>
      </c>
      <c r="L16">
        <f>WEEKNUM(Tableau_stats_bancs[[#This Row],[Heure de fin]],)</f>
        <v>31</v>
      </c>
      <c r="M16">
        <f>IF(Tableau_stats_bancs[[#This Row],[Semaine fin]]&lt;&gt;Tableau_stats_bancs[[#This Row],[Semaine début]],1,0)</f>
        <v>1</v>
      </c>
      <c r="O16">
        <f>WEEKDAY(Tableau_stats_bancs[[#This Row],[Heure de début]],2)</f>
        <v>4</v>
      </c>
      <c r="P16">
        <f>Tableau_stats_bancs[[#This Row],[Semaine fin]]-Tableau_stats_bancs[[#This Row],[Semaine début]]+1</f>
        <v>2</v>
      </c>
      <c r="Q16" s="23">
        <v>3.5</v>
      </c>
      <c r="R16">
        <f t="shared" si="2"/>
        <v>28</v>
      </c>
      <c r="S16" s="29"/>
      <c r="U16" s="29"/>
      <c r="W16" s="23"/>
      <c r="Y16" s="12">
        <f>Q16+S16+U16+W16</f>
        <v>3.5</v>
      </c>
      <c r="Z16">
        <f>R16+T16+V16+X16</f>
        <v>28</v>
      </c>
      <c r="AA16" s="33"/>
      <c r="AB16">
        <f t="shared" si="5"/>
        <v>15</v>
      </c>
      <c r="AD16" s="59" t="b">
        <v>0</v>
      </c>
      <c r="AE16" s="42" t="s">
        <v>63</v>
      </c>
      <c r="AF16" s="40">
        <v>42429</v>
      </c>
      <c r="AG16" s="40">
        <v>42433.999305555553</v>
      </c>
      <c r="AH16" s="41" t="b">
        <v>1</v>
      </c>
      <c r="AI16" s="42"/>
      <c r="AJ16" s="42" t="s">
        <v>29</v>
      </c>
      <c r="AK16" s="43" t="s">
        <v>8</v>
      </c>
      <c r="AL16" s="44">
        <v>5</v>
      </c>
      <c r="AM16" s="45">
        <v>1.6666666666666665</v>
      </c>
      <c r="AN16" s="46">
        <v>10</v>
      </c>
      <c r="AO16" s="46">
        <v>10</v>
      </c>
      <c r="AP16" s="47">
        <v>0</v>
      </c>
    </row>
    <row r="17" spans="1:42" x14ac:dyDescent="0.25">
      <c r="A17" t="b">
        <v>0</v>
      </c>
      <c r="B17" s="1"/>
      <c r="C17" s="2">
        <v>42576.333333333336</v>
      </c>
      <c r="D17" s="2">
        <v>42578.375</v>
      </c>
      <c r="E17" s="3" t="b">
        <v>0</v>
      </c>
      <c r="F17" s="1"/>
      <c r="G17" s="1" t="s">
        <v>29</v>
      </c>
      <c r="H17" s="4" t="s">
        <v>8</v>
      </c>
      <c r="I17" s="5">
        <f t="shared" si="0"/>
        <v>2.5</v>
      </c>
      <c r="J1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0.83333333333333326</v>
      </c>
      <c r="K17">
        <f>WEEKNUM(Tableau_stats_bancs[[#This Row],[Heure de début]],)</f>
        <v>31</v>
      </c>
      <c r="L17">
        <f>WEEKNUM(Tableau_stats_bancs[[#This Row],[Heure de fin]],)</f>
        <v>31</v>
      </c>
      <c r="M17">
        <f>IF(Tableau_stats_bancs[[#This Row],[Semaine fin]]&lt;&gt;Tableau_stats_bancs[[#This Row],[Semaine début]],1,0)</f>
        <v>0</v>
      </c>
      <c r="Q17" s="22"/>
      <c r="S17" s="29" t="str">
        <f>IF(P17&gt;0,IF(Tableau_stats_bancs[[#This Row],[ Durée (en jours)]]-Q17&gt;7,7,Tableau_stats_bancs[[#This Row],[ Durée (en jours)]]-Q17),"")</f>
        <v/>
      </c>
      <c r="U17" s="29"/>
      <c r="W17" s="23"/>
      <c r="AA17" s="33"/>
      <c r="AD17" s="59" t="b">
        <v>0</v>
      </c>
      <c r="AE17" s="42" t="s">
        <v>64</v>
      </c>
      <c r="AF17" s="40">
        <v>42436</v>
      </c>
      <c r="AG17" s="40">
        <v>42440.999305555553</v>
      </c>
      <c r="AH17" s="41" t="b">
        <v>1</v>
      </c>
      <c r="AI17" s="42"/>
      <c r="AJ17" s="42" t="s">
        <v>29</v>
      </c>
      <c r="AK17" s="43" t="s">
        <v>8</v>
      </c>
      <c r="AL17" s="44">
        <v>5</v>
      </c>
      <c r="AM17" s="45">
        <v>1.6666666666666665</v>
      </c>
      <c r="AN17" s="46">
        <v>11</v>
      </c>
      <c r="AO17" s="46">
        <v>11</v>
      </c>
      <c r="AP17" s="47">
        <v>0</v>
      </c>
    </row>
    <row r="18" spans="1:42" x14ac:dyDescent="0.25">
      <c r="A18" t="b">
        <v>0</v>
      </c>
      <c r="B18" s="1"/>
      <c r="C18" s="2">
        <v>42579.666666666664</v>
      </c>
      <c r="D18" s="2">
        <v>42583.708333333336</v>
      </c>
      <c r="E18" s="3" t="b">
        <v>0</v>
      </c>
      <c r="F18" s="1"/>
      <c r="G18" s="1" t="s">
        <v>29</v>
      </c>
      <c r="H18" s="4" t="s">
        <v>8</v>
      </c>
      <c r="I18" s="5">
        <f t="shared" si="0"/>
        <v>4.5</v>
      </c>
      <c r="J1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1.5</v>
      </c>
      <c r="K18">
        <f>WEEKNUM(Tableau_stats_bancs[[#This Row],[Heure de début]],)</f>
        <v>31</v>
      </c>
      <c r="L18">
        <f>WEEKNUM(Tableau_stats_bancs[[#This Row],[Heure de fin]],)</f>
        <v>32</v>
      </c>
      <c r="M18">
        <f>IF(Tableau_stats_bancs[[#This Row],[Semaine fin]]&lt;&gt;Tableau_stats_bancs[[#This Row],[Semaine début]],1,0)</f>
        <v>1</v>
      </c>
      <c r="O18">
        <f>WEEKDAY(Tableau_stats_bancs[[#This Row],[Heure de début]],2)</f>
        <v>4</v>
      </c>
      <c r="P18">
        <f>Tableau_stats_bancs[[#This Row],[Semaine fin]]-Tableau_stats_bancs[[#This Row],[Semaine début]]+1</f>
        <v>2</v>
      </c>
      <c r="Q18" s="22">
        <f>IF(P18&gt;0,8-WEEKDAY(Tableau_stats_bancs[[#This Row],[Heure de début]],2),"")</f>
        <v>4</v>
      </c>
      <c r="R18">
        <f t="shared" si="2"/>
        <v>32</v>
      </c>
      <c r="S18" s="27">
        <f>IF(P18&gt;0,IF(Tableau_stats_bancs[[#This Row],[ Durée (en jours)]]-Q18&gt;7,7,Tableau_stats_bancs[[#This Row],[ Durée (en jours)]]-Q18),"")</f>
        <v>0.5</v>
      </c>
      <c r="T18">
        <f>S18*8</f>
        <v>4</v>
      </c>
      <c r="U18" s="29"/>
      <c r="W18" s="23"/>
      <c r="Y18" s="12">
        <f>Q18+S18+U18+W18</f>
        <v>4.5</v>
      </c>
      <c r="Z18">
        <f t="shared" ref="Z18:Z22" si="12">R18+T18+V18+X18</f>
        <v>36</v>
      </c>
      <c r="AA18" s="33">
        <f t="shared" si="4"/>
        <v>1</v>
      </c>
      <c r="AB18">
        <f t="shared" si="5"/>
        <v>17</v>
      </c>
      <c r="AD18" s="59" t="b">
        <v>0</v>
      </c>
      <c r="AE18" s="42" t="s">
        <v>65</v>
      </c>
      <c r="AF18" s="40">
        <v>42465</v>
      </c>
      <c r="AG18" s="40">
        <v>42465.999305555553</v>
      </c>
      <c r="AH18" s="41" t="b">
        <v>1</v>
      </c>
      <c r="AI18" s="42"/>
      <c r="AJ18" s="42" t="s">
        <v>29</v>
      </c>
      <c r="AK18" s="43" t="s">
        <v>8</v>
      </c>
      <c r="AL18" s="44">
        <v>1</v>
      </c>
      <c r="AM18" s="45">
        <v>0.33333333333333331</v>
      </c>
      <c r="AN18" s="46">
        <v>15</v>
      </c>
      <c r="AO18" s="46">
        <v>15</v>
      </c>
      <c r="AP18" s="47">
        <v>0</v>
      </c>
    </row>
    <row r="19" spans="1:42" x14ac:dyDescent="0.25">
      <c r="A19" t="b">
        <v>0</v>
      </c>
      <c r="B19" s="1"/>
      <c r="C19" s="16">
        <v>42613.416666666664</v>
      </c>
      <c r="D19" s="16">
        <v>42618.416666666664</v>
      </c>
      <c r="E19" s="3" t="b">
        <v>0</v>
      </c>
      <c r="F19" s="1"/>
      <c r="G19" s="1" t="s">
        <v>30</v>
      </c>
      <c r="H19" s="4" t="s">
        <v>8</v>
      </c>
      <c r="I19" s="17">
        <f t="shared" si="0"/>
        <v>5</v>
      </c>
      <c r="J1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9">
        <f>WEEKNUM(Tableau_stats_bancs[[#This Row],[Heure de début]],)</f>
        <v>36</v>
      </c>
      <c r="L19">
        <f>WEEKNUM(Tableau_stats_bancs[[#This Row],[Heure de fin]],)</f>
        <v>37</v>
      </c>
      <c r="M19">
        <f>IF(Tableau_stats_bancs[[#This Row],[Semaine fin]]&lt;&gt;Tableau_stats_bancs[[#This Row],[Semaine début]],1,0)</f>
        <v>1</v>
      </c>
      <c r="N19">
        <f>Tableau_stats_bancs[[#This Row],[Heure de fin]]-Tableau_stats_bancs[[#This Row],[Heure de début]]</f>
        <v>5</v>
      </c>
      <c r="O19">
        <f>WEEKDAY(Tableau_stats_bancs[[#This Row],[Heure de début]],2)</f>
        <v>3</v>
      </c>
      <c r="P19">
        <f>Tableau_stats_bancs[[#This Row],[Semaine fin]]-Tableau_stats_bancs[[#This Row],[Semaine début]]+1</f>
        <v>2</v>
      </c>
      <c r="Q19" s="24">
        <f>IF(P19&gt;0,8-WEEKDAY(Tableau_stats_bancs[[#This Row],[Heure de début]],2),"")</f>
        <v>5</v>
      </c>
      <c r="R19" s="13">
        <f t="shared" si="2"/>
        <v>40</v>
      </c>
      <c r="S19" s="30"/>
      <c r="T19" s="13"/>
      <c r="U19" s="30"/>
      <c r="V19" s="13"/>
      <c r="W19" s="31"/>
      <c r="X19" s="13"/>
      <c r="Y19" s="14">
        <f>Q19+S19+U19+W19</f>
        <v>5</v>
      </c>
      <c r="Z19" s="13">
        <f t="shared" si="12"/>
        <v>40</v>
      </c>
      <c r="AA19" s="34">
        <v>2</v>
      </c>
      <c r="AB19" s="13">
        <f t="shared" si="5"/>
        <v>18</v>
      </c>
      <c r="AD19" s="59" t="b">
        <v>0</v>
      </c>
      <c r="AE19" s="42" t="s">
        <v>66</v>
      </c>
      <c r="AF19" s="40">
        <v>42466</v>
      </c>
      <c r="AG19" s="40">
        <v>42468.999305555553</v>
      </c>
      <c r="AH19" s="41" t="b">
        <v>1</v>
      </c>
      <c r="AI19" s="42"/>
      <c r="AJ19" s="42" t="s">
        <v>29</v>
      </c>
      <c r="AK19" s="43" t="s">
        <v>8</v>
      </c>
      <c r="AL19" s="44">
        <v>3</v>
      </c>
      <c r="AM19" s="45">
        <v>1</v>
      </c>
      <c r="AN19" s="46">
        <v>15</v>
      </c>
      <c r="AO19" s="46">
        <v>15</v>
      </c>
      <c r="AP19" s="47">
        <v>0</v>
      </c>
    </row>
    <row r="20" spans="1:42" x14ac:dyDescent="0.25">
      <c r="A20" t="b">
        <v>0</v>
      </c>
      <c r="B20" s="1"/>
      <c r="C20" s="2">
        <v>42621.375</v>
      </c>
      <c r="D20" s="2">
        <v>42621.458333333336</v>
      </c>
      <c r="E20" s="3" t="b">
        <v>0</v>
      </c>
      <c r="F20" s="1"/>
      <c r="G20" s="1" t="s">
        <v>30</v>
      </c>
      <c r="H20" s="4" t="s">
        <v>8</v>
      </c>
      <c r="I20" s="5">
        <f t="shared" si="0"/>
        <v>0.5</v>
      </c>
      <c r="J2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8.3333333335758653E-2</v>
      </c>
      <c r="K20">
        <f>WEEKNUM(Tableau_stats_bancs[[#This Row],[Heure de début]],)</f>
        <v>37</v>
      </c>
      <c r="L20">
        <f>WEEKNUM(Tableau_stats_bancs[[#This Row],[Heure de fin]],)</f>
        <v>37</v>
      </c>
      <c r="M20">
        <f>IF(Tableau_stats_bancs[[#This Row],[Semaine fin]]&lt;&gt;Tableau_stats_bancs[[#This Row],[Semaine début]],1,0)</f>
        <v>0</v>
      </c>
      <c r="Q20" s="22"/>
      <c r="S20" s="29" t="str">
        <f>IF(P20&gt;0,IF(Tableau_stats_bancs[[#This Row],[ Durée (en jours)]]-Q20&gt;7,7,Tableau_stats_bancs[[#This Row],[ Durée (en jours)]]-Q20),"")</f>
        <v/>
      </c>
      <c r="U20" s="29"/>
      <c r="W20" s="23"/>
      <c r="AD20" s="59" t="b">
        <v>0</v>
      </c>
      <c r="AE20" s="42" t="s">
        <v>67</v>
      </c>
      <c r="AF20" s="40">
        <v>42471</v>
      </c>
      <c r="AG20" s="40">
        <v>42475.999305555553</v>
      </c>
      <c r="AH20" s="41" t="b">
        <v>1</v>
      </c>
      <c r="AI20" s="42"/>
      <c r="AJ20" s="42" t="s">
        <v>29</v>
      </c>
      <c r="AK20" s="43" t="s">
        <v>8</v>
      </c>
      <c r="AL20" s="44">
        <v>5</v>
      </c>
      <c r="AM20" s="45">
        <v>1.6666666666666665</v>
      </c>
      <c r="AN20" s="46">
        <v>16</v>
      </c>
      <c r="AO20" s="46">
        <v>16</v>
      </c>
      <c r="AP20" s="47">
        <v>0</v>
      </c>
    </row>
    <row r="21" spans="1:42" x14ac:dyDescent="0.25">
      <c r="A21" t="b">
        <v>0</v>
      </c>
      <c r="B21" s="1"/>
      <c r="C21" s="2">
        <v>42622.375</v>
      </c>
      <c r="D21" s="2">
        <v>42627.666666666664</v>
      </c>
      <c r="E21" s="3" t="b">
        <v>0</v>
      </c>
      <c r="F21" s="1"/>
      <c r="G21" s="1" t="s">
        <v>30</v>
      </c>
      <c r="H21" s="4" t="s">
        <v>8</v>
      </c>
      <c r="I21" s="5">
        <f t="shared" si="0"/>
        <v>5.5</v>
      </c>
      <c r="J2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1.8333333333333333</v>
      </c>
      <c r="K21">
        <f>WEEKNUM(Tableau_stats_bancs[[#This Row],[Heure de début]],)</f>
        <v>37</v>
      </c>
      <c r="L21">
        <f>WEEKNUM(Tableau_stats_bancs[[#This Row],[Heure de fin]],)</f>
        <v>38</v>
      </c>
      <c r="M21">
        <f>IF(Tableau_stats_bancs[[#This Row],[Semaine fin]]&lt;&gt;Tableau_stats_bancs[[#This Row],[Semaine début]],1,0)</f>
        <v>1</v>
      </c>
      <c r="O21">
        <f>WEEKDAY(Tableau_stats_bancs[[#This Row],[Heure de début]],2)</f>
        <v>5</v>
      </c>
      <c r="P21">
        <f>Tableau_stats_bancs[[#This Row],[Semaine fin]]-Tableau_stats_bancs[[#This Row],[Semaine début]]+1</f>
        <v>2</v>
      </c>
      <c r="Q21" s="22">
        <f>IF(P21&gt;0,8-WEEKDAY(Tableau_stats_bancs[[#This Row],[Heure de début]],2),"")</f>
        <v>3</v>
      </c>
      <c r="R21">
        <f t="shared" si="2"/>
        <v>24</v>
      </c>
      <c r="S21" s="27">
        <f>IF(P21&gt;0,IF(Tableau_stats_bancs[[#This Row],[ Durée (en jours)]]-Q21&gt;7,7,Tableau_stats_bancs[[#This Row],[ Durée (en jours)]]-Q21),"")</f>
        <v>2.5</v>
      </c>
      <c r="T21">
        <f>S21*8</f>
        <v>20</v>
      </c>
      <c r="U21" s="29"/>
      <c r="W21" s="23"/>
      <c r="Y21" s="12">
        <f>Q21+S21+U21+W21</f>
        <v>5.5</v>
      </c>
      <c r="Z21">
        <f t="shared" si="12"/>
        <v>44</v>
      </c>
      <c r="AA21" s="33">
        <f t="shared" si="4"/>
        <v>1</v>
      </c>
      <c r="AB21">
        <f t="shared" si="5"/>
        <v>20</v>
      </c>
      <c r="AD21" s="59" t="b">
        <v>0</v>
      </c>
      <c r="AE21" s="42" t="s">
        <v>68</v>
      </c>
      <c r="AF21" s="40">
        <v>42478</v>
      </c>
      <c r="AG21" s="40">
        <v>42482.999305555553</v>
      </c>
      <c r="AH21" s="41" t="b">
        <v>1</v>
      </c>
      <c r="AI21" s="42"/>
      <c r="AJ21" s="42" t="s">
        <v>29</v>
      </c>
      <c r="AK21" s="43" t="s">
        <v>8</v>
      </c>
      <c r="AL21" s="44">
        <v>5</v>
      </c>
      <c r="AM21" s="45">
        <v>1.6666666666666665</v>
      </c>
      <c r="AN21" s="46">
        <v>17</v>
      </c>
      <c r="AO21" s="46">
        <v>17</v>
      </c>
      <c r="AP21" s="47">
        <v>0</v>
      </c>
    </row>
    <row r="22" spans="1:42" x14ac:dyDescent="0.25">
      <c r="A22" t="b">
        <v>0</v>
      </c>
      <c r="B22" s="1"/>
      <c r="C22" s="2">
        <v>42572.583333333336</v>
      </c>
      <c r="D22" s="2">
        <v>42590.625</v>
      </c>
      <c r="E22" s="3" t="b">
        <v>0</v>
      </c>
      <c r="F22" s="1"/>
      <c r="G22" s="1" t="s">
        <v>31</v>
      </c>
      <c r="H22" s="4" t="s">
        <v>8</v>
      </c>
      <c r="I22" s="5">
        <f t="shared" si="0"/>
        <v>18.5</v>
      </c>
      <c r="J2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6.1666666666666661</v>
      </c>
      <c r="K22">
        <f>WEEKNUM(Tableau_stats_bancs[[#This Row],[Heure de début]],)</f>
        <v>30</v>
      </c>
      <c r="L22">
        <f>WEEKNUM(Tableau_stats_bancs[[#This Row],[Heure de fin]],)</f>
        <v>33</v>
      </c>
      <c r="M22">
        <f>IF(Tableau_stats_bancs[[#This Row],[Semaine fin]]&lt;&gt;Tableau_stats_bancs[[#This Row],[Semaine début]],1,0)</f>
        <v>1</v>
      </c>
      <c r="O22">
        <f>WEEKDAY(Tableau_stats_bancs[[#This Row],[Heure de début]],2)</f>
        <v>4</v>
      </c>
      <c r="P22">
        <f>Tableau_stats_bancs[[#This Row],[Semaine fin]]-Tableau_stats_bancs[[#This Row],[Semaine début]]+1</f>
        <v>4</v>
      </c>
      <c r="Q22" s="22">
        <f>IF(P22&gt;0,8-WEEKDAY(Tableau_stats_bancs[[#This Row],[Heure de début]],2),"")</f>
        <v>4</v>
      </c>
      <c r="R22">
        <f t="shared" si="2"/>
        <v>32</v>
      </c>
      <c r="S22" s="27">
        <f>IF(P22&gt;0,IF(Tableau_stats_bancs[[#This Row],[ Durée (en jours)]]-Q22&gt;7,7,Tableau_stats_bancs[[#This Row],[ Durée (en jours)]]-Q22),"")</f>
        <v>7</v>
      </c>
      <c r="T22">
        <f>S22*8</f>
        <v>56</v>
      </c>
      <c r="U22" s="27">
        <v>7</v>
      </c>
      <c r="V22">
        <f>U22*8</f>
        <v>56</v>
      </c>
      <c r="W22" s="28">
        <v>0.5</v>
      </c>
      <c r="X22">
        <f>W22*8</f>
        <v>4</v>
      </c>
      <c r="Y22" s="12">
        <f>Q22+S22+U22+W22</f>
        <v>18.5</v>
      </c>
      <c r="Z22">
        <f t="shared" si="12"/>
        <v>148</v>
      </c>
      <c r="AA22" s="33">
        <f t="shared" si="4"/>
        <v>3</v>
      </c>
      <c r="AB22">
        <f t="shared" si="5"/>
        <v>21</v>
      </c>
      <c r="AD22" s="59" t="b">
        <v>0</v>
      </c>
      <c r="AE22" s="42" t="s">
        <v>69</v>
      </c>
      <c r="AF22" s="40">
        <v>42485</v>
      </c>
      <c r="AG22" s="40">
        <v>42489.999305555553</v>
      </c>
      <c r="AH22" s="41" t="b">
        <v>1</v>
      </c>
      <c r="AI22" s="42"/>
      <c r="AJ22" s="42" t="s">
        <v>29</v>
      </c>
      <c r="AK22" s="43" t="s">
        <v>8</v>
      </c>
      <c r="AL22" s="44">
        <v>5</v>
      </c>
      <c r="AM22" s="45">
        <v>1.6666666666666665</v>
      </c>
      <c r="AN22" s="46">
        <v>18</v>
      </c>
      <c r="AO22" s="46">
        <v>18</v>
      </c>
      <c r="AP22" s="47">
        <v>0</v>
      </c>
    </row>
    <row r="23" spans="1:42" x14ac:dyDescent="0.25">
      <c r="A23" t="b">
        <v>0</v>
      </c>
      <c r="B23" s="1"/>
      <c r="C23" s="2">
        <v>42583.375</v>
      </c>
      <c r="D23" s="2">
        <v>42587.75</v>
      </c>
      <c r="E23" s="3" t="b">
        <v>0</v>
      </c>
      <c r="F23" s="1"/>
      <c r="G23" s="1" t="s">
        <v>32</v>
      </c>
      <c r="H23" s="4" t="s">
        <v>8</v>
      </c>
      <c r="I23" s="5">
        <f t="shared" si="0"/>
        <v>4.5</v>
      </c>
      <c r="J2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1.5</v>
      </c>
      <c r="K23">
        <f>WEEKNUM(Tableau_stats_bancs[[#This Row],[Heure de début]],)</f>
        <v>32</v>
      </c>
      <c r="L23">
        <f>WEEKNUM(Tableau_stats_bancs[[#This Row],[Heure de fin]],)</f>
        <v>32</v>
      </c>
      <c r="M23">
        <f>IF(Tableau_stats_bancs[[#This Row],[Semaine fin]]&lt;&gt;Tableau_stats_bancs[[#This Row],[Semaine début]],1,0)</f>
        <v>0</v>
      </c>
      <c r="Q23" s="22"/>
      <c r="S23" s="29"/>
      <c r="U23" s="29"/>
      <c r="W23" s="23"/>
      <c r="AD23" s="59" t="b">
        <v>0</v>
      </c>
      <c r="AE23" s="42" t="s">
        <v>70</v>
      </c>
      <c r="AF23" s="40">
        <v>42572.333333333336</v>
      </c>
      <c r="AG23" s="40">
        <v>42575.375</v>
      </c>
      <c r="AH23" s="41" t="b">
        <v>0</v>
      </c>
      <c r="AI23" s="42"/>
      <c r="AJ23" s="42" t="s">
        <v>29</v>
      </c>
      <c r="AK23" s="43" t="s">
        <v>8</v>
      </c>
      <c r="AL23" s="44">
        <v>3.5</v>
      </c>
      <c r="AM23" s="45">
        <v>1.1666666666666665</v>
      </c>
      <c r="AN23" s="46">
        <v>30</v>
      </c>
      <c r="AO23" s="46">
        <v>31</v>
      </c>
      <c r="AP23" s="47">
        <v>1</v>
      </c>
    </row>
    <row r="24" spans="1:42" x14ac:dyDescent="0.25">
      <c r="A24" t="b">
        <v>0</v>
      </c>
      <c r="B24" s="1"/>
      <c r="C24" s="2">
        <v>42570</v>
      </c>
      <c r="D24" s="2">
        <v>42572.999305555553</v>
      </c>
      <c r="E24" s="3" t="b">
        <v>1</v>
      </c>
      <c r="F24" s="1"/>
      <c r="G24" s="1" t="s">
        <v>33</v>
      </c>
      <c r="H24" s="4" t="s">
        <v>8</v>
      </c>
      <c r="I24" s="5">
        <f t="shared" si="0"/>
        <v>3</v>
      </c>
      <c r="J2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4">
        <f>WEEKNUM(Tableau_stats_bancs[[#This Row],[Heure de début]],)</f>
        <v>30</v>
      </c>
      <c r="L24">
        <f>WEEKNUM(Tableau_stats_bancs[[#This Row],[Heure de fin]],)</f>
        <v>30</v>
      </c>
      <c r="M24">
        <f>IF(Tableau_stats_bancs[[#This Row],[Semaine fin]]&lt;&gt;Tableau_stats_bancs[[#This Row],[Semaine début]],1,0)</f>
        <v>0</v>
      </c>
      <c r="Q24" s="22"/>
      <c r="S24" s="29"/>
      <c r="U24" s="29"/>
      <c r="W24" s="23"/>
      <c r="AD24" s="59" t="b">
        <v>0</v>
      </c>
      <c r="AE24" s="42" t="s">
        <v>71</v>
      </c>
      <c r="AF24" s="40">
        <v>42576.333333333336</v>
      </c>
      <c r="AG24" s="40">
        <v>42578.375</v>
      </c>
      <c r="AH24" s="41" t="b">
        <v>0</v>
      </c>
      <c r="AI24" s="42"/>
      <c r="AJ24" s="42" t="s">
        <v>29</v>
      </c>
      <c r="AK24" s="43" t="s">
        <v>8</v>
      </c>
      <c r="AL24" s="44">
        <v>2.5</v>
      </c>
      <c r="AM24" s="45">
        <v>0.83333333333333326</v>
      </c>
      <c r="AN24" s="46">
        <v>31</v>
      </c>
      <c r="AO24" s="46">
        <v>31</v>
      </c>
      <c r="AP24" s="47"/>
    </row>
    <row r="25" spans="1:42" x14ac:dyDescent="0.25">
      <c r="A25" t="b">
        <v>1</v>
      </c>
      <c r="B25" s="1"/>
      <c r="C25" s="2">
        <v>42576</v>
      </c>
      <c r="D25" s="2">
        <v>42578.999305555553</v>
      </c>
      <c r="E25" s="3" t="b">
        <v>1</v>
      </c>
      <c r="F25" s="1"/>
      <c r="G25" s="1" t="s">
        <v>34</v>
      </c>
      <c r="H25" s="4" t="s">
        <v>8</v>
      </c>
      <c r="I25" s="5">
        <f t="shared" si="0"/>
        <v>3</v>
      </c>
      <c r="J2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5">
        <f>WEEKNUM(Tableau_stats_bancs[[#This Row],[Heure de début]],)</f>
        <v>31</v>
      </c>
      <c r="L25">
        <f>WEEKNUM(Tableau_stats_bancs[[#This Row],[Heure de fin]],)</f>
        <v>31</v>
      </c>
      <c r="M25">
        <f>IF(Tableau_stats_bancs[[#This Row],[Semaine fin]]&lt;&gt;Tableau_stats_bancs[[#This Row],[Semaine début]],1,0)</f>
        <v>0</v>
      </c>
      <c r="Q25" s="22"/>
      <c r="S25" s="29"/>
      <c r="U25" s="29"/>
      <c r="W25" s="23"/>
      <c r="AD25" s="59" t="b">
        <v>0</v>
      </c>
      <c r="AE25" s="42" t="s">
        <v>72</v>
      </c>
      <c r="AF25" s="40">
        <v>42579.666666666664</v>
      </c>
      <c r="AG25" s="40">
        <f>AG26-1</f>
        <v>42582.708333333336</v>
      </c>
      <c r="AH25" s="41" t="b">
        <v>0</v>
      </c>
      <c r="AI25" s="42"/>
      <c r="AJ25" s="42" t="s">
        <v>29</v>
      </c>
      <c r="AK25" s="43" t="s">
        <v>8</v>
      </c>
      <c r="AL25" s="44">
        <v>4.5</v>
      </c>
      <c r="AM25" s="48">
        <f t="shared" ref="AM25:AM28" si="13">AL25*8/24</f>
        <v>1.5</v>
      </c>
      <c r="AN25" s="46">
        <v>31</v>
      </c>
      <c r="AO25" s="46">
        <v>32</v>
      </c>
      <c r="AP25" s="47">
        <v>0</v>
      </c>
    </row>
    <row r="26" spans="1:42" x14ac:dyDescent="0.25">
      <c r="A26" t="b">
        <v>0</v>
      </c>
      <c r="B26" s="1"/>
      <c r="C26" s="2">
        <v>42572</v>
      </c>
      <c r="D26" s="2">
        <v>42576.999305555553</v>
      </c>
      <c r="E26" s="3" t="b">
        <v>1</v>
      </c>
      <c r="F26" s="1"/>
      <c r="G26" s="1" t="s">
        <v>35</v>
      </c>
      <c r="H26" s="4" t="s">
        <v>8</v>
      </c>
      <c r="I26" s="5">
        <f t="shared" si="0"/>
        <v>5</v>
      </c>
      <c r="J2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6">
        <f>WEEKNUM(Tableau_stats_bancs[[#This Row],[Heure de début]],)</f>
        <v>30</v>
      </c>
      <c r="L26">
        <f>WEEKNUM(Tableau_stats_bancs[[#This Row],[Heure de fin]],)</f>
        <v>31</v>
      </c>
      <c r="M26">
        <f>IF(Tableau_stats_bancs[[#This Row],[Semaine fin]]&lt;&gt;Tableau_stats_bancs[[#This Row],[Semaine début]],1,0)</f>
        <v>1</v>
      </c>
      <c r="O26">
        <f>WEEKDAY(Tableau_stats_bancs[[#This Row],[Heure de début]],2)</f>
        <v>4</v>
      </c>
      <c r="P26">
        <f>Tableau_stats_bancs[[#This Row],[Semaine fin]]-Tableau_stats_bancs[[#This Row],[Semaine début]]+1</f>
        <v>2</v>
      </c>
      <c r="Q26" s="22">
        <f>IF(P26&gt;0,8-WEEKDAY(Tableau_stats_bancs[[#This Row],[Heure de début]],2),"")</f>
        <v>4</v>
      </c>
      <c r="R26">
        <f t="shared" si="2"/>
        <v>32</v>
      </c>
      <c r="S26" s="27">
        <f>IF(P26&gt;0,IF(Tableau_stats_bancs[[#This Row],[ Durée (en jours)]]-Q26&gt;7,7,Tableau_stats_bancs[[#This Row],[ Durée (en jours)]]-Q26),"")</f>
        <v>1</v>
      </c>
      <c r="T26">
        <f>S26*8</f>
        <v>8</v>
      </c>
      <c r="U26" s="29"/>
      <c r="W26" s="23"/>
      <c r="Y26" s="12">
        <f>Q26+S26+U26+W26</f>
        <v>5</v>
      </c>
      <c r="Z26">
        <f t="shared" ref="Z26" si="14">R26+T26+V26+X26</f>
        <v>40</v>
      </c>
      <c r="AA26" s="33">
        <f t="shared" ref="AA26" si="15">COUNTA(Q26,S26,U26,W26)-1</f>
        <v>1</v>
      </c>
      <c r="AB26">
        <f t="shared" si="5"/>
        <v>25</v>
      </c>
      <c r="AD26" s="59"/>
      <c r="AE26" s="42"/>
      <c r="AF26" s="40">
        <f>AF25+4</f>
        <v>42583.666666666664</v>
      </c>
      <c r="AG26" s="40">
        <v>42583.708333333336</v>
      </c>
      <c r="AH26" s="41"/>
      <c r="AI26" s="42"/>
      <c r="AJ26" s="42"/>
      <c r="AK26" s="43"/>
      <c r="AL26" s="44">
        <v>0.5</v>
      </c>
      <c r="AM26" s="48">
        <f t="shared" si="13"/>
        <v>0.16666666666666666</v>
      </c>
      <c r="AN26" s="46"/>
      <c r="AO26" s="46"/>
      <c r="AP26" s="47"/>
    </row>
    <row r="27" spans="1:42" x14ac:dyDescent="0.25">
      <c r="A27" t="b">
        <v>0</v>
      </c>
      <c r="B27" s="1"/>
      <c r="C27" s="2">
        <v>42585.375</v>
      </c>
      <c r="D27" s="2">
        <v>42587.333333333336</v>
      </c>
      <c r="E27" s="3" t="b">
        <v>0</v>
      </c>
      <c r="F27" s="1"/>
      <c r="G27" s="1" t="s">
        <v>36</v>
      </c>
      <c r="H27" s="4" t="s">
        <v>8</v>
      </c>
      <c r="I27" s="5">
        <f t="shared" si="0"/>
        <v>2</v>
      </c>
      <c r="J2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7">
        <f>WEEKNUM(Tableau_stats_bancs[[#This Row],[Heure de début]],)</f>
        <v>32</v>
      </c>
      <c r="L27">
        <f>WEEKNUM(Tableau_stats_bancs[[#This Row],[Heure de fin]],)</f>
        <v>32</v>
      </c>
      <c r="M27">
        <f>IF(Tableau_stats_bancs[[#This Row],[Semaine fin]]&lt;&gt;Tableau_stats_bancs[[#This Row],[Semaine début]],1,0)</f>
        <v>0</v>
      </c>
      <c r="Q27" s="22"/>
      <c r="S27" s="29"/>
      <c r="U27" s="29"/>
      <c r="W27" s="23"/>
      <c r="AD27" s="59" t="b">
        <v>0</v>
      </c>
      <c r="AE27" s="42" t="s">
        <v>73</v>
      </c>
      <c r="AF27" s="49">
        <v>42613.416666666664</v>
      </c>
      <c r="AG27" s="49">
        <f>AG28-5</f>
        <v>42613.416666666664</v>
      </c>
      <c r="AH27" s="41" t="b">
        <v>0</v>
      </c>
      <c r="AI27" s="42"/>
      <c r="AJ27" s="42" t="s">
        <v>30</v>
      </c>
      <c r="AK27" s="43" t="s">
        <v>8</v>
      </c>
      <c r="AL27" s="50">
        <v>1</v>
      </c>
      <c r="AM27" s="48">
        <f t="shared" si="13"/>
        <v>0.33333333333333331</v>
      </c>
      <c r="AN27" s="46">
        <v>36</v>
      </c>
      <c r="AO27" s="46">
        <v>37</v>
      </c>
      <c r="AP27" s="47">
        <v>1</v>
      </c>
    </row>
    <row r="28" spans="1:42" x14ac:dyDescent="0.25">
      <c r="A28" t="b">
        <v>0</v>
      </c>
      <c r="B28" s="1"/>
      <c r="C28" s="2">
        <v>42548</v>
      </c>
      <c r="D28" s="2">
        <v>42552.999305555553</v>
      </c>
      <c r="E28" s="3" t="b">
        <v>1</v>
      </c>
      <c r="F28" s="1"/>
      <c r="G28" s="1" t="s">
        <v>37</v>
      </c>
      <c r="H28" s="4" t="s">
        <v>8</v>
      </c>
      <c r="I28" s="5">
        <f t="shared" si="0"/>
        <v>5</v>
      </c>
      <c r="J2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8">
        <f>WEEKNUM(Tableau_stats_bancs[[#This Row],[Heure de début]],)</f>
        <v>27</v>
      </c>
      <c r="L28">
        <f>WEEKNUM(Tableau_stats_bancs[[#This Row],[Heure de fin]],)</f>
        <v>27</v>
      </c>
      <c r="M28">
        <f>IF(Tableau_stats_bancs[[#This Row],[Semaine fin]]&lt;&gt;Tableau_stats_bancs[[#This Row],[Semaine début]],1,0)</f>
        <v>0</v>
      </c>
      <c r="Q28" s="22"/>
      <c r="S28" s="29"/>
      <c r="U28" s="29"/>
      <c r="W28" s="23"/>
      <c r="AD28" s="59"/>
      <c r="AE28" s="42"/>
      <c r="AF28" s="49">
        <v>42614.416666608799</v>
      </c>
      <c r="AG28" s="49">
        <v>42618.416666666664</v>
      </c>
      <c r="AH28" s="41"/>
      <c r="AI28" s="42"/>
      <c r="AJ28" s="42"/>
      <c r="AK28" s="43"/>
      <c r="AL28" s="50">
        <v>5</v>
      </c>
      <c r="AM28" s="48">
        <f t="shared" si="13"/>
        <v>1.6666666666666667</v>
      </c>
      <c r="AN28" s="46"/>
      <c r="AO28" s="46"/>
      <c r="AP28" s="47">
        <v>1</v>
      </c>
    </row>
    <row r="29" spans="1:42" x14ac:dyDescent="0.25">
      <c r="A29" t="b">
        <v>0</v>
      </c>
      <c r="B29" s="1"/>
      <c r="C29" s="2">
        <v>42555</v>
      </c>
      <c r="D29" s="2">
        <v>42559.999305555553</v>
      </c>
      <c r="E29" s="3" t="b">
        <v>1</v>
      </c>
      <c r="F29" s="1"/>
      <c r="G29" s="1" t="s">
        <v>37</v>
      </c>
      <c r="H29" s="4" t="s">
        <v>8</v>
      </c>
      <c r="I29" s="5">
        <f t="shared" si="0"/>
        <v>5</v>
      </c>
      <c r="J2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9">
        <f>WEEKNUM(Tableau_stats_bancs[[#This Row],[Heure de début]],)</f>
        <v>28</v>
      </c>
      <c r="L29">
        <f>WEEKNUM(Tableau_stats_bancs[[#This Row],[Heure de fin]],)</f>
        <v>28</v>
      </c>
      <c r="M29">
        <f>IF(Tableau_stats_bancs[[#This Row],[Semaine fin]]&lt;&gt;Tableau_stats_bancs[[#This Row],[Semaine début]],1,0)</f>
        <v>0</v>
      </c>
      <c r="Q29" s="22"/>
      <c r="S29" s="29"/>
      <c r="U29" s="29"/>
      <c r="W29" s="23"/>
      <c r="AD29" s="59" t="b">
        <v>0</v>
      </c>
      <c r="AE29" s="42" t="s">
        <v>74</v>
      </c>
      <c r="AF29" s="40">
        <v>42621.375</v>
      </c>
      <c r="AG29" s="40">
        <v>42621.458333333336</v>
      </c>
      <c r="AH29" s="41" t="b">
        <v>0</v>
      </c>
      <c r="AI29" s="42"/>
      <c r="AJ29" s="42" t="s">
        <v>30</v>
      </c>
      <c r="AK29" s="43" t="s">
        <v>8</v>
      </c>
      <c r="AL29" s="44">
        <v>0.5</v>
      </c>
      <c r="AM29" s="45">
        <v>8.3333333335758653E-2</v>
      </c>
      <c r="AN29" s="46">
        <v>37</v>
      </c>
      <c r="AO29" s="46">
        <v>37</v>
      </c>
      <c r="AP29" s="47"/>
    </row>
    <row r="30" spans="1:42" x14ac:dyDescent="0.25">
      <c r="A30" t="b">
        <v>0</v>
      </c>
      <c r="B30" s="1"/>
      <c r="C30" s="2">
        <v>42562</v>
      </c>
      <c r="D30" s="2">
        <v>42566.999305555553</v>
      </c>
      <c r="E30" s="3" t="b">
        <v>1</v>
      </c>
      <c r="F30" s="1"/>
      <c r="G30" s="1" t="s">
        <v>37</v>
      </c>
      <c r="H30" s="4" t="s">
        <v>8</v>
      </c>
      <c r="I30" s="5">
        <f t="shared" si="0"/>
        <v>5</v>
      </c>
      <c r="J3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0">
        <f>WEEKNUM(Tableau_stats_bancs[[#This Row],[Heure de début]],)</f>
        <v>29</v>
      </c>
      <c r="L30">
        <f>WEEKNUM(Tableau_stats_bancs[[#This Row],[Heure de fin]],)</f>
        <v>29</v>
      </c>
      <c r="M30">
        <f>IF(Tableau_stats_bancs[[#This Row],[Semaine fin]]&lt;&gt;Tableau_stats_bancs[[#This Row],[Semaine début]],1,0)</f>
        <v>0</v>
      </c>
      <c r="Q30" s="22"/>
      <c r="S30" s="29"/>
      <c r="U30" s="29"/>
      <c r="W30" s="23"/>
      <c r="AD30" s="59" t="b">
        <v>0</v>
      </c>
      <c r="AE30" s="42" t="s">
        <v>75</v>
      </c>
      <c r="AF30" s="40">
        <v>42622.375</v>
      </c>
      <c r="AG30" s="40">
        <f>AG31-3</f>
        <v>42624.666666666664</v>
      </c>
      <c r="AH30" s="41" t="b">
        <v>0</v>
      </c>
      <c r="AI30" s="42"/>
      <c r="AJ30" s="42" t="s">
        <v>30</v>
      </c>
      <c r="AK30" s="43" t="s">
        <v>8</v>
      </c>
      <c r="AL30" s="44">
        <v>3</v>
      </c>
      <c r="AM30" s="45">
        <f t="shared" ref="AM30:AM35" si="16">AL30*8/24</f>
        <v>1</v>
      </c>
      <c r="AN30" s="46">
        <v>37</v>
      </c>
      <c r="AO30" s="46">
        <v>38</v>
      </c>
      <c r="AP30" s="47">
        <v>0</v>
      </c>
    </row>
    <row r="31" spans="1:42" x14ac:dyDescent="0.25">
      <c r="A31" t="b">
        <v>0</v>
      </c>
      <c r="B31" s="1"/>
      <c r="C31" s="2">
        <v>42570</v>
      </c>
      <c r="D31" s="2">
        <v>42570.999305555553</v>
      </c>
      <c r="E31" s="3" t="b">
        <v>1</v>
      </c>
      <c r="F31" s="1"/>
      <c r="G31" s="1" t="s">
        <v>37</v>
      </c>
      <c r="H31" s="4" t="s">
        <v>8</v>
      </c>
      <c r="I31" s="5">
        <f t="shared" si="0"/>
        <v>1</v>
      </c>
      <c r="J3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1">
        <f>WEEKNUM(Tableau_stats_bancs[[#This Row],[Heure de début]],)</f>
        <v>30</v>
      </c>
      <c r="L31">
        <f>WEEKNUM(Tableau_stats_bancs[[#This Row],[Heure de fin]],)</f>
        <v>30</v>
      </c>
      <c r="M31">
        <f>IF(Tableau_stats_bancs[[#This Row],[Semaine fin]]&lt;&gt;Tableau_stats_bancs[[#This Row],[Semaine début]],1,0)</f>
        <v>0</v>
      </c>
      <c r="Q31" s="22"/>
      <c r="S31" s="29"/>
      <c r="U31" s="29"/>
      <c r="W31" s="23"/>
      <c r="AD31" s="59"/>
      <c r="AE31" s="42"/>
      <c r="AF31" s="40">
        <f>AF30+3</f>
        <v>42625.375</v>
      </c>
      <c r="AG31" s="40">
        <v>42627.666666666664</v>
      </c>
      <c r="AH31" s="41"/>
      <c r="AI31" s="42"/>
      <c r="AJ31" s="42"/>
      <c r="AK31" s="43"/>
      <c r="AL31" s="44">
        <v>2.5</v>
      </c>
      <c r="AM31" s="45">
        <f t="shared" si="16"/>
        <v>0.83333333333333337</v>
      </c>
      <c r="AN31" s="46"/>
      <c r="AO31" s="46"/>
      <c r="AP31" s="47">
        <v>1</v>
      </c>
    </row>
    <row r="32" spans="1:42" x14ac:dyDescent="0.25">
      <c r="A32" t="b">
        <v>0</v>
      </c>
      <c r="B32" s="1"/>
      <c r="C32" s="2">
        <v>42583</v>
      </c>
      <c r="D32" s="2">
        <v>42587.999305555553</v>
      </c>
      <c r="E32" s="3" t="b">
        <v>1</v>
      </c>
      <c r="F32" s="1"/>
      <c r="G32" s="1" t="s">
        <v>37</v>
      </c>
      <c r="H32" s="4" t="s">
        <v>8</v>
      </c>
      <c r="I32" s="5">
        <f t="shared" si="0"/>
        <v>5</v>
      </c>
      <c r="J3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2">
        <f>WEEKNUM(Tableau_stats_bancs[[#This Row],[Heure de début]],)</f>
        <v>32</v>
      </c>
      <c r="L32">
        <f>WEEKNUM(Tableau_stats_bancs[[#This Row],[Heure de fin]],)</f>
        <v>32</v>
      </c>
      <c r="M32">
        <f>IF(Tableau_stats_bancs[[#This Row],[Semaine fin]]&lt;&gt;Tableau_stats_bancs[[#This Row],[Semaine début]],1,0)</f>
        <v>0</v>
      </c>
      <c r="Q32" s="22"/>
      <c r="S32" s="29"/>
      <c r="U32" s="29"/>
      <c r="W32" s="23"/>
      <c r="AD32" s="59" t="b">
        <v>0</v>
      </c>
      <c r="AE32" s="42" t="s">
        <v>76</v>
      </c>
      <c r="AF32" s="40">
        <v>42572.583333333336</v>
      </c>
      <c r="AG32" s="40">
        <f>AG33-7</f>
        <v>42575.625</v>
      </c>
      <c r="AH32" s="41" t="b">
        <v>0</v>
      </c>
      <c r="AI32" s="42"/>
      <c r="AJ32" s="42" t="s">
        <v>31</v>
      </c>
      <c r="AK32" s="43" t="s">
        <v>8</v>
      </c>
      <c r="AL32" s="44">
        <v>4</v>
      </c>
      <c r="AM32" s="45">
        <f t="shared" si="16"/>
        <v>1.3333333333333333</v>
      </c>
      <c r="AN32" s="46">
        <v>30</v>
      </c>
      <c r="AO32" s="46">
        <v>33</v>
      </c>
      <c r="AP32" s="47"/>
    </row>
    <row r="33" spans="1:42" x14ac:dyDescent="0.25">
      <c r="A33" t="b">
        <v>0</v>
      </c>
      <c r="B33" s="1"/>
      <c r="C33" s="2">
        <v>42611</v>
      </c>
      <c r="D33" s="2">
        <v>42615.999305555553</v>
      </c>
      <c r="E33" s="3" t="b">
        <v>1</v>
      </c>
      <c r="F33" s="1"/>
      <c r="G33" s="1" t="s">
        <v>37</v>
      </c>
      <c r="H33" s="4" t="s">
        <v>8</v>
      </c>
      <c r="I33" s="5">
        <f t="shared" si="0"/>
        <v>5</v>
      </c>
      <c r="J3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3">
        <f>WEEKNUM(Tableau_stats_bancs[[#This Row],[Heure de début]],)</f>
        <v>36</v>
      </c>
      <c r="L33">
        <f>WEEKNUM(Tableau_stats_bancs[[#This Row],[Heure de fin]],)</f>
        <v>36</v>
      </c>
      <c r="M33">
        <f>IF(Tableau_stats_bancs[[#This Row],[Semaine fin]]&lt;&gt;Tableau_stats_bancs[[#This Row],[Semaine début]],1,0)</f>
        <v>0</v>
      </c>
      <c r="Q33" s="22"/>
      <c r="S33" s="29"/>
      <c r="U33" s="29"/>
      <c r="W33" s="23"/>
      <c r="AD33" s="59"/>
      <c r="AE33" s="42"/>
      <c r="AF33" s="40">
        <f>AF32+4</f>
        <v>42576.583333333336</v>
      </c>
      <c r="AG33" s="40">
        <f>AG34-7</f>
        <v>42582.625</v>
      </c>
      <c r="AH33" s="41"/>
      <c r="AI33" s="42"/>
      <c r="AJ33" s="42"/>
      <c r="AK33" s="43"/>
      <c r="AL33" s="44">
        <v>7</v>
      </c>
      <c r="AM33" s="45">
        <f t="shared" si="16"/>
        <v>2.3333333333333335</v>
      </c>
      <c r="AN33" s="46"/>
      <c r="AO33" s="46"/>
      <c r="AP33" s="47">
        <v>1</v>
      </c>
    </row>
    <row r="34" spans="1:42" x14ac:dyDescent="0.25">
      <c r="A34" t="b">
        <v>0</v>
      </c>
      <c r="B34" s="1"/>
      <c r="C34" s="2">
        <v>42618</v>
      </c>
      <c r="D34" s="2">
        <v>42622.999305555553</v>
      </c>
      <c r="E34" s="3" t="b">
        <v>1</v>
      </c>
      <c r="F34" s="1"/>
      <c r="G34" s="1" t="s">
        <v>37</v>
      </c>
      <c r="H34" s="4" t="s">
        <v>8</v>
      </c>
      <c r="I34" s="5">
        <f t="shared" si="0"/>
        <v>5</v>
      </c>
      <c r="J3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4">
        <f>WEEKNUM(Tableau_stats_bancs[[#This Row],[Heure de début]],)</f>
        <v>37</v>
      </c>
      <c r="L34">
        <f>WEEKNUM(Tableau_stats_bancs[[#This Row],[Heure de fin]],)</f>
        <v>37</v>
      </c>
      <c r="M34">
        <f>IF(Tableau_stats_bancs[[#This Row],[Semaine fin]]&lt;&gt;Tableau_stats_bancs[[#This Row],[Semaine début]],1,0)</f>
        <v>0</v>
      </c>
      <c r="Q34" s="22"/>
      <c r="S34" s="29"/>
      <c r="U34" s="29"/>
      <c r="W34" s="23"/>
      <c r="AD34" s="59"/>
      <c r="AE34" s="42"/>
      <c r="AF34" s="40">
        <f>AF33+7</f>
        <v>42583.583333333336</v>
      </c>
      <c r="AG34" s="40">
        <f>AG35-1</f>
        <v>42589.625</v>
      </c>
      <c r="AH34" s="41"/>
      <c r="AI34" s="42"/>
      <c r="AJ34" s="42"/>
      <c r="AK34" s="43"/>
      <c r="AL34" s="44">
        <v>7</v>
      </c>
      <c r="AM34" s="45">
        <f t="shared" si="16"/>
        <v>2.3333333333333335</v>
      </c>
      <c r="AN34" s="46"/>
      <c r="AO34" s="46"/>
      <c r="AP34" s="47"/>
    </row>
    <row r="35" spans="1:42" x14ac:dyDescent="0.25">
      <c r="A35" t="b">
        <v>0</v>
      </c>
      <c r="B35" s="1"/>
      <c r="C35" s="2">
        <v>42626</v>
      </c>
      <c r="D35" s="2">
        <v>42627.999305555553</v>
      </c>
      <c r="E35" s="3" t="b">
        <v>1</v>
      </c>
      <c r="F35" s="1"/>
      <c r="G35" s="1" t="s">
        <v>37</v>
      </c>
      <c r="H35" s="4" t="s">
        <v>8</v>
      </c>
      <c r="I35" s="5">
        <f t="shared" si="0"/>
        <v>2</v>
      </c>
      <c r="J3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5">
        <f>WEEKNUM(Tableau_stats_bancs[[#This Row],[Heure de début]],)</f>
        <v>38</v>
      </c>
      <c r="L35">
        <f>WEEKNUM(Tableau_stats_bancs[[#This Row],[Heure de fin]],)</f>
        <v>38</v>
      </c>
      <c r="M35">
        <f>IF(Tableau_stats_bancs[[#This Row],[Semaine fin]]&lt;&gt;Tableau_stats_bancs[[#This Row],[Semaine début]],1,0)</f>
        <v>0</v>
      </c>
      <c r="Q35" s="22"/>
      <c r="S35" s="29"/>
      <c r="U35" s="29"/>
      <c r="W35" s="23"/>
      <c r="AD35" s="59"/>
      <c r="AE35" s="42"/>
      <c r="AF35" s="40">
        <f>AF34+7</f>
        <v>42590.583333333336</v>
      </c>
      <c r="AG35" s="40">
        <v>42590.625</v>
      </c>
      <c r="AH35" s="41"/>
      <c r="AI35" s="42"/>
      <c r="AJ35" s="42"/>
      <c r="AK35" s="43"/>
      <c r="AL35" s="44">
        <v>0.5</v>
      </c>
      <c r="AM35" s="45">
        <f t="shared" si="16"/>
        <v>0.16666666666666666</v>
      </c>
      <c r="AN35" s="46"/>
      <c r="AO35" s="46"/>
      <c r="AP35" s="47"/>
    </row>
    <row r="36" spans="1:42" x14ac:dyDescent="0.25">
      <c r="A36" t="b">
        <v>0</v>
      </c>
      <c r="B36" s="1"/>
      <c r="C36" s="2">
        <v>42580.625</v>
      </c>
      <c r="D36" s="2">
        <v>42580.708333333336</v>
      </c>
      <c r="E36" s="3" t="b">
        <v>0</v>
      </c>
      <c r="F36" s="1"/>
      <c r="G36" s="1" t="s">
        <v>38</v>
      </c>
      <c r="H36" s="4" t="s">
        <v>8</v>
      </c>
      <c r="I36" s="5">
        <f t="shared" si="0"/>
        <v>0.5</v>
      </c>
      <c r="J3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8.3333333335758653E-2</v>
      </c>
      <c r="K36">
        <f>WEEKNUM(Tableau_stats_bancs[[#This Row],[Heure de début]],)</f>
        <v>31</v>
      </c>
      <c r="L36">
        <f>WEEKNUM(Tableau_stats_bancs[[#This Row],[Heure de fin]],)</f>
        <v>31</v>
      </c>
      <c r="M36">
        <f>IF(Tableau_stats_bancs[[#This Row],[Semaine fin]]&lt;&gt;Tableau_stats_bancs[[#This Row],[Semaine début]],1,0)</f>
        <v>0</v>
      </c>
      <c r="Q36" s="22"/>
      <c r="S36" s="29"/>
      <c r="U36" s="29"/>
      <c r="W36" s="23"/>
      <c r="AD36" s="59" t="b">
        <v>0</v>
      </c>
      <c r="AE36" s="42" t="s">
        <v>77</v>
      </c>
      <c r="AF36" s="40">
        <v>42583.375</v>
      </c>
      <c r="AG36" s="40">
        <v>42587.75</v>
      </c>
      <c r="AH36" s="41" t="b">
        <v>0</v>
      </c>
      <c r="AI36" s="42"/>
      <c r="AJ36" s="42" t="s">
        <v>32</v>
      </c>
      <c r="AK36" s="43" t="s">
        <v>8</v>
      </c>
      <c r="AL36" s="44">
        <v>4.5</v>
      </c>
      <c r="AM36" s="45">
        <v>1.5</v>
      </c>
      <c r="AN36" s="46">
        <v>32</v>
      </c>
      <c r="AO36" s="46">
        <v>32</v>
      </c>
      <c r="AP36" s="47"/>
    </row>
    <row r="37" spans="1:42" x14ac:dyDescent="0.25">
      <c r="A37" t="b">
        <v>0</v>
      </c>
      <c r="B37" s="1"/>
      <c r="C37" s="2">
        <v>42583.375</v>
      </c>
      <c r="D37" s="2">
        <v>42583.75</v>
      </c>
      <c r="E37" s="3" t="b">
        <v>0</v>
      </c>
      <c r="F37" s="1"/>
      <c r="G37" s="1" t="s">
        <v>38</v>
      </c>
      <c r="H37" s="4" t="s">
        <v>8</v>
      </c>
      <c r="I37" s="5">
        <f t="shared" si="0"/>
        <v>0.5</v>
      </c>
      <c r="J3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37">
        <f>WEEKNUM(Tableau_stats_bancs[[#This Row],[Heure de début]],)</f>
        <v>32</v>
      </c>
      <c r="L37">
        <f>WEEKNUM(Tableau_stats_bancs[[#This Row],[Heure de fin]],)</f>
        <v>32</v>
      </c>
      <c r="M37">
        <f>IF(Tableau_stats_bancs[[#This Row],[Semaine fin]]&lt;&gt;Tableau_stats_bancs[[#This Row],[Semaine début]],1,0)</f>
        <v>0</v>
      </c>
      <c r="Q37" s="22"/>
      <c r="S37" s="29"/>
      <c r="U37" s="29"/>
      <c r="W37" s="23"/>
      <c r="AD37" s="59" t="b">
        <v>0</v>
      </c>
      <c r="AE37" s="42" t="s">
        <v>78</v>
      </c>
      <c r="AF37" s="40">
        <v>42570</v>
      </c>
      <c r="AG37" s="40">
        <v>42572.999305555553</v>
      </c>
      <c r="AH37" s="41" t="b">
        <v>1</v>
      </c>
      <c r="AI37" s="42"/>
      <c r="AJ37" s="42" t="s">
        <v>33</v>
      </c>
      <c r="AK37" s="43" t="s">
        <v>8</v>
      </c>
      <c r="AL37" s="44">
        <v>3</v>
      </c>
      <c r="AM37" s="45">
        <v>1</v>
      </c>
      <c r="AN37" s="46">
        <v>30</v>
      </c>
      <c r="AO37" s="46">
        <v>30</v>
      </c>
      <c r="AP37" s="47">
        <v>0</v>
      </c>
    </row>
    <row r="38" spans="1:42" x14ac:dyDescent="0.25">
      <c r="A38" t="b">
        <v>0</v>
      </c>
      <c r="B38" s="1"/>
      <c r="C38" s="2">
        <v>42585.375</v>
      </c>
      <c r="D38" s="2">
        <v>42586.75</v>
      </c>
      <c r="E38" s="3" t="b">
        <v>0</v>
      </c>
      <c r="F38" s="1"/>
      <c r="G38" s="1" t="s">
        <v>38</v>
      </c>
      <c r="H38" s="4" t="s">
        <v>8</v>
      </c>
      <c r="I38" s="5">
        <f t="shared" si="0"/>
        <v>1.5</v>
      </c>
      <c r="J3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38">
        <f>WEEKNUM(Tableau_stats_bancs[[#This Row],[Heure de début]],)</f>
        <v>32</v>
      </c>
      <c r="L38">
        <f>WEEKNUM(Tableau_stats_bancs[[#This Row],[Heure de fin]],)</f>
        <v>32</v>
      </c>
      <c r="M38">
        <f>IF(Tableau_stats_bancs[[#This Row],[Semaine fin]]&lt;&gt;Tableau_stats_bancs[[#This Row],[Semaine début]],1,0)</f>
        <v>0</v>
      </c>
      <c r="Q38" s="22"/>
      <c r="S38" s="29"/>
      <c r="U38" s="29"/>
      <c r="W38" s="23"/>
      <c r="AD38" s="59" t="b">
        <v>1</v>
      </c>
      <c r="AE38" s="42" t="s">
        <v>79</v>
      </c>
      <c r="AF38" s="40">
        <v>42576</v>
      </c>
      <c r="AG38" s="40">
        <v>42578.999305555553</v>
      </c>
      <c r="AH38" s="41" t="b">
        <v>1</v>
      </c>
      <c r="AI38" s="42"/>
      <c r="AJ38" s="42" t="s">
        <v>34</v>
      </c>
      <c r="AK38" s="43" t="s">
        <v>8</v>
      </c>
      <c r="AL38" s="44">
        <v>3</v>
      </c>
      <c r="AM38" s="45">
        <v>1</v>
      </c>
      <c r="AN38" s="46">
        <v>31</v>
      </c>
      <c r="AO38" s="46">
        <v>31</v>
      </c>
      <c r="AP38" s="47">
        <v>0</v>
      </c>
    </row>
    <row r="39" spans="1:42" x14ac:dyDescent="0.25">
      <c r="A39" t="b">
        <v>0</v>
      </c>
      <c r="B39" s="1"/>
      <c r="C39" s="16">
        <v>42584.416666666664</v>
      </c>
      <c r="D39" s="16">
        <v>42606.416666666664</v>
      </c>
      <c r="E39" s="3" t="b">
        <v>0</v>
      </c>
      <c r="F39" s="1"/>
      <c r="G39" s="1" t="s">
        <v>39</v>
      </c>
      <c r="H39" s="4" t="s">
        <v>8</v>
      </c>
      <c r="I39" s="17">
        <f t="shared" si="0"/>
        <v>22</v>
      </c>
      <c r="J3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7.333333333333333</v>
      </c>
      <c r="K39">
        <f>WEEKNUM(Tableau_stats_bancs[[#This Row],[Heure de début]],)</f>
        <v>32</v>
      </c>
      <c r="L39">
        <f>WEEKNUM(Tableau_stats_bancs[[#This Row],[Heure de fin]],)</f>
        <v>35</v>
      </c>
      <c r="M39">
        <f>IF(Tableau_stats_bancs[[#This Row],[Semaine fin]]&lt;&gt;Tableau_stats_bancs[[#This Row],[Semaine début]],1,0)</f>
        <v>1</v>
      </c>
      <c r="N39">
        <f>Tableau_stats_bancs[[#This Row],[Heure de fin]]-Tableau_stats_bancs[[#This Row],[Heure de début]]</f>
        <v>22</v>
      </c>
      <c r="O39">
        <f>WEEKDAY(Tableau_stats_bancs[[#This Row],[Heure de début]],2)</f>
        <v>2</v>
      </c>
      <c r="P39">
        <f>Tableau_stats_bancs[[#This Row],[Semaine fin]]-Tableau_stats_bancs[[#This Row],[Semaine début]]+1</f>
        <v>4</v>
      </c>
      <c r="Q39" s="24">
        <f>IF(P39&gt;0,8-WEEKDAY(Tableau_stats_bancs[[#This Row],[Heure de début]],2),"")</f>
        <v>6</v>
      </c>
      <c r="R39" s="13">
        <f t="shared" si="2"/>
        <v>48</v>
      </c>
      <c r="S39" s="18">
        <f>IF(P39&gt;0,IF(Tableau_stats_bancs[[#This Row],[ Durée (en jours)]]-Q39&gt;7,7,Tableau_stats_bancs[[#This Row],[ Durée (en jours)]]-Q39),"")</f>
        <v>7</v>
      </c>
      <c r="T39" s="13">
        <f>S39*8</f>
        <v>56</v>
      </c>
      <c r="U39" s="18">
        <v>7</v>
      </c>
      <c r="V39" s="13">
        <f>U39*8</f>
        <v>56</v>
      </c>
      <c r="W39" s="19">
        <v>2</v>
      </c>
      <c r="X39" s="13">
        <f>W39*8</f>
        <v>16</v>
      </c>
      <c r="Y39" s="14">
        <f>Q39+S39+U39+W39</f>
        <v>22</v>
      </c>
      <c r="Z39" s="13">
        <f t="shared" ref="Z39" si="17">R39+T39+V39+X39</f>
        <v>176</v>
      </c>
      <c r="AA39" s="35">
        <f t="shared" ref="AA39" si="18">COUNTA(Q39,S39,U39,W39)-1</f>
        <v>3</v>
      </c>
      <c r="AB39" s="13">
        <f t="shared" si="5"/>
        <v>38</v>
      </c>
      <c r="AD39" s="59" t="b">
        <v>0</v>
      </c>
      <c r="AE39" s="42" t="s">
        <v>80</v>
      </c>
      <c r="AF39" s="40">
        <v>42572</v>
      </c>
      <c r="AG39" s="40">
        <f>AG40-1</f>
        <v>42575.999305555553</v>
      </c>
      <c r="AH39" s="41" t="b">
        <v>1</v>
      </c>
      <c r="AI39" s="42"/>
      <c r="AJ39" s="42" t="s">
        <v>35</v>
      </c>
      <c r="AK39" s="43" t="s">
        <v>8</v>
      </c>
      <c r="AL39" s="44">
        <v>4</v>
      </c>
      <c r="AM39" s="45">
        <f t="shared" ref="AM39:AM40" si="19">AL39*8/24</f>
        <v>1.3333333333333333</v>
      </c>
      <c r="AN39" s="46">
        <v>30</v>
      </c>
      <c r="AO39" s="46">
        <v>31</v>
      </c>
      <c r="AP39" s="47">
        <v>0</v>
      </c>
    </row>
    <row r="40" spans="1:42" x14ac:dyDescent="0.25">
      <c r="A40" t="b">
        <v>0</v>
      </c>
      <c r="B40" s="1"/>
      <c r="C40" s="2">
        <v>42611</v>
      </c>
      <c r="D40" s="2">
        <v>42735.999305555553</v>
      </c>
      <c r="E40" s="3" t="b">
        <v>1</v>
      </c>
      <c r="F40" s="1"/>
      <c r="G40" s="1" t="s">
        <v>40</v>
      </c>
      <c r="H40" s="4" t="s">
        <v>8</v>
      </c>
      <c r="I40" s="5">
        <f t="shared" si="0"/>
        <v>125</v>
      </c>
      <c r="J4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41.666666666666664</v>
      </c>
      <c r="K40">
        <f>WEEKNUM(Tableau_stats_bancs[[#This Row],[Heure de début]],)</f>
        <v>36</v>
      </c>
      <c r="L40">
        <f>WEEKNUM(Tableau_stats_bancs[[#This Row],[Heure de fin]],)</f>
        <v>53</v>
      </c>
      <c r="M40">
        <f>IF(Tableau_stats_bancs[[#This Row],[Semaine fin]]&lt;&gt;Tableau_stats_bancs[[#This Row],[Semaine début]],1,0)</f>
        <v>1</v>
      </c>
      <c r="O40">
        <f>WEEKDAY(Tableau_stats_bancs[[#This Row],[Heure de début]],2)</f>
        <v>1</v>
      </c>
      <c r="P40">
        <f>Tableau_stats_bancs[[#This Row],[Semaine fin]]-Tableau_stats_bancs[[#This Row],[Semaine début]]+1</f>
        <v>18</v>
      </c>
      <c r="Q40" s="20" t="s">
        <v>436</v>
      </c>
      <c r="R40" s="20"/>
      <c r="S40" s="20"/>
      <c r="T40" s="20"/>
      <c r="U40" s="21"/>
      <c r="V40" s="20"/>
      <c r="W40" s="15">
        <v>6</v>
      </c>
      <c r="X40" t="s">
        <v>55</v>
      </c>
      <c r="Y40" s="12">
        <f>17*7+W40</f>
        <v>125</v>
      </c>
      <c r="AA40" s="32">
        <v>17</v>
      </c>
      <c r="AB40">
        <f t="shared" si="5"/>
        <v>39</v>
      </c>
      <c r="AD40" s="59"/>
      <c r="AE40" s="42"/>
      <c r="AF40" s="40">
        <f>AF39+4</f>
        <v>42576</v>
      </c>
      <c r="AG40" s="40">
        <v>42576.999305555553</v>
      </c>
      <c r="AH40" s="41"/>
      <c r="AI40" s="42"/>
      <c r="AJ40" s="42"/>
      <c r="AK40" s="43"/>
      <c r="AL40" s="44">
        <v>1</v>
      </c>
      <c r="AM40" s="45">
        <f t="shared" si="19"/>
        <v>0.33333333333333331</v>
      </c>
      <c r="AN40" s="46"/>
      <c r="AO40" s="46"/>
      <c r="AP40" s="47">
        <v>1</v>
      </c>
    </row>
    <row r="41" spans="1:42" x14ac:dyDescent="0.25">
      <c r="A41" t="b">
        <v>0</v>
      </c>
      <c r="B41" s="1"/>
      <c r="C41" s="2">
        <v>42583</v>
      </c>
      <c r="D41" s="2">
        <v>42735.999305555553</v>
      </c>
      <c r="E41" s="3" t="b">
        <v>1</v>
      </c>
      <c r="F41" s="1"/>
      <c r="G41" s="1" t="s">
        <v>41</v>
      </c>
      <c r="H41" s="4" t="s">
        <v>8</v>
      </c>
      <c r="I41" s="5">
        <f t="shared" si="0"/>
        <v>153</v>
      </c>
      <c r="J4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51</v>
      </c>
      <c r="K41">
        <f>WEEKNUM(Tableau_stats_bancs[[#This Row],[Heure de début]],)</f>
        <v>32</v>
      </c>
      <c r="L41">
        <f>WEEKNUM(Tableau_stats_bancs[[#This Row],[Heure de fin]],)</f>
        <v>53</v>
      </c>
      <c r="M41">
        <f>IF(Tableau_stats_bancs[[#This Row],[Semaine fin]]&lt;&gt;Tableau_stats_bancs[[#This Row],[Semaine début]],1,0)</f>
        <v>1</v>
      </c>
      <c r="O41">
        <f>WEEKDAY(Tableau_stats_bancs[[#This Row],[Heure de début]],2)</f>
        <v>1</v>
      </c>
      <c r="P41">
        <f>Tableau_stats_bancs[[#This Row],[Semaine fin]]-Tableau_stats_bancs[[#This Row],[Semaine début]]+1</f>
        <v>22</v>
      </c>
      <c r="Q41" s="20" t="s">
        <v>437</v>
      </c>
      <c r="R41" s="20"/>
      <c r="S41" s="20"/>
      <c r="T41" s="20"/>
      <c r="U41" s="21"/>
      <c r="V41" s="20"/>
      <c r="W41" s="15">
        <v>6</v>
      </c>
      <c r="X41" t="s">
        <v>55</v>
      </c>
      <c r="Y41" s="12">
        <f>21*7+W41</f>
        <v>153</v>
      </c>
      <c r="AA41" s="32">
        <v>17</v>
      </c>
      <c r="AB41">
        <f t="shared" si="5"/>
        <v>40</v>
      </c>
      <c r="AD41" s="59" t="b">
        <v>0</v>
      </c>
      <c r="AE41" s="42" t="s">
        <v>81</v>
      </c>
      <c r="AF41" s="40">
        <v>42585.375</v>
      </c>
      <c r="AG41" s="40">
        <v>42587.333333333336</v>
      </c>
      <c r="AH41" s="41" t="b">
        <v>0</v>
      </c>
      <c r="AI41" s="42"/>
      <c r="AJ41" s="42" t="s">
        <v>36</v>
      </c>
      <c r="AK41" s="43" t="s">
        <v>8</v>
      </c>
      <c r="AL41" s="44">
        <v>2</v>
      </c>
      <c r="AM41" s="45">
        <v>0.66666666666666663</v>
      </c>
      <c r="AN41" s="46">
        <v>32</v>
      </c>
      <c r="AO41" s="46">
        <v>32</v>
      </c>
      <c r="AP41" s="47"/>
    </row>
    <row r="42" spans="1:42" x14ac:dyDescent="0.25">
      <c r="A42" t="b">
        <v>0</v>
      </c>
      <c r="B42" s="1"/>
      <c r="C42" s="2">
        <v>42583</v>
      </c>
      <c r="D42" s="2">
        <v>42735.999305555553</v>
      </c>
      <c r="E42" s="3" t="b">
        <v>1</v>
      </c>
      <c r="F42" s="1"/>
      <c r="G42" s="1" t="s">
        <v>42</v>
      </c>
      <c r="H42" s="4" t="s">
        <v>8</v>
      </c>
      <c r="I42" s="5">
        <f t="shared" si="0"/>
        <v>153</v>
      </c>
      <c r="J4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51</v>
      </c>
      <c r="K42">
        <f>WEEKNUM(Tableau_stats_bancs[[#This Row],[Heure de début]],)</f>
        <v>32</v>
      </c>
      <c r="L42">
        <f>WEEKNUM(Tableau_stats_bancs[[#This Row],[Heure de fin]],)</f>
        <v>53</v>
      </c>
      <c r="M42">
        <f>IF(Tableau_stats_bancs[[#This Row],[Semaine fin]]&lt;&gt;Tableau_stats_bancs[[#This Row],[Semaine début]],1,0)</f>
        <v>1</v>
      </c>
      <c r="O42">
        <f>WEEKDAY(Tableau_stats_bancs[[#This Row],[Heure de début]],2)</f>
        <v>1</v>
      </c>
      <c r="P42">
        <f>Tableau_stats_bancs[[#This Row],[Semaine fin]]-Tableau_stats_bancs[[#This Row],[Semaine début]]+1</f>
        <v>22</v>
      </c>
      <c r="Q42" s="20" t="s">
        <v>437</v>
      </c>
      <c r="R42" s="20"/>
      <c r="S42" s="20"/>
      <c r="T42" s="20"/>
      <c r="U42" s="21"/>
      <c r="V42" s="20"/>
      <c r="W42" s="15">
        <v>6</v>
      </c>
      <c r="X42" t="s">
        <v>55</v>
      </c>
      <c r="Y42" s="12">
        <f>21*7+W42</f>
        <v>153</v>
      </c>
      <c r="AA42" s="32">
        <v>17</v>
      </c>
      <c r="AB42">
        <f t="shared" si="5"/>
        <v>41</v>
      </c>
      <c r="AD42" s="59" t="b">
        <v>0</v>
      </c>
      <c r="AE42" s="42" t="s">
        <v>82</v>
      </c>
      <c r="AF42" s="40">
        <v>42548</v>
      </c>
      <c r="AG42" s="40">
        <v>42552.999305555553</v>
      </c>
      <c r="AH42" s="41" t="b">
        <v>1</v>
      </c>
      <c r="AI42" s="42"/>
      <c r="AJ42" s="42" t="s">
        <v>37</v>
      </c>
      <c r="AK42" s="43" t="s">
        <v>8</v>
      </c>
      <c r="AL42" s="44">
        <v>5</v>
      </c>
      <c r="AM42" s="45">
        <v>1.6666666666666665</v>
      </c>
      <c r="AN42" s="46">
        <v>27</v>
      </c>
      <c r="AO42" s="46">
        <v>27</v>
      </c>
      <c r="AP42" s="47">
        <v>0</v>
      </c>
    </row>
    <row r="43" spans="1:42" x14ac:dyDescent="0.25">
      <c r="A43" t="b">
        <v>0</v>
      </c>
      <c r="B43" s="1"/>
      <c r="C43" s="2">
        <v>42373.333333333336</v>
      </c>
      <c r="D43" s="2">
        <v>42377.5</v>
      </c>
      <c r="E43" s="3" t="b">
        <v>0</v>
      </c>
      <c r="F43" s="1"/>
      <c r="G43" s="1" t="s">
        <v>43</v>
      </c>
      <c r="H43" s="4" t="s">
        <v>8</v>
      </c>
      <c r="I43" s="5">
        <f t="shared" si="0"/>
        <v>4.5</v>
      </c>
      <c r="J4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1.5</v>
      </c>
      <c r="K43">
        <f>WEEKNUM(Tableau_stats_bancs[[#This Row],[Heure de début]],)</f>
        <v>2</v>
      </c>
      <c r="L43">
        <f>WEEKNUM(Tableau_stats_bancs[[#This Row],[Heure de fin]],)</f>
        <v>2</v>
      </c>
      <c r="M43">
        <f>IF(Tableau_stats_bancs[[#This Row],[Semaine fin]]&lt;&gt;Tableau_stats_bancs[[#This Row],[Semaine début]],1,0)</f>
        <v>0</v>
      </c>
      <c r="Q43" s="25"/>
      <c r="S43" s="26" t="str">
        <f>IF(P43&gt;0,IF(Tableau_stats_bancs[[#This Row],[ Durée (en jours)]]-Q43&gt;7,7,Tableau_stats_bancs[[#This Row],[ Durée (en jours)]]-Q43),"")</f>
        <v/>
      </c>
      <c r="AD43" s="59" t="b">
        <v>0</v>
      </c>
      <c r="AE43" s="42" t="s">
        <v>83</v>
      </c>
      <c r="AF43" s="40">
        <v>42555</v>
      </c>
      <c r="AG43" s="40">
        <v>42559.999305555553</v>
      </c>
      <c r="AH43" s="41" t="b">
        <v>1</v>
      </c>
      <c r="AI43" s="42"/>
      <c r="AJ43" s="42" t="s">
        <v>37</v>
      </c>
      <c r="AK43" s="43" t="s">
        <v>8</v>
      </c>
      <c r="AL43" s="44">
        <v>5</v>
      </c>
      <c r="AM43" s="45">
        <v>1.6666666666666665</v>
      </c>
      <c r="AN43" s="46">
        <v>28</v>
      </c>
      <c r="AO43" s="46">
        <v>28</v>
      </c>
      <c r="AP43" s="47">
        <v>0</v>
      </c>
    </row>
    <row r="44" spans="1:42" x14ac:dyDescent="0.25">
      <c r="A44" t="b">
        <v>0</v>
      </c>
      <c r="B44" s="1"/>
      <c r="C44" s="2">
        <v>42380</v>
      </c>
      <c r="D44" s="2">
        <v>42384.999305555553</v>
      </c>
      <c r="E44" s="3" t="b">
        <v>1</v>
      </c>
      <c r="F44" s="1"/>
      <c r="G44" s="1" t="s">
        <v>43</v>
      </c>
      <c r="H44" s="4" t="s">
        <v>8</v>
      </c>
      <c r="I44" s="5">
        <f t="shared" si="0"/>
        <v>5</v>
      </c>
      <c r="J4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44">
        <f>WEEKNUM(Tableau_stats_bancs[[#This Row],[Heure de début]],)</f>
        <v>3</v>
      </c>
      <c r="L44">
        <f>WEEKNUM(Tableau_stats_bancs[[#This Row],[Heure de fin]],)</f>
        <v>3</v>
      </c>
      <c r="M44">
        <f>IF(Tableau_stats_bancs[[#This Row],[Semaine fin]]&lt;&gt;Tableau_stats_bancs[[#This Row],[Semaine début]],1,0)</f>
        <v>0</v>
      </c>
      <c r="Q44" s="25"/>
      <c r="S44" s="26" t="str">
        <f>IF(P44&gt;0,IF(Tableau_stats_bancs[[#This Row],[ Durée (en jours)]]-Q44&gt;7,7,Tableau_stats_bancs[[#This Row],[ Durée (en jours)]]-Q44),"")</f>
        <v/>
      </c>
      <c r="AD44" s="59" t="b">
        <v>0</v>
      </c>
      <c r="AE44" s="42" t="s">
        <v>84</v>
      </c>
      <c r="AF44" s="40">
        <v>42562</v>
      </c>
      <c r="AG44" s="40">
        <v>42566.999305555553</v>
      </c>
      <c r="AH44" s="41" t="b">
        <v>1</v>
      </c>
      <c r="AI44" s="42"/>
      <c r="AJ44" s="42" t="s">
        <v>37</v>
      </c>
      <c r="AK44" s="43" t="s">
        <v>8</v>
      </c>
      <c r="AL44" s="44">
        <v>5</v>
      </c>
      <c r="AM44" s="45">
        <v>1.6666666666666665</v>
      </c>
      <c r="AN44" s="46">
        <v>29</v>
      </c>
      <c r="AO44" s="46">
        <v>29</v>
      </c>
      <c r="AP44" s="47">
        <v>0</v>
      </c>
    </row>
    <row r="45" spans="1:42" x14ac:dyDescent="0.25">
      <c r="A45" t="b">
        <v>0</v>
      </c>
      <c r="B45" s="1"/>
      <c r="C45" s="2">
        <v>42387</v>
      </c>
      <c r="D45" s="2">
        <v>42391.999305555553</v>
      </c>
      <c r="E45" s="3" t="b">
        <v>1</v>
      </c>
      <c r="F45" s="1"/>
      <c r="G45" s="1" t="s">
        <v>43</v>
      </c>
      <c r="H45" s="4" t="s">
        <v>8</v>
      </c>
      <c r="I45" s="5">
        <f t="shared" si="0"/>
        <v>5</v>
      </c>
      <c r="J4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45">
        <f>WEEKNUM(Tableau_stats_bancs[[#This Row],[Heure de début]],)</f>
        <v>4</v>
      </c>
      <c r="L45">
        <f>WEEKNUM(Tableau_stats_bancs[[#This Row],[Heure de fin]],)</f>
        <v>4</v>
      </c>
      <c r="M45">
        <f>IF(Tableau_stats_bancs[[#This Row],[Semaine fin]]&lt;&gt;Tableau_stats_bancs[[#This Row],[Semaine début]],1,0)</f>
        <v>0</v>
      </c>
      <c r="Q45" s="25"/>
      <c r="S45" s="26" t="str">
        <f>IF(P45&gt;0,IF(Tableau_stats_bancs[[#This Row],[ Durée (en jours)]]-Q45&gt;7,7,Tableau_stats_bancs[[#This Row],[ Durée (en jours)]]-Q45),"")</f>
        <v/>
      </c>
      <c r="AD45" s="59" t="b">
        <v>0</v>
      </c>
      <c r="AE45" s="42" t="s">
        <v>85</v>
      </c>
      <c r="AF45" s="40">
        <v>42570</v>
      </c>
      <c r="AG45" s="40">
        <v>42570.999305555553</v>
      </c>
      <c r="AH45" s="41" t="b">
        <v>1</v>
      </c>
      <c r="AI45" s="42"/>
      <c r="AJ45" s="42" t="s">
        <v>37</v>
      </c>
      <c r="AK45" s="43" t="s">
        <v>8</v>
      </c>
      <c r="AL45" s="44">
        <v>1</v>
      </c>
      <c r="AM45" s="45">
        <v>0.33333333333333331</v>
      </c>
      <c r="AN45" s="46">
        <v>30</v>
      </c>
      <c r="AO45" s="46">
        <v>30</v>
      </c>
      <c r="AP45" s="47">
        <v>0</v>
      </c>
    </row>
    <row r="46" spans="1:42" x14ac:dyDescent="0.25">
      <c r="A46" t="b">
        <v>0</v>
      </c>
      <c r="B46" s="1"/>
      <c r="C46" s="2">
        <v>42396</v>
      </c>
      <c r="D46" s="2">
        <v>42397.999305555553</v>
      </c>
      <c r="E46" s="3" t="b">
        <v>1</v>
      </c>
      <c r="F46" s="1"/>
      <c r="G46" s="1" t="s">
        <v>43</v>
      </c>
      <c r="H46" s="4" t="s">
        <v>8</v>
      </c>
      <c r="I46" s="5">
        <f t="shared" si="0"/>
        <v>2</v>
      </c>
      <c r="J4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46">
        <f>WEEKNUM(Tableau_stats_bancs[[#This Row],[Heure de début]],)</f>
        <v>5</v>
      </c>
      <c r="L46">
        <f>WEEKNUM(Tableau_stats_bancs[[#This Row],[Heure de fin]],)</f>
        <v>5</v>
      </c>
      <c r="M46">
        <f>IF(Tableau_stats_bancs[[#This Row],[Semaine fin]]&lt;&gt;Tableau_stats_bancs[[#This Row],[Semaine début]],1,0)</f>
        <v>0</v>
      </c>
      <c r="Q46" s="25"/>
      <c r="S46" s="26" t="str">
        <f>IF(P46&gt;0,IF(Tableau_stats_bancs[[#This Row],[ Durée (en jours)]]-Q46&gt;7,7,Tableau_stats_bancs[[#This Row],[ Durée (en jours)]]-Q46),"")</f>
        <v/>
      </c>
      <c r="AD46" s="59" t="b">
        <v>0</v>
      </c>
      <c r="AE46" s="42" t="s">
        <v>86</v>
      </c>
      <c r="AF46" s="40">
        <v>42583</v>
      </c>
      <c r="AG46" s="40">
        <v>42587.999305555553</v>
      </c>
      <c r="AH46" s="41" t="b">
        <v>1</v>
      </c>
      <c r="AI46" s="42"/>
      <c r="AJ46" s="42" t="s">
        <v>37</v>
      </c>
      <c r="AK46" s="43" t="s">
        <v>8</v>
      </c>
      <c r="AL46" s="44">
        <v>5</v>
      </c>
      <c r="AM46" s="45">
        <v>1.6666666666666665</v>
      </c>
      <c r="AN46" s="46">
        <v>32</v>
      </c>
      <c r="AO46" s="46">
        <v>32</v>
      </c>
      <c r="AP46" s="47">
        <v>0</v>
      </c>
    </row>
    <row r="47" spans="1:42" x14ac:dyDescent="0.25">
      <c r="A47" t="b">
        <v>0</v>
      </c>
      <c r="B47" s="1"/>
      <c r="C47" s="2">
        <v>42398</v>
      </c>
      <c r="D47" s="2">
        <v>42398.999305555553</v>
      </c>
      <c r="E47" s="3" t="b">
        <v>1</v>
      </c>
      <c r="F47" s="1"/>
      <c r="G47" s="1" t="s">
        <v>43</v>
      </c>
      <c r="H47" s="4" t="s">
        <v>8</v>
      </c>
      <c r="I47" s="5">
        <f t="shared" si="0"/>
        <v>1</v>
      </c>
      <c r="J4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47">
        <f>WEEKNUM(Tableau_stats_bancs[[#This Row],[Heure de début]],)</f>
        <v>5</v>
      </c>
      <c r="L47">
        <f>WEEKNUM(Tableau_stats_bancs[[#This Row],[Heure de fin]],)</f>
        <v>5</v>
      </c>
      <c r="M47">
        <f>IF(Tableau_stats_bancs[[#This Row],[Semaine fin]]&lt;&gt;Tableau_stats_bancs[[#This Row],[Semaine début]],1,0)</f>
        <v>0</v>
      </c>
      <c r="Q47" s="25"/>
      <c r="S47" s="26" t="str">
        <f>IF(P47&gt;0,IF(Tableau_stats_bancs[[#This Row],[ Durée (en jours)]]-Q47&gt;7,7,Tableau_stats_bancs[[#This Row],[ Durée (en jours)]]-Q47),"")</f>
        <v/>
      </c>
      <c r="AD47" s="59" t="b">
        <v>0</v>
      </c>
      <c r="AE47" s="42" t="s">
        <v>87</v>
      </c>
      <c r="AF47" s="40">
        <v>42611</v>
      </c>
      <c r="AG47" s="40">
        <v>42615.999305555553</v>
      </c>
      <c r="AH47" s="41" t="b">
        <v>1</v>
      </c>
      <c r="AI47" s="42"/>
      <c r="AJ47" s="42" t="s">
        <v>37</v>
      </c>
      <c r="AK47" s="43" t="s">
        <v>8</v>
      </c>
      <c r="AL47" s="44">
        <v>5</v>
      </c>
      <c r="AM47" s="45">
        <v>1.6666666666666665</v>
      </c>
      <c r="AN47" s="46">
        <v>36</v>
      </c>
      <c r="AO47" s="46">
        <v>36</v>
      </c>
      <c r="AP47" s="47">
        <v>0</v>
      </c>
    </row>
    <row r="48" spans="1:42" x14ac:dyDescent="0.25">
      <c r="A48" t="b">
        <v>0</v>
      </c>
      <c r="B48" s="1"/>
      <c r="C48" s="2">
        <v>42401.5</v>
      </c>
      <c r="D48" s="2">
        <v>42405.958333333336</v>
      </c>
      <c r="E48" s="3" t="b">
        <v>0</v>
      </c>
      <c r="F48" s="1"/>
      <c r="G48" s="1" t="s">
        <v>43</v>
      </c>
      <c r="H48" s="4" t="s">
        <v>8</v>
      </c>
      <c r="I48" s="5">
        <f t="shared" si="0"/>
        <v>4.5</v>
      </c>
      <c r="J4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1.5</v>
      </c>
      <c r="K48">
        <f>WEEKNUM(Tableau_stats_bancs[[#This Row],[Heure de début]],)</f>
        <v>6</v>
      </c>
      <c r="L48">
        <f>WEEKNUM(Tableau_stats_bancs[[#This Row],[Heure de fin]],)</f>
        <v>6</v>
      </c>
      <c r="M48">
        <f>IF(Tableau_stats_bancs[[#This Row],[Semaine fin]]&lt;&gt;Tableau_stats_bancs[[#This Row],[Semaine début]],1,0)</f>
        <v>0</v>
      </c>
      <c r="Q48" s="25"/>
      <c r="S48" s="26" t="str">
        <f>IF(P48&gt;0,IF(Tableau_stats_bancs[[#This Row],[ Durée (en jours)]]-Q48&gt;7,7,Tableau_stats_bancs[[#This Row],[ Durée (en jours)]]-Q48),"")</f>
        <v/>
      </c>
      <c r="AD48" s="59" t="b">
        <v>0</v>
      </c>
      <c r="AE48" s="42" t="s">
        <v>88</v>
      </c>
      <c r="AF48" s="40">
        <v>42618</v>
      </c>
      <c r="AG48" s="40">
        <v>42622.999305555553</v>
      </c>
      <c r="AH48" s="41" t="b">
        <v>1</v>
      </c>
      <c r="AI48" s="42"/>
      <c r="AJ48" s="42" t="s">
        <v>37</v>
      </c>
      <c r="AK48" s="43" t="s">
        <v>8</v>
      </c>
      <c r="AL48" s="44">
        <v>5</v>
      </c>
      <c r="AM48" s="45">
        <v>1.6666666666666665</v>
      </c>
      <c r="AN48" s="46">
        <v>37</v>
      </c>
      <c r="AO48" s="46">
        <v>37</v>
      </c>
      <c r="AP48" s="47">
        <v>0</v>
      </c>
    </row>
    <row r="49" spans="1:42" x14ac:dyDescent="0.25">
      <c r="A49" t="b">
        <v>0</v>
      </c>
      <c r="B49" s="1"/>
      <c r="C49" s="2">
        <v>42408</v>
      </c>
      <c r="D49" s="2">
        <v>42409.999305555553</v>
      </c>
      <c r="E49" s="3" t="b">
        <v>1</v>
      </c>
      <c r="F49" s="1"/>
      <c r="G49" s="1" t="s">
        <v>43</v>
      </c>
      <c r="H49" s="4" t="s">
        <v>8</v>
      </c>
      <c r="I49" s="5">
        <f t="shared" si="0"/>
        <v>2</v>
      </c>
      <c r="J4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49">
        <f>WEEKNUM(Tableau_stats_bancs[[#This Row],[Heure de début]],)</f>
        <v>7</v>
      </c>
      <c r="L49">
        <f>WEEKNUM(Tableau_stats_bancs[[#This Row],[Heure de fin]],)</f>
        <v>7</v>
      </c>
      <c r="M49">
        <f>IF(Tableau_stats_bancs[[#This Row],[Semaine fin]]&lt;&gt;Tableau_stats_bancs[[#This Row],[Semaine début]],1,0)</f>
        <v>0</v>
      </c>
      <c r="Q49" s="25"/>
      <c r="S49" s="26" t="str">
        <f>IF(P49&gt;0,IF(Tableau_stats_bancs[[#This Row],[ Durée (en jours)]]-Q49&gt;7,7,Tableau_stats_bancs[[#This Row],[ Durée (en jours)]]-Q49),"")</f>
        <v/>
      </c>
      <c r="AD49" s="59" t="b">
        <v>0</v>
      </c>
      <c r="AE49" s="42" t="s">
        <v>89</v>
      </c>
      <c r="AF49" s="40">
        <v>42626</v>
      </c>
      <c r="AG49" s="40">
        <v>42627.999305555553</v>
      </c>
      <c r="AH49" s="41" t="b">
        <v>1</v>
      </c>
      <c r="AI49" s="42"/>
      <c r="AJ49" s="42" t="s">
        <v>37</v>
      </c>
      <c r="AK49" s="43" t="s">
        <v>8</v>
      </c>
      <c r="AL49" s="44">
        <v>2</v>
      </c>
      <c r="AM49" s="45">
        <v>0.66666666666666663</v>
      </c>
      <c r="AN49" s="46">
        <v>38</v>
      </c>
      <c r="AO49" s="46">
        <v>38</v>
      </c>
      <c r="AP49" s="47">
        <v>0</v>
      </c>
    </row>
    <row r="50" spans="1:42" x14ac:dyDescent="0.25">
      <c r="A50" t="b">
        <v>0</v>
      </c>
      <c r="B50" s="1"/>
      <c r="C50" s="2">
        <v>42410</v>
      </c>
      <c r="D50" s="2">
        <v>42410.999305555553</v>
      </c>
      <c r="E50" s="3" t="b">
        <v>1</v>
      </c>
      <c r="F50" s="1"/>
      <c r="G50" s="1" t="s">
        <v>43</v>
      </c>
      <c r="H50" s="4" t="s">
        <v>8</v>
      </c>
      <c r="I50" s="5">
        <f t="shared" si="0"/>
        <v>1</v>
      </c>
      <c r="J5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50">
        <f>WEEKNUM(Tableau_stats_bancs[[#This Row],[Heure de début]],)</f>
        <v>7</v>
      </c>
      <c r="L50">
        <f>WEEKNUM(Tableau_stats_bancs[[#This Row],[Heure de fin]],)</f>
        <v>7</v>
      </c>
      <c r="M50">
        <f>IF(Tableau_stats_bancs[[#This Row],[Semaine fin]]&lt;&gt;Tableau_stats_bancs[[#This Row],[Semaine début]],1,0)</f>
        <v>0</v>
      </c>
      <c r="Q50" s="25"/>
      <c r="S50" s="26" t="str">
        <f>IF(P50&gt;0,IF(Tableau_stats_bancs[[#This Row],[ Durée (en jours)]]-Q50&gt;7,7,Tableau_stats_bancs[[#This Row],[ Durée (en jours)]]-Q50),"")</f>
        <v/>
      </c>
      <c r="AD50" s="59" t="b">
        <v>0</v>
      </c>
      <c r="AE50" s="42" t="s">
        <v>90</v>
      </c>
      <c r="AF50" s="40">
        <v>42580.625</v>
      </c>
      <c r="AG50" s="40">
        <v>42580.708333333336</v>
      </c>
      <c r="AH50" s="41" t="b">
        <v>0</v>
      </c>
      <c r="AI50" s="42"/>
      <c r="AJ50" s="42" t="s">
        <v>38</v>
      </c>
      <c r="AK50" s="43" t="s">
        <v>8</v>
      </c>
      <c r="AL50" s="44">
        <v>0.5</v>
      </c>
      <c r="AM50" s="45">
        <v>8.3333333335758653E-2</v>
      </c>
      <c r="AN50" s="46">
        <v>31</v>
      </c>
      <c r="AO50" s="46">
        <v>31</v>
      </c>
      <c r="AP50" s="47">
        <v>0</v>
      </c>
    </row>
    <row r="51" spans="1:42" x14ac:dyDescent="0.25">
      <c r="A51" t="b">
        <v>0</v>
      </c>
      <c r="B51" s="1"/>
      <c r="C51" s="2">
        <v>42411</v>
      </c>
      <c r="D51" s="2">
        <v>42412.999305555553</v>
      </c>
      <c r="E51" s="3" t="b">
        <v>1</v>
      </c>
      <c r="F51" s="1"/>
      <c r="G51" s="1" t="s">
        <v>43</v>
      </c>
      <c r="H51" s="4" t="s">
        <v>8</v>
      </c>
      <c r="I51" s="5">
        <f t="shared" si="0"/>
        <v>2</v>
      </c>
      <c r="J5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51">
        <f>WEEKNUM(Tableau_stats_bancs[[#This Row],[Heure de début]],)</f>
        <v>7</v>
      </c>
      <c r="L51">
        <f>WEEKNUM(Tableau_stats_bancs[[#This Row],[Heure de fin]],)</f>
        <v>7</v>
      </c>
      <c r="M51">
        <f>IF(Tableau_stats_bancs[[#This Row],[Semaine fin]]&lt;&gt;Tableau_stats_bancs[[#This Row],[Semaine début]],1,0)</f>
        <v>0</v>
      </c>
      <c r="Q51" s="25"/>
      <c r="S51" s="26" t="str">
        <f>IF(P51&gt;0,IF(Tableau_stats_bancs[[#This Row],[ Durée (en jours)]]-Q51&gt;7,7,Tableau_stats_bancs[[#This Row],[ Durée (en jours)]]-Q51),"")</f>
        <v/>
      </c>
      <c r="AD51" s="59" t="b">
        <v>0</v>
      </c>
      <c r="AE51" s="42" t="s">
        <v>91</v>
      </c>
      <c r="AF51" s="40">
        <v>42583.375</v>
      </c>
      <c r="AG51" s="40">
        <v>42583.75</v>
      </c>
      <c r="AH51" s="41" t="b">
        <v>0</v>
      </c>
      <c r="AI51" s="42"/>
      <c r="AJ51" s="42" t="s">
        <v>38</v>
      </c>
      <c r="AK51" s="43" t="s">
        <v>8</v>
      </c>
      <c r="AL51" s="44">
        <v>0.5</v>
      </c>
      <c r="AM51" s="45">
        <v>0.16666666666666666</v>
      </c>
      <c r="AN51" s="46">
        <v>32</v>
      </c>
      <c r="AO51" s="46">
        <v>32</v>
      </c>
      <c r="AP51" s="47">
        <v>0</v>
      </c>
    </row>
    <row r="52" spans="1:42" x14ac:dyDescent="0.25">
      <c r="A52" t="b">
        <v>0</v>
      </c>
      <c r="B52" s="1"/>
      <c r="C52" s="2">
        <v>42415</v>
      </c>
      <c r="D52" s="2">
        <v>42419.999305555553</v>
      </c>
      <c r="E52" s="3" t="b">
        <v>1</v>
      </c>
      <c r="F52" s="1"/>
      <c r="G52" s="1" t="s">
        <v>43</v>
      </c>
      <c r="H52" s="4" t="s">
        <v>8</v>
      </c>
      <c r="I52" s="5">
        <f t="shared" si="0"/>
        <v>5</v>
      </c>
      <c r="J5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52">
        <f>WEEKNUM(Tableau_stats_bancs[[#This Row],[Heure de début]],)</f>
        <v>8</v>
      </c>
      <c r="L52">
        <f>WEEKNUM(Tableau_stats_bancs[[#This Row],[Heure de fin]],)</f>
        <v>8</v>
      </c>
      <c r="M52">
        <f>IF(Tableau_stats_bancs[[#This Row],[Semaine fin]]&lt;&gt;Tableau_stats_bancs[[#This Row],[Semaine début]],1,0)</f>
        <v>0</v>
      </c>
      <c r="Q52" s="25"/>
      <c r="S52" s="26" t="str">
        <f>IF(P52&gt;0,IF(Tableau_stats_bancs[[#This Row],[ Durée (en jours)]]-Q52&gt;7,7,Tableau_stats_bancs[[#This Row],[ Durée (en jours)]]-Q52),"")</f>
        <v/>
      </c>
      <c r="AD52" s="59" t="b">
        <v>0</v>
      </c>
      <c r="AE52" s="42" t="s">
        <v>92</v>
      </c>
      <c r="AF52" s="40">
        <v>42585.375</v>
      </c>
      <c r="AG52" s="40">
        <v>42586.75</v>
      </c>
      <c r="AH52" s="41" t="b">
        <v>0</v>
      </c>
      <c r="AI52" s="42"/>
      <c r="AJ52" s="42" t="s">
        <v>38</v>
      </c>
      <c r="AK52" s="43" t="s">
        <v>8</v>
      </c>
      <c r="AL52" s="44">
        <v>1.5</v>
      </c>
      <c r="AM52" s="45">
        <v>0.5</v>
      </c>
      <c r="AN52" s="46">
        <v>32</v>
      </c>
      <c r="AO52" s="46">
        <v>32</v>
      </c>
      <c r="AP52" s="47">
        <v>0</v>
      </c>
    </row>
    <row r="53" spans="1:42" x14ac:dyDescent="0.25">
      <c r="A53" t="b">
        <v>0</v>
      </c>
      <c r="B53" s="1"/>
      <c r="C53" s="2">
        <v>42422</v>
      </c>
      <c r="D53" s="2">
        <v>42423.999305555553</v>
      </c>
      <c r="E53" s="3" t="b">
        <v>1</v>
      </c>
      <c r="F53" s="1"/>
      <c r="G53" s="1" t="s">
        <v>43</v>
      </c>
      <c r="H53" s="4" t="s">
        <v>8</v>
      </c>
      <c r="I53" s="5">
        <f t="shared" si="0"/>
        <v>2</v>
      </c>
      <c r="J5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53">
        <f>WEEKNUM(Tableau_stats_bancs[[#This Row],[Heure de début]],)</f>
        <v>9</v>
      </c>
      <c r="L53">
        <f>WEEKNUM(Tableau_stats_bancs[[#This Row],[Heure de fin]],)</f>
        <v>9</v>
      </c>
      <c r="M53">
        <f>IF(Tableau_stats_bancs[[#This Row],[Semaine fin]]&lt;&gt;Tableau_stats_bancs[[#This Row],[Semaine début]],1,0)</f>
        <v>0</v>
      </c>
      <c r="Q53" s="25"/>
      <c r="S53" s="26" t="str">
        <f>IF(P53&gt;0,IF(Tableau_stats_bancs[[#This Row],[ Durée (en jours)]]-Q53&gt;7,7,Tableau_stats_bancs[[#This Row],[ Durée (en jours)]]-Q53),"")</f>
        <v/>
      </c>
      <c r="AD53" s="59" t="b">
        <v>0</v>
      </c>
      <c r="AE53" s="42" t="s">
        <v>93</v>
      </c>
      <c r="AF53" s="49">
        <v>42584.416666666664</v>
      </c>
      <c r="AG53" s="49">
        <f>AG54-7</f>
        <v>42589.416666666664</v>
      </c>
      <c r="AH53" s="41" t="b">
        <v>0</v>
      </c>
      <c r="AI53" s="42"/>
      <c r="AJ53" s="42" t="s">
        <v>39</v>
      </c>
      <c r="AK53" s="43" t="s">
        <v>8</v>
      </c>
      <c r="AL53" s="50">
        <v>6</v>
      </c>
      <c r="AM53" s="48">
        <f t="shared" ref="AM53:AM56" si="20">AL53*8/24</f>
        <v>2</v>
      </c>
      <c r="AN53" s="46">
        <v>32</v>
      </c>
      <c r="AO53" s="46">
        <v>32</v>
      </c>
      <c r="AP53" s="47">
        <v>0</v>
      </c>
    </row>
    <row r="54" spans="1:42" x14ac:dyDescent="0.25">
      <c r="A54" t="b">
        <v>0</v>
      </c>
      <c r="B54" s="1"/>
      <c r="C54" s="2">
        <v>42425.5</v>
      </c>
      <c r="D54" s="2">
        <v>42425.958333333336</v>
      </c>
      <c r="E54" s="3" t="b">
        <v>0</v>
      </c>
      <c r="F54" s="1"/>
      <c r="G54" s="1" t="s">
        <v>43</v>
      </c>
      <c r="H54" s="4" t="s">
        <v>8</v>
      </c>
      <c r="I54" s="5">
        <f t="shared" si="0"/>
        <v>0.5</v>
      </c>
      <c r="J5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54">
        <f>WEEKNUM(Tableau_stats_bancs[[#This Row],[Heure de début]],)</f>
        <v>9</v>
      </c>
      <c r="L54">
        <f>WEEKNUM(Tableau_stats_bancs[[#This Row],[Heure de fin]],)</f>
        <v>9</v>
      </c>
      <c r="M54">
        <f>IF(Tableau_stats_bancs[[#This Row],[Semaine fin]]&lt;&gt;Tableau_stats_bancs[[#This Row],[Semaine début]],1,0)</f>
        <v>0</v>
      </c>
      <c r="Q54" s="25"/>
      <c r="S54" s="26" t="str">
        <f>IF(P54&gt;0,IF(Tableau_stats_bancs[[#This Row],[ Durée (en jours)]]-Q54&gt;7,7,Tableau_stats_bancs[[#This Row],[ Durée (en jours)]]-Q54),"")</f>
        <v/>
      </c>
      <c r="AD54" s="59"/>
      <c r="AE54" s="42" t="s">
        <v>93</v>
      </c>
      <c r="AF54" s="49">
        <f>AF53+6</f>
        <v>42590.416666666664</v>
      </c>
      <c r="AG54" s="49">
        <f>AG55-7</f>
        <v>42596.416666666664</v>
      </c>
      <c r="AH54" s="41"/>
      <c r="AI54" s="42"/>
      <c r="AJ54" s="42"/>
      <c r="AK54" s="43"/>
      <c r="AL54" s="50">
        <v>7</v>
      </c>
      <c r="AM54" s="48">
        <f t="shared" si="20"/>
        <v>2.3333333333333335</v>
      </c>
      <c r="AN54" s="46">
        <v>33</v>
      </c>
      <c r="AO54" s="46">
        <v>33</v>
      </c>
      <c r="AP54" s="47">
        <v>1</v>
      </c>
    </row>
    <row r="55" spans="1:42" x14ac:dyDescent="0.25">
      <c r="A55" t="b">
        <v>0</v>
      </c>
      <c r="B55" s="1"/>
      <c r="C55" s="2">
        <v>42426</v>
      </c>
      <c r="D55" s="2">
        <v>42426.999305555553</v>
      </c>
      <c r="E55" s="3" t="b">
        <v>1</v>
      </c>
      <c r="F55" s="1"/>
      <c r="G55" s="1" t="s">
        <v>43</v>
      </c>
      <c r="H55" s="4" t="s">
        <v>8</v>
      </c>
      <c r="I55" s="5">
        <f t="shared" si="0"/>
        <v>1</v>
      </c>
      <c r="J5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55">
        <f>WEEKNUM(Tableau_stats_bancs[[#This Row],[Heure de début]],)</f>
        <v>9</v>
      </c>
      <c r="L55">
        <f>WEEKNUM(Tableau_stats_bancs[[#This Row],[Heure de fin]],)</f>
        <v>9</v>
      </c>
      <c r="M55">
        <f>IF(Tableau_stats_bancs[[#This Row],[Semaine fin]]&lt;&gt;Tableau_stats_bancs[[#This Row],[Semaine début]],1,0)</f>
        <v>0</v>
      </c>
      <c r="Q55" s="25"/>
      <c r="S55" s="26" t="str">
        <f>IF(P55&gt;0,IF(Tableau_stats_bancs[[#This Row],[ Durée (en jours)]]-Q55&gt;7,7,Tableau_stats_bancs[[#This Row],[ Durée (en jours)]]-Q55),"")</f>
        <v/>
      </c>
      <c r="AD55" s="59"/>
      <c r="AE55" s="42" t="s">
        <v>93</v>
      </c>
      <c r="AF55" s="49">
        <f>AF54+7</f>
        <v>42597.416666666664</v>
      </c>
      <c r="AG55" s="49">
        <f>AG56-3</f>
        <v>42603.416666666664</v>
      </c>
      <c r="AH55" s="41"/>
      <c r="AI55" s="42"/>
      <c r="AJ55" s="42"/>
      <c r="AK55" s="43"/>
      <c r="AL55" s="50">
        <v>7</v>
      </c>
      <c r="AM55" s="48">
        <f t="shared" si="20"/>
        <v>2.3333333333333335</v>
      </c>
      <c r="AN55" s="46">
        <v>34</v>
      </c>
      <c r="AO55" s="46">
        <v>34</v>
      </c>
      <c r="AP55" s="47"/>
    </row>
    <row r="56" spans="1:42" x14ac:dyDescent="0.25">
      <c r="A56" t="b">
        <v>0</v>
      </c>
      <c r="B56" s="1"/>
      <c r="C56" s="2">
        <v>42431</v>
      </c>
      <c r="D56" s="2">
        <v>42433.999305555553</v>
      </c>
      <c r="E56" s="3" t="b">
        <v>1</v>
      </c>
      <c r="F56" s="1"/>
      <c r="G56" s="1" t="s">
        <v>43</v>
      </c>
      <c r="H56" s="4" t="s">
        <v>8</v>
      </c>
      <c r="I56" s="5">
        <f t="shared" si="0"/>
        <v>3</v>
      </c>
      <c r="J5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56">
        <f>WEEKNUM(Tableau_stats_bancs[[#This Row],[Heure de début]],)</f>
        <v>10</v>
      </c>
      <c r="L56">
        <f>WEEKNUM(Tableau_stats_bancs[[#This Row],[Heure de fin]],)</f>
        <v>10</v>
      </c>
      <c r="M56">
        <f>IF(Tableau_stats_bancs[[#This Row],[Semaine fin]]&lt;&gt;Tableau_stats_bancs[[#This Row],[Semaine début]],1,0)</f>
        <v>0</v>
      </c>
      <c r="Q56" s="25"/>
      <c r="S56" s="26" t="str">
        <f>IF(P56&gt;0,IF(Tableau_stats_bancs[[#This Row],[ Durée (en jours)]]-Q56&gt;7,7,Tableau_stats_bancs[[#This Row],[ Durée (en jours)]]-Q56),"")</f>
        <v/>
      </c>
      <c r="AD56" s="59"/>
      <c r="AE56" s="42" t="s">
        <v>93</v>
      </c>
      <c r="AF56" s="49">
        <f>AF55+7</f>
        <v>42604.416666666664</v>
      </c>
      <c r="AG56" s="49">
        <v>42606.416666666664</v>
      </c>
      <c r="AH56" s="41"/>
      <c r="AI56" s="42"/>
      <c r="AJ56" s="42"/>
      <c r="AK56" s="43"/>
      <c r="AL56" s="50">
        <v>3</v>
      </c>
      <c r="AM56" s="48">
        <f t="shared" si="20"/>
        <v>1</v>
      </c>
      <c r="AN56" s="46">
        <v>35</v>
      </c>
      <c r="AO56" s="46">
        <v>35</v>
      </c>
      <c r="AP56" s="47"/>
    </row>
    <row r="57" spans="1:42" x14ac:dyDescent="0.25">
      <c r="A57" t="b">
        <v>0</v>
      </c>
      <c r="B57" s="1"/>
      <c r="C57" s="2">
        <v>42436</v>
      </c>
      <c r="D57" s="2">
        <v>42440.999305555553</v>
      </c>
      <c r="E57" s="3" t="b">
        <v>1</v>
      </c>
      <c r="F57" s="1"/>
      <c r="G57" s="1" t="s">
        <v>43</v>
      </c>
      <c r="H57" s="4" t="s">
        <v>8</v>
      </c>
      <c r="I57" s="5">
        <f t="shared" si="0"/>
        <v>5</v>
      </c>
      <c r="J5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57">
        <f>WEEKNUM(Tableau_stats_bancs[[#This Row],[Heure de début]],)</f>
        <v>11</v>
      </c>
      <c r="L57">
        <f>WEEKNUM(Tableau_stats_bancs[[#This Row],[Heure de fin]],)</f>
        <v>11</v>
      </c>
      <c r="M57">
        <f>IF(Tableau_stats_bancs[[#This Row],[Semaine fin]]&lt;&gt;Tableau_stats_bancs[[#This Row],[Semaine début]],1,0)</f>
        <v>0</v>
      </c>
      <c r="Q57" s="25"/>
      <c r="S57" s="26" t="str">
        <f>IF(P57&gt;0,IF(Tableau_stats_bancs[[#This Row],[ Durée (en jours)]]-Q57&gt;7,7,Tableau_stats_bancs[[#This Row],[ Durée (en jours)]]-Q57),"")</f>
        <v/>
      </c>
      <c r="AD57" s="59" t="b">
        <v>0</v>
      </c>
      <c r="AE57" s="42" t="s">
        <v>94</v>
      </c>
      <c r="AF57" s="40">
        <v>42611</v>
      </c>
      <c r="AG57" s="40">
        <f>AG58-7</f>
        <v>42617.999305555553</v>
      </c>
      <c r="AH57" s="41" t="b">
        <v>1</v>
      </c>
      <c r="AI57" s="42"/>
      <c r="AJ57" s="42" t="s">
        <v>40</v>
      </c>
      <c r="AK57" s="43" t="s">
        <v>8</v>
      </c>
      <c r="AL57" s="44">
        <v>7</v>
      </c>
      <c r="AM57" s="45">
        <f t="shared" ref="AM57:AM74" si="21">AL57*8/24</f>
        <v>2.3333333333333335</v>
      </c>
      <c r="AN57" s="46">
        <v>36</v>
      </c>
      <c r="AO57" s="46">
        <v>36</v>
      </c>
      <c r="AP57" s="47"/>
    </row>
    <row r="58" spans="1:42" x14ac:dyDescent="0.25">
      <c r="A58" t="b">
        <v>0</v>
      </c>
      <c r="B58" s="1"/>
      <c r="C58" s="2">
        <v>42443</v>
      </c>
      <c r="D58" s="2">
        <v>42446.999305555553</v>
      </c>
      <c r="E58" s="3" t="b">
        <v>1</v>
      </c>
      <c r="F58" s="1"/>
      <c r="G58" s="1" t="s">
        <v>43</v>
      </c>
      <c r="H58" s="4" t="s">
        <v>8</v>
      </c>
      <c r="I58" s="5">
        <f t="shared" si="0"/>
        <v>4</v>
      </c>
      <c r="J5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58">
        <f>WEEKNUM(Tableau_stats_bancs[[#This Row],[Heure de début]],)</f>
        <v>12</v>
      </c>
      <c r="L58">
        <f>WEEKNUM(Tableau_stats_bancs[[#This Row],[Heure de fin]],)</f>
        <v>12</v>
      </c>
      <c r="M58">
        <f>IF(Tableau_stats_bancs[[#This Row],[Semaine fin]]&lt;&gt;Tableau_stats_bancs[[#This Row],[Semaine début]],1,0)</f>
        <v>0</v>
      </c>
      <c r="Q58" s="25"/>
      <c r="S58" s="26" t="str">
        <f>IF(P58&gt;0,IF(Tableau_stats_bancs[[#This Row],[ Durée (en jours)]]-Q58&gt;7,7,Tableau_stats_bancs[[#This Row],[ Durée (en jours)]]-Q58),"")</f>
        <v/>
      </c>
      <c r="AD58" s="59"/>
      <c r="AE58" s="42" t="s">
        <v>94</v>
      </c>
      <c r="AF58" s="40">
        <f>AF57+7</f>
        <v>42618</v>
      </c>
      <c r="AG58" s="40">
        <f t="shared" ref="AG58:AG71" si="22">AG59-7</f>
        <v>42624.999305555553</v>
      </c>
      <c r="AH58" s="41"/>
      <c r="AI58" s="42"/>
      <c r="AJ58" s="42"/>
      <c r="AK58" s="43"/>
      <c r="AL58" s="44">
        <v>7</v>
      </c>
      <c r="AM58" s="45">
        <f t="shared" si="21"/>
        <v>2.3333333333333335</v>
      </c>
      <c r="AN58" s="46">
        <v>37</v>
      </c>
      <c r="AO58" s="46">
        <v>37</v>
      </c>
      <c r="AP58" s="47">
        <v>1</v>
      </c>
    </row>
    <row r="59" spans="1:42" x14ac:dyDescent="0.25">
      <c r="A59" t="b">
        <v>0</v>
      </c>
      <c r="B59" s="1"/>
      <c r="C59" s="2">
        <v>42447</v>
      </c>
      <c r="D59" s="2">
        <v>42447.999305555553</v>
      </c>
      <c r="E59" s="3" t="b">
        <v>1</v>
      </c>
      <c r="F59" s="1"/>
      <c r="G59" s="1" t="s">
        <v>43</v>
      </c>
      <c r="H59" s="4" t="s">
        <v>8</v>
      </c>
      <c r="I59" s="5">
        <f t="shared" si="0"/>
        <v>1</v>
      </c>
      <c r="J5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59">
        <f>WEEKNUM(Tableau_stats_bancs[[#This Row],[Heure de début]],)</f>
        <v>12</v>
      </c>
      <c r="L59">
        <f>WEEKNUM(Tableau_stats_bancs[[#This Row],[Heure de fin]],)</f>
        <v>12</v>
      </c>
      <c r="M59">
        <f>IF(Tableau_stats_bancs[[#This Row],[Semaine fin]]&lt;&gt;Tableau_stats_bancs[[#This Row],[Semaine début]],1,0)</f>
        <v>0</v>
      </c>
      <c r="Q59" s="25"/>
      <c r="S59" s="26" t="str">
        <f>IF(P59&gt;0,IF(Tableau_stats_bancs[[#This Row],[ Durée (en jours)]]-Q59&gt;7,7,Tableau_stats_bancs[[#This Row],[ Durée (en jours)]]-Q59),"")</f>
        <v/>
      </c>
      <c r="AD59" s="59"/>
      <c r="AE59" s="42" t="s">
        <v>94</v>
      </c>
      <c r="AF59" s="40">
        <f t="shared" ref="AF59:AF74" si="23">AF58+7</f>
        <v>42625</v>
      </c>
      <c r="AG59" s="40">
        <f t="shared" si="22"/>
        <v>42631.999305555553</v>
      </c>
      <c r="AH59" s="41"/>
      <c r="AI59" s="42"/>
      <c r="AJ59" s="42"/>
      <c r="AK59" s="43"/>
      <c r="AL59" s="44">
        <v>7</v>
      </c>
      <c r="AM59" s="45">
        <f t="shared" si="21"/>
        <v>2.3333333333333335</v>
      </c>
      <c r="AN59" s="46">
        <v>38</v>
      </c>
      <c r="AO59" s="46">
        <v>38</v>
      </c>
      <c r="AP59" s="47"/>
    </row>
    <row r="60" spans="1:42" x14ac:dyDescent="0.25">
      <c r="A60" t="b">
        <v>0</v>
      </c>
      <c r="B60" s="1"/>
      <c r="C60" s="2">
        <v>42450</v>
      </c>
      <c r="D60" s="2">
        <v>42452.999305555553</v>
      </c>
      <c r="E60" s="3" t="b">
        <v>1</v>
      </c>
      <c r="F60" s="1"/>
      <c r="G60" s="1" t="s">
        <v>43</v>
      </c>
      <c r="H60" s="4" t="s">
        <v>8</v>
      </c>
      <c r="I60" s="5">
        <f t="shared" si="0"/>
        <v>3</v>
      </c>
      <c r="J6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60">
        <f>WEEKNUM(Tableau_stats_bancs[[#This Row],[Heure de début]],)</f>
        <v>13</v>
      </c>
      <c r="L60">
        <f>WEEKNUM(Tableau_stats_bancs[[#This Row],[Heure de fin]],)</f>
        <v>13</v>
      </c>
      <c r="M60">
        <f>IF(Tableau_stats_bancs[[#This Row],[Semaine fin]]&lt;&gt;Tableau_stats_bancs[[#This Row],[Semaine début]],1,0)</f>
        <v>0</v>
      </c>
      <c r="Q60" s="25"/>
      <c r="S60" s="26" t="str">
        <f>IF(P60&gt;0,IF(Tableau_stats_bancs[[#This Row],[ Durée (en jours)]]-Q60&gt;7,7,Tableau_stats_bancs[[#This Row],[ Durée (en jours)]]-Q60),"")</f>
        <v/>
      </c>
      <c r="AD60" s="59"/>
      <c r="AE60" s="42" t="s">
        <v>94</v>
      </c>
      <c r="AF60" s="40">
        <f t="shared" si="23"/>
        <v>42632</v>
      </c>
      <c r="AG60" s="40">
        <f t="shared" si="22"/>
        <v>42638.999305555553</v>
      </c>
      <c r="AH60" s="41"/>
      <c r="AI60" s="42"/>
      <c r="AJ60" s="42"/>
      <c r="AK60" s="43"/>
      <c r="AL60" s="44">
        <v>7</v>
      </c>
      <c r="AM60" s="45">
        <f t="shared" si="21"/>
        <v>2.3333333333333335</v>
      </c>
      <c r="AN60" s="46">
        <v>39</v>
      </c>
      <c r="AO60" s="46">
        <v>39</v>
      </c>
      <c r="AP60" s="47"/>
    </row>
    <row r="61" spans="1:42" x14ac:dyDescent="0.25">
      <c r="A61" t="b">
        <v>0</v>
      </c>
      <c r="B61" s="1"/>
      <c r="C61" s="2">
        <v>42479</v>
      </c>
      <c r="D61" s="2">
        <v>42482.999305555553</v>
      </c>
      <c r="E61" s="3" t="b">
        <v>1</v>
      </c>
      <c r="F61" s="1"/>
      <c r="G61" s="1" t="s">
        <v>43</v>
      </c>
      <c r="H61" s="4" t="s">
        <v>8</v>
      </c>
      <c r="I61" s="5">
        <f t="shared" si="0"/>
        <v>4</v>
      </c>
      <c r="J6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61">
        <f>WEEKNUM(Tableau_stats_bancs[[#This Row],[Heure de début]],)</f>
        <v>17</v>
      </c>
      <c r="L61">
        <f>WEEKNUM(Tableau_stats_bancs[[#This Row],[Heure de fin]],)</f>
        <v>17</v>
      </c>
      <c r="M61">
        <f>IF(Tableau_stats_bancs[[#This Row],[Semaine fin]]&lt;&gt;Tableau_stats_bancs[[#This Row],[Semaine début]],1,0)</f>
        <v>0</v>
      </c>
      <c r="Q61" s="25"/>
      <c r="S61" s="26" t="str">
        <f>IF(P61&gt;0,IF(Tableau_stats_bancs[[#This Row],[ Durée (en jours)]]-Q61&gt;7,7,Tableau_stats_bancs[[#This Row],[ Durée (en jours)]]-Q61),"")</f>
        <v/>
      </c>
      <c r="AD61" s="59"/>
      <c r="AE61" s="42" t="s">
        <v>94</v>
      </c>
      <c r="AF61" s="40">
        <f t="shared" si="23"/>
        <v>42639</v>
      </c>
      <c r="AG61" s="40">
        <f t="shared" si="22"/>
        <v>42645.999305555553</v>
      </c>
      <c r="AH61" s="41"/>
      <c r="AI61" s="42"/>
      <c r="AJ61" s="42"/>
      <c r="AK61" s="43"/>
      <c r="AL61" s="44">
        <v>7</v>
      </c>
      <c r="AM61" s="45">
        <f t="shared" si="21"/>
        <v>2.3333333333333335</v>
      </c>
      <c r="AN61" s="46">
        <v>40</v>
      </c>
      <c r="AO61" s="46">
        <v>40</v>
      </c>
      <c r="AP61" s="47"/>
    </row>
    <row r="62" spans="1:42" x14ac:dyDescent="0.25">
      <c r="A62" t="b">
        <v>0</v>
      </c>
      <c r="B62" s="1"/>
      <c r="C62" s="2">
        <v>42485</v>
      </c>
      <c r="D62" s="2">
        <v>42487.999305555553</v>
      </c>
      <c r="E62" s="3" t="b">
        <v>1</v>
      </c>
      <c r="F62" s="1"/>
      <c r="G62" s="1" t="s">
        <v>43</v>
      </c>
      <c r="H62" s="4" t="s">
        <v>8</v>
      </c>
      <c r="I62" s="5">
        <f t="shared" si="0"/>
        <v>3</v>
      </c>
      <c r="J6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62">
        <f>WEEKNUM(Tableau_stats_bancs[[#This Row],[Heure de début]],)</f>
        <v>18</v>
      </c>
      <c r="L62">
        <f>WEEKNUM(Tableau_stats_bancs[[#This Row],[Heure de fin]],)</f>
        <v>18</v>
      </c>
      <c r="M62">
        <f>IF(Tableau_stats_bancs[[#This Row],[Semaine fin]]&lt;&gt;Tableau_stats_bancs[[#This Row],[Semaine début]],1,0)</f>
        <v>0</v>
      </c>
      <c r="Q62" s="25"/>
      <c r="S62" s="26" t="str">
        <f>IF(P62&gt;0,IF(Tableau_stats_bancs[[#This Row],[ Durée (en jours)]]-Q62&gt;7,7,Tableau_stats_bancs[[#This Row],[ Durée (en jours)]]-Q62),"")</f>
        <v/>
      </c>
      <c r="AD62" s="59"/>
      <c r="AE62" s="42" t="s">
        <v>94</v>
      </c>
      <c r="AF62" s="40">
        <f t="shared" si="23"/>
        <v>42646</v>
      </c>
      <c r="AG62" s="40">
        <f t="shared" si="22"/>
        <v>42652.999305555553</v>
      </c>
      <c r="AH62" s="41"/>
      <c r="AI62" s="42"/>
      <c r="AJ62" s="42"/>
      <c r="AK62" s="43"/>
      <c r="AL62" s="44">
        <v>7</v>
      </c>
      <c r="AM62" s="45">
        <f t="shared" si="21"/>
        <v>2.3333333333333335</v>
      </c>
      <c r="AN62" s="46">
        <v>41</v>
      </c>
      <c r="AO62" s="46">
        <v>41</v>
      </c>
      <c r="AP62" s="47"/>
    </row>
    <row r="63" spans="1:42" x14ac:dyDescent="0.25">
      <c r="A63" t="b">
        <v>0</v>
      </c>
      <c r="B63" s="1"/>
      <c r="C63" s="2">
        <v>42488</v>
      </c>
      <c r="D63" s="2">
        <v>42489.999305555553</v>
      </c>
      <c r="E63" s="3" t="b">
        <v>1</v>
      </c>
      <c r="F63" s="1"/>
      <c r="G63" s="1" t="s">
        <v>43</v>
      </c>
      <c r="H63" s="4" t="s">
        <v>8</v>
      </c>
      <c r="I63" s="5">
        <f t="shared" si="0"/>
        <v>2</v>
      </c>
      <c r="J6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63">
        <f>WEEKNUM(Tableau_stats_bancs[[#This Row],[Heure de début]],)</f>
        <v>18</v>
      </c>
      <c r="L63">
        <f>WEEKNUM(Tableau_stats_bancs[[#This Row],[Heure de fin]],)</f>
        <v>18</v>
      </c>
      <c r="M63">
        <f>IF(Tableau_stats_bancs[[#This Row],[Semaine fin]]&lt;&gt;Tableau_stats_bancs[[#This Row],[Semaine début]],1,0)</f>
        <v>0</v>
      </c>
      <c r="Q63" s="25"/>
      <c r="S63" s="26" t="str">
        <f>IF(P63&gt;0,IF(Tableau_stats_bancs[[#This Row],[ Durée (en jours)]]-Q63&gt;7,7,Tableau_stats_bancs[[#This Row],[ Durée (en jours)]]-Q63),"")</f>
        <v/>
      </c>
      <c r="AD63" s="59"/>
      <c r="AE63" s="42" t="s">
        <v>94</v>
      </c>
      <c r="AF63" s="40">
        <f t="shared" si="23"/>
        <v>42653</v>
      </c>
      <c r="AG63" s="40">
        <f t="shared" si="22"/>
        <v>42659.999305555553</v>
      </c>
      <c r="AH63" s="41"/>
      <c r="AI63" s="42"/>
      <c r="AJ63" s="42"/>
      <c r="AK63" s="43"/>
      <c r="AL63" s="44">
        <v>7</v>
      </c>
      <c r="AM63" s="45">
        <f t="shared" si="21"/>
        <v>2.3333333333333335</v>
      </c>
      <c r="AN63" s="46">
        <v>42</v>
      </c>
      <c r="AO63" s="46">
        <v>42</v>
      </c>
      <c r="AP63" s="47"/>
    </row>
    <row r="64" spans="1:42" x14ac:dyDescent="0.25">
      <c r="A64" t="b">
        <v>0</v>
      </c>
      <c r="B64" s="1"/>
      <c r="C64" s="2">
        <v>42492</v>
      </c>
      <c r="D64" s="2">
        <v>42496.999305555553</v>
      </c>
      <c r="E64" s="3" t="b">
        <v>1</v>
      </c>
      <c r="F64" s="1"/>
      <c r="G64" s="1" t="s">
        <v>43</v>
      </c>
      <c r="H64" s="4" t="s">
        <v>8</v>
      </c>
      <c r="I64" s="5">
        <f t="shared" si="0"/>
        <v>5</v>
      </c>
      <c r="J6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64">
        <f>WEEKNUM(Tableau_stats_bancs[[#This Row],[Heure de début]],)</f>
        <v>19</v>
      </c>
      <c r="L64">
        <f>WEEKNUM(Tableau_stats_bancs[[#This Row],[Heure de fin]],)</f>
        <v>19</v>
      </c>
      <c r="M64">
        <f>IF(Tableau_stats_bancs[[#This Row],[Semaine fin]]&lt;&gt;Tableau_stats_bancs[[#This Row],[Semaine début]],1,0)</f>
        <v>0</v>
      </c>
      <c r="Q64" s="25"/>
      <c r="S64" s="26" t="str">
        <f>IF(P64&gt;0,IF(Tableau_stats_bancs[[#This Row],[ Durée (en jours)]]-Q64&gt;7,7,Tableau_stats_bancs[[#This Row],[ Durée (en jours)]]-Q64),"")</f>
        <v/>
      </c>
      <c r="AD64" s="59"/>
      <c r="AE64" s="42" t="s">
        <v>94</v>
      </c>
      <c r="AF64" s="40">
        <f t="shared" si="23"/>
        <v>42660</v>
      </c>
      <c r="AG64" s="40">
        <f t="shared" si="22"/>
        <v>42666.999305555553</v>
      </c>
      <c r="AH64" s="41"/>
      <c r="AI64" s="42"/>
      <c r="AJ64" s="42"/>
      <c r="AK64" s="43"/>
      <c r="AL64" s="44">
        <v>7</v>
      </c>
      <c r="AM64" s="45">
        <f t="shared" si="21"/>
        <v>2.3333333333333335</v>
      </c>
      <c r="AN64" s="46">
        <v>43</v>
      </c>
      <c r="AO64" s="46">
        <v>43</v>
      </c>
      <c r="AP64" s="47"/>
    </row>
    <row r="65" spans="1:42" x14ac:dyDescent="0.25">
      <c r="A65" t="b">
        <v>0</v>
      </c>
      <c r="B65" s="1"/>
      <c r="C65" s="2">
        <v>42499</v>
      </c>
      <c r="D65" s="2">
        <v>42500.999305555553</v>
      </c>
      <c r="E65" s="3" t="b">
        <v>1</v>
      </c>
      <c r="F65" s="1"/>
      <c r="G65" s="1" t="s">
        <v>43</v>
      </c>
      <c r="H65" s="4" t="s">
        <v>8</v>
      </c>
      <c r="I65" s="5">
        <f t="shared" si="0"/>
        <v>2</v>
      </c>
      <c r="J6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65">
        <f>WEEKNUM(Tableau_stats_bancs[[#This Row],[Heure de début]],)</f>
        <v>20</v>
      </c>
      <c r="L65">
        <f>WEEKNUM(Tableau_stats_bancs[[#This Row],[Heure de fin]],)</f>
        <v>20</v>
      </c>
      <c r="M65">
        <f>IF(Tableau_stats_bancs[[#This Row],[Semaine fin]]&lt;&gt;Tableau_stats_bancs[[#This Row],[Semaine début]],1,0)</f>
        <v>0</v>
      </c>
      <c r="Q65" s="25"/>
      <c r="S65" s="26" t="str">
        <f>IF(P65&gt;0,IF(Tableau_stats_bancs[[#This Row],[ Durée (en jours)]]-Q65&gt;7,7,Tableau_stats_bancs[[#This Row],[ Durée (en jours)]]-Q65),"")</f>
        <v/>
      </c>
      <c r="AD65" s="59"/>
      <c r="AE65" s="42" t="s">
        <v>94</v>
      </c>
      <c r="AF65" s="40">
        <f t="shared" si="23"/>
        <v>42667</v>
      </c>
      <c r="AG65" s="40">
        <f t="shared" si="22"/>
        <v>42673.999305555553</v>
      </c>
      <c r="AH65" s="41"/>
      <c r="AI65" s="42"/>
      <c r="AJ65" s="42"/>
      <c r="AK65" s="43"/>
      <c r="AL65" s="44">
        <v>7</v>
      </c>
      <c r="AM65" s="45">
        <f t="shared" si="21"/>
        <v>2.3333333333333335</v>
      </c>
      <c r="AN65" s="46">
        <v>44</v>
      </c>
      <c r="AO65" s="46">
        <v>44</v>
      </c>
      <c r="AP65" s="47"/>
    </row>
    <row r="66" spans="1:42" x14ac:dyDescent="0.25">
      <c r="A66" t="b">
        <v>0</v>
      </c>
      <c r="B66" s="1"/>
      <c r="C66" s="2">
        <v>42502</v>
      </c>
      <c r="D66" s="2">
        <v>42503.999305555553</v>
      </c>
      <c r="E66" s="3" t="b">
        <v>1</v>
      </c>
      <c r="F66" s="1"/>
      <c r="G66" s="1" t="s">
        <v>43</v>
      </c>
      <c r="H66" s="4" t="s">
        <v>8</v>
      </c>
      <c r="I66" s="5">
        <f t="shared" ref="I66:I129" si="24">IF(E66=TRUE,ROUNDUP(D66-C66,0),ROUNDUP((D66-C66)*2,0)/2)</f>
        <v>2</v>
      </c>
      <c r="J6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66">
        <f>WEEKNUM(Tableau_stats_bancs[[#This Row],[Heure de début]],)</f>
        <v>20</v>
      </c>
      <c r="L66">
        <f>WEEKNUM(Tableau_stats_bancs[[#This Row],[Heure de fin]],)</f>
        <v>20</v>
      </c>
      <c r="M66">
        <f>IF(Tableau_stats_bancs[[#This Row],[Semaine fin]]&lt;&gt;Tableau_stats_bancs[[#This Row],[Semaine début]],1,0)</f>
        <v>0</v>
      </c>
      <c r="Q66" s="25"/>
      <c r="S66" s="26" t="str">
        <f>IF(P66&gt;0,IF(Tableau_stats_bancs[[#This Row],[ Durée (en jours)]]-Q66&gt;7,7,Tableau_stats_bancs[[#This Row],[ Durée (en jours)]]-Q66),"")</f>
        <v/>
      </c>
      <c r="AD66" s="59"/>
      <c r="AE66" s="42" t="s">
        <v>94</v>
      </c>
      <c r="AF66" s="40">
        <f t="shared" si="23"/>
        <v>42674</v>
      </c>
      <c r="AG66" s="40">
        <f t="shared" si="22"/>
        <v>42680.999305555553</v>
      </c>
      <c r="AH66" s="41"/>
      <c r="AI66" s="42"/>
      <c r="AJ66" s="42"/>
      <c r="AK66" s="43"/>
      <c r="AL66" s="44">
        <v>7</v>
      </c>
      <c r="AM66" s="45">
        <f t="shared" si="21"/>
        <v>2.3333333333333335</v>
      </c>
      <c r="AN66" s="46">
        <v>45</v>
      </c>
      <c r="AO66" s="46">
        <v>45</v>
      </c>
      <c r="AP66" s="47"/>
    </row>
    <row r="67" spans="1:42" x14ac:dyDescent="0.25">
      <c r="A67" t="b">
        <v>0</v>
      </c>
      <c r="B67" s="1"/>
      <c r="C67" s="2">
        <v>42506</v>
      </c>
      <c r="D67" s="2">
        <v>42507.999305555553</v>
      </c>
      <c r="E67" s="3" t="b">
        <v>1</v>
      </c>
      <c r="F67" s="1"/>
      <c r="G67" s="1" t="s">
        <v>43</v>
      </c>
      <c r="H67" s="4" t="s">
        <v>8</v>
      </c>
      <c r="I67" s="5">
        <f t="shared" si="24"/>
        <v>2</v>
      </c>
      <c r="J6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67">
        <f>WEEKNUM(Tableau_stats_bancs[[#This Row],[Heure de début]],)</f>
        <v>21</v>
      </c>
      <c r="L67">
        <f>WEEKNUM(Tableau_stats_bancs[[#This Row],[Heure de fin]],)</f>
        <v>21</v>
      </c>
      <c r="M67">
        <f>IF(Tableau_stats_bancs[[#This Row],[Semaine fin]]&lt;&gt;Tableau_stats_bancs[[#This Row],[Semaine début]],1,0)</f>
        <v>0</v>
      </c>
      <c r="Q67" s="25"/>
      <c r="S67" s="26" t="str">
        <f>IF(P67&gt;0,IF(Tableau_stats_bancs[[#This Row],[ Durée (en jours)]]-Q67&gt;7,7,Tableau_stats_bancs[[#This Row],[ Durée (en jours)]]-Q67),"")</f>
        <v/>
      </c>
      <c r="AD67" s="59"/>
      <c r="AE67" s="42" t="s">
        <v>94</v>
      </c>
      <c r="AF67" s="40">
        <f t="shared" si="23"/>
        <v>42681</v>
      </c>
      <c r="AG67" s="40">
        <f t="shared" si="22"/>
        <v>42687.999305555553</v>
      </c>
      <c r="AH67" s="41"/>
      <c r="AI67" s="42"/>
      <c r="AJ67" s="42"/>
      <c r="AK67" s="43"/>
      <c r="AL67" s="44">
        <v>7</v>
      </c>
      <c r="AM67" s="45">
        <f t="shared" si="21"/>
        <v>2.3333333333333335</v>
      </c>
      <c r="AN67" s="46">
        <v>46</v>
      </c>
      <c r="AO67" s="46">
        <v>46</v>
      </c>
      <c r="AP67" s="47"/>
    </row>
    <row r="68" spans="1:42" x14ac:dyDescent="0.25">
      <c r="A68" t="b">
        <v>0</v>
      </c>
      <c r="B68" s="1"/>
      <c r="C68" s="2">
        <v>42510.708333333336</v>
      </c>
      <c r="D68" s="2">
        <v>42510.75</v>
      </c>
      <c r="E68" s="3" t="b">
        <v>0</v>
      </c>
      <c r="F68" s="1"/>
      <c r="G68" s="1" t="s">
        <v>43</v>
      </c>
      <c r="H68" s="4" t="s">
        <v>8</v>
      </c>
      <c r="I68" s="5">
        <f t="shared" si="24"/>
        <v>0.5</v>
      </c>
      <c r="J6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4.1666666664241347E-2</v>
      </c>
      <c r="K68">
        <f>WEEKNUM(Tableau_stats_bancs[[#This Row],[Heure de début]],)</f>
        <v>21</v>
      </c>
      <c r="L68">
        <f>WEEKNUM(Tableau_stats_bancs[[#This Row],[Heure de fin]],)</f>
        <v>21</v>
      </c>
      <c r="M68">
        <f>IF(Tableau_stats_bancs[[#This Row],[Semaine fin]]&lt;&gt;Tableau_stats_bancs[[#This Row],[Semaine début]],1,0)</f>
        <v>0</v>
      </c>
      <c r="Q68" s="25"/>
      <c r="S68" s="26" t="str">
        <f>IF(P68&gt;0,IF(Tableau_stats_bancs[[#This Row],[ Durée (en jours)]]-Q68&gt;7,7,Tableau_stats_bancs[[#This Row],[ Durée (en jours)]]-Q68),"")</f>
        <v/>
      </c>
      <c r="AD68" s="59"/>
      <c r="AE68" s="42" t="s">
        <v>94</v>
      </c>
      <c r="AF68" s="40">
        <f t="shared" si="23"/>
        <v>42688</v>
      </c>
      <c r="AG68" s="40">
        <f t="shared" si="22"/>
        <v>42694.999305555553</v>
      </c>
      <c r="AH68" s="41"/>
      <c r="AI68" s="42"/>
      <c r="AJ68" s="42"/>
      <c r="AK68" s="43"/>
      <c r="AL68" s="44">
        <v>7</v>
      </c>
      <c r="AM68" s="45">
        <f t="shared" si="21"/>
        <v>2.3333333333333335</v>
      </c>
      <c r="AN68" s="46">
        <v>47</v>
      </c>
      <c r="AO68" s="46">
        <v>47</v>
      </c>
      <c r="AP68" s="47"/>
    </row>
    <row r="69" spans="1:42" x14ac:dyDescent="0.25">
      <c r="A69" t="b">
        <v>0</v>
      </c>
      <c r="B69" s="1"/>
      <c r="C69" s="2">
        <v>42515</v>
      </c>
      <c r="D69" s="2">
        <v>42515.999305555553</v>
      </c>
      <c r="E69" s="3" t="b">
        <v>1</v>
      </c>
      <c r="F69" s="1"/>
      <c r="G69" s="1" t="s">
        <v>43</v>
      </c>
      <c r="H69" s="4" t="s">
        <v>8</v>
      </c>
      <c r="I69" s="5">
        <f t="shared" si="24"/>
        <v>1</v>
      </c>
      <c r="J6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69">
        <f>WEEKNUM(Tableau_stats_bancs[[#This Row],[Heure de début]],)</f>
        <v>22</v>
      </c>
      <c r="L69">
        <f>WEEKNUM(Tableau_stats_bancs[[#This Row],[Heure de fin]],)</f>
        <v>22</v>
      </c>
      <c r="M69">
        <f>IF(Tableau_stats_bancs[[#This Row],[Semaine fin]]&lt;&gt;Tableau_stats_bancs[[#This Row],[Semaine début]],1,0)</f>
        <v>0</v>
      </c>
      <c r="Q69" s="25"/>
      <c r="S69" s="26" t="str">
        <f>IF(P69&gt;0,IF(Tableau_stats_bancs[[#This Row],[ Durée (en jours)]]-Q69&gt;7,7,Tableau_stats_bancs[[#This Row],[ Durée (en jours)]]-Q69),"")</f>
        <v/>
      </c>
      <c r="AD69" s="59"/>
      <c r="AE69" s="42" t="s">
        <v>94</v>
      </c>
      <c r="AF69" s="40">
        <f t="shared" si="23"/>
        <v>42695</v>
      </c>
      <c r="AG69" s="40">
        <f t="shared" si="22"/>
        <v>42701.999305555553</v>
      </c>
      <c r="AH69" s="41"/>
      <c r="AI69" s="42"/>
      <c r="AJ69" s="42"/>
      <c r="AK69" s="43"/>
      <c r="AL69" s="44">
        <v>7</v>
      </c>
      <c r="AM69" s="45">
        <f t="shared" si="21"/>
        <v>2.3333333333333335</v>
      </c>
      <c r="AN69" s="46">
        <v>48</v>
      </c>
      <c r="AO69" s="46">
        <v>48</v>
      </c>
      <c r="AP69" s="47"/>
    </row>
    <row r="70" spans="1:42" x14ac:dyDescent="0.25">
      <c r="A70" t="b">
        <v>0</v>
      </c>
      <c r="B70" s="1"/>
      <c r="C70" s="2">
        <v>42516</v>
      </c>
      <c r="D70" s="2">
        <v>42517.999305555553</v>
      </c>
      <c r="E70" s="3" t="b">
        <v>1</v>
      </c>
      <c r="F70" s="1"/>
      <c r="G70" s="1" t="s">
        <v>43</v>
      </c>
      <c r="H70" s="4" t="s">
        <v>8</v>
      </c>
      <c r="I70" s="5">
        <f t="shared" si="24"/>
        <v>2</v>
      </c>
      <c r="J7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70">
        <f>WEEKNUM(Tableau_stats_bancs[[#This Row],[Heure de début]],)</f>
        <v>22</v>
      </c>
      <c r="L70">
        <f>WEEKNUM(Tableau_stats_bancs[[#This Row],[Heure de fin]],)</f>
        <v>22</v>
      </c>
      <c r="M70">
        <f>IF(Tableau_stats_bancs[[#This Row],[Semaine fin]]&lt;&gt;Tableau_stats_bancs[[#This Row],[Semaine début]],1,0)</f>
        <v>0</v>
      </c>
      <c r="Q70" s="25"/>
      <c r="S70" s="26" t="str">
        <f>IF(P70&gt;0,IF(Tableau_stats_bancs[[#This Row],[ Durée (en jours)]]-Q70&gt;7,7,Tableau_stats_bancs[[#This Row],[ Durée (en jours)]]-Q70),"")</f>
        <v/>
      </c>
      <c r="AD70" s="59"/>
      <c r="AE70" s="42" t="s">
        <v>94</v>
      </c>
      <c r="AF70" s="40">
        <f t="shared" si="23"/>
        <v>42702</v>
      </c>
      <c r="AG70" s="40">
        <f t="shared" si="22"/>
        <v>42708.999305555553</v>
      </c>
      <c r="AH70" s="41"/>
      <c r="AI70" s="42"/>
      <c r="AJ70" s="42"/>
      <c r="AK70" s="43"/>
      <c r="AL70" s="44">
        <v>7</v>
      </c>
      <c r="AM70" s="45">
        <f t="shared" si="21"/>
        <v>2.3333333333333335</v>
      </c>
      <c r="AN70" s="46">
        <v>49</v>
      </c>
      <c r="AO70" s="46">
        <v>49</v>
      </c>
      <c r="AP70" s="47"/>
    </row>
    <row r="71" spans="1:42" x14ac:dyDescent="0.25">
      <c r="A71" t="b">
        <v>0</v>
      </c>
      <c r="B71" s="1"/>
      <c r="C71" s="2">
        <v>42520</v>
      </c>
      <c r="D71" s="2">
        <v>42520.999305555553</v>
      </c>
      <c r="E71" s="3" t="b">
        <v>1</v>
      </c>
      <c r="F71" s="1"/>
      <c r="G71" s="1" t="s">
        <v>43</v>
      </c>
      <c r="H71" s="4" t="s">
        <v>8</v>
      </c>
      <c r="I71" s="5">
        <f t="shared" si="24"/>
        <v>1</v>
      </c>
      <c r="J7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71">
        <f>WEEKNUM(Tableau_stats_bancs[[#This Row],[Heure de début]],)</f>
        <v>23</v>
      </c>
      <c r="L71">
        <f>WEEKNUM(Tableau_stats_bancs[[#This Row],[Heure de fin]],)</f>
        <v>23</v>
      </c>
      <c r="M71">
        <f>IF(Tableau_stats_bancs[[#This Row],[Semaine fin]]&lt;&gt;Tableau_stats_bancs[[#This Row],[Semaine début]],1,0)</f>
        <v>0</v>
      </c>
      <c r="Q71" s="25"/>
      <c r="S71" s="26" t="str">
        <f>IF(P71&gt;0,IF(Tableau_stats_bancs[[#This Row],[ Durée (en jours)]]-Q71&gt;7,7,Tableau_stats_bancs[[#This Row],[ Durée (en jours)]]-Q71),"")</f>
        <v/>
      </c>
      <c r="AD71" s="59"/>
      <c r="AE71" s="42" t="s">
        <v>94</v>
      </c>
      <c r="AF71" s="40">
        <f t="shared" si="23"/>
        <v>42709</v>
      </c>
      <c r="AG71" s="40">
        <f t="shared" si="22"/>
        <v>42715.999305555553</v>
      </c>
      <c r="AH71" s="41"/>
      <c r="AI71" s="42"/>
      <c r="AJ71" s="42"/>
      <c r="AK71" s="43"/>
      <c r="AL71" s="44">
        <v>7</v>
      </c>
      <c r="AM71" s="45">
        <f t="shared" si="21"/>
        <v>2.3333333333333335</v>
      </c>
      <c r="AN71" s="46">
        <v>50</v>
      </c>
      <c r="AO71" s="46">
        <v>50</v>
      </c>
      <c r="AP71" s="47"/>
    </row>
    <row r="72" spans="1:42" x14ac:dyDescent="0.25">
      <c r="A72" t="b">
        <v>0</v>
      </c>
      <c r="B72" s="1"/>
      <c r="C72" s="2">
        <v>42521.333333333336</v>
      </c>
      <c r="D72" s="2">
        <v>42523.5</v>
      </c>
      <c r="E72" s="3" t="b">
        <v>0</v>
      </c>
      <c r="F72" s="1"/>
      <c r="G72" s="1" t="s">
        <v>43</v>
      </c>
      <c r="H72" s="4" t="s">
        <v>8</v>
      </c>
      <c r="I72" s="5">
        <f t="shared" si="24"/>
        <v>2.5</v>
      </c>
      <c r="J7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0.83333333333333326</v>
      </c>
      <c r="K72">
        <f>WEEKNUM(Tableau_stats_bancs[[#This Row],[Heure de début]],)</f>
        <v>23</v>
      </c>
      <c r="L72">
        <f>WEEKNUM(Tableau_stats_bancs[[#This Row],[Heure de fin]],)</f>
        <v>23</v>
      </c>
      <c r="M72">
        <f>IF(Tableau_stats_bancs[[#This Row],[Semaine fin]]&lt;&gt;Tableau_stats_bancs[[#This Row],[Semaine début]],1,0)</f>
        <v>0</v>
      </c>
      <c r="Q72" s="25"/>
      <c r="S72" s="26" t="str">
        <f>IF(P72&gt;0,IF(Tableau_stats_bancs[[#This Row],[ Durée (en jours)]]-Q72&gt;7,7,Tableau_stats_bancs[[#This Row],[ Durée (en jours)]]-Q72),"")</f>
        <v/>
      </c>
      <c r="AD72" s="59"/>
      <c r="AE72" s="42" t="s">
        <v>94</v>
      </c>
      <c r="AF72" s="40">
        <f t="shared" si="23"/>
        <v>42716</v>
      </c>
      <c r="AG72" s="40">
        <f>AG73-7</f>
        <v>42722.999305555553</v>
      </c>
      <c r="AH72" s="41"/>
      <c r="AI72" s="42"/>
      <c r="AJ72" s="42"/>
      <c r="AK72" s="43"/>
      <c r="AL72" s="44">
        <v>7</v>
      </c>
      <c r="AM72" s="45">
        <f t="shared" si="21"/>
        <v>2.3333333333333335</v>
      </c>
      <c r="AN72" s="46">
        <v>51</v>
      </c>
      <c r="AO72" s="46">
        <v>51</v>
      </c>
      <c r="AP72" s="47"/>
    </row>
    <row r="73" spans="1:42" x14ac:dyDescent="0.25">
      <c r="A73" t="b">
        <v>0</v>
      </c>
      <c r="B73" s="1"/>
      <c r="C73" s="2">
        <v>42523.5</v>
      </c>
      <c r="D73" s="2">
        <v>42524.958333333336</v>
      </c>
      <c r="E73" s="3" t="b">
        <v>0</v>
      </c>
      <c r="F73" s="1"/>
      <c r="G73" s="1" t="s">
        <v>43</v>
      </c>
      <c r="H73" s="4" t="s">
        <v>8</v>
      </c>
      <c r="I73" s="5">
        <f t="shared" si="24"/>
        <v>1.5</v>
      </c>
      <c r="J7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73">
        <f>WEEKNUM(Tableau_stats_bancs[[#This Row],[Heure de début]],)</f>
        <v>23</v>
      </c>
      <c r="L73">
        <f>WEEKNUM(Tableau_stats_bancs[[#This Row],[Heure de fin]],)</f>
        <v>23</v>
      </c>
      <c r="M73">
        <f>IF(Tableau_stats_bancs[[#This Row],[Semaine fin]]&lt;&gt;Tableau_stats_bancs[[#This Row],[Semaine début]],1,0)</f>
        <v>0</v>
      </c>
      <c r="Q73" s="25"/>
      <c r="S73" s="26" t="str">
        <f>IF(P73&gt;0,IF(Tableau_stats_bancs[[#This Row],[ Durée (en jours)]]-Q73&gt;7,7,Tableau_stats_bancs[[#This Row],[ Durée (en jours)]]-Q73),"")</f>
        <v/>
      </c>
      <c r="AD73" s="59"/>
      <c r="AE73" s="42" t="s">
        <v>94</v>
      </c>
      <c r="AF73" s="40">
        <f t="shared" si="23"/>
        <v>42723</v>
      </c>
      <c r="AG73" s="40">
        <f>AG74-6</f>
        <v>42729.999305555553</v>
      </c>
      <c r="AH73" s="41"/>
      <c r="AI73" s="42"/>
      <c r="AJ73" s="42"/>
      <c r="AK73" s="43"/>
      <c r="AL73" s="44">
        <v>7</v>
      </c>
      <c r="AM73" s="45">
        <f t="shared" si="21"/>
        <v>2.3333333333333335</v>
      </c>
      <c r="AN73" s="46">
        <v>52</v>
      </c>
      <c r="AO73" s="46">
        <v>52</v>
      </c>
      <c r="AP73" s="47"/>
    </row>
    <row r="74" spans="1:42" x14ac:dyDescent="0.25">
      <c r="A74" t="b">
        <v>0</v>
      </c>
      <c r="B74" s="1"/>
      <c r="C74" s="2">
        <v>42527.333333333336</v>
      </c>
      <c r="D74" s="2">
        <v>42528.5</v>
      </c>
      <c r="E74" s="3" t="b">
        <v>0</v>
      </c>
      <c r="F74" s="1"/>
      <c r="G74" s="1" t="s">
        <v>43</v>
      </c>
      <c r="H74" s="4" t="s">
        <v>8</v>
      </c>
      <c r="I74" s="5">
        <f t="shared" si="24"/>
        <v>1.5</v>
      </c>
      <c r="J7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74">
        <f>WEEKNUM(Tableau_stats_bancs[[#This Row],[Heure de début]],)</f>
        <v>24</v>
      </c>
      <c r="L74">
        <f>WEEKNUM(Tableau_stats_bancs[[#This Row],[Heure de fin]],)</f>
        <v>24</v>
      </c>
      <c r="M74">
        <f>IF(Tableau_stats_bancs[[#This Row],[Semaine fin]]&lt;&gt;Tableau_stats_bancs[[#This Row],[Semaine début]],1,0)</f>
        <v>0</v>
      </c>
      <c r="Q74" s="25"/>
      <c r="S74" s="26" t="str">
        <f>IF(P74&gt;0,IF(Tableau_stats_bancs[[#This Row],[ Durée (en jours)]]-Q74&gt;7,7,Tableau_stats_bancs[[#This Row],[ Durée (en jours)]]-Q74),"")</f>
        <v/>
      </c>
      <c r="AD74" s="59"/>
      <c r="AE74" s="42" t="s">
        <v>94</v>
      </c>
      <c r="AF74" s="40">
        <f t="shared" si="23"/>
        <v>42730</v>
      </c>
      <c r="AG74" s="40">
        <v>42735.999305555553</v>
      </c>
      <c r="AH74" s="41"/>
      <c r="AI74" s="42"/>
      <c r="AJ74" s="42"/>
      <c r="AK74" s="43"/>
      <c r="AL74" s="44">
        <v>6</v>
      </c>
      <c r="AM74" s="45">
        <f t="shared" si="21"/>
        <v>2</v>
      </c>
      <c r="AN74" s="46">
        <v>53</v>
      </c>
      <c r="AO74" s="46">
        <v>53</v>
      </c>
      <c r="AP74" s="47"/>
    </row>
    <row r="75" spans="1:42" x14ac:dyDescent="0.25">
      <c r="A75" t="b">
        <v>0</v>
      </c>
      <c r="B75" s="1"/>
      <c r="C75" s="2">
        <v>42529</v>
      </c>
      <c r="D75" s="2">
        <v>42530.999305555553</v>
      </c>
      <c r="E75" s="3" t="b">
        <v>1</v>
      </c>
      <c r="F75" s="1"/>
      <c r="G75" s="1" t="s">
        <v>43</v>
      </c>
      <c r="H75" s="4" t="s">
        <v>8</v>
      </c>
      <c r="I75" s="5">
        <f t="shared" si="24"/>
        <v>2</v>
      </c>
      <c r="J7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75">
        <f>WEEKNUM(Tableau_stats_bancs[[#This Row],[Heure de début]],)</f>
        <v>24</v>
      </c>
      <c r="L75">
        <f>WEEKNUM(Tableau_stats_bancs[[#This Row],[Heure de fin]],)</f>
        <v>24</v>
      </c>
      <c r="M75">
        <f>IF(Tableau_stats_bancs[[#This Row],[Semaine fin]]&lt;&gt;Tableau_stats_bancs[[#This Row],[Semaine début]],1,0)</f>
        <v>0</v>
      </c>
      <c r="Q75" s="25"/>
      <c r="S75" s="26" t="str">
        <f>IF(P75&gt;0,IF(Tableau_stats_bancs[[#This Row],[ Durée (en jours)]]-Q75&gt;7,7,Tableau_stats_bancs[[#This Row],[ Durée (en jours)]]-Q75),"")</f>
        <v/>
      </c>
      <c r="AD75" s="59" t="b">
        <v>0</v>
      </c>
      <c r="AE75" s="42" t="s">
        <v>95</v>
      </c>
      <c r="AF75" s="40">
        <v>42583</v>
      </c>
      <c r="AG75" s="40">
        <v>42735.999305555553</v>
      </c>
      <c r="AH75" s="41" t="b">
        <v>1</v>
      </c>
      <c r="AI75" s="42"/>
      <c r="AJ75" s="42" t="s">
        <v>41</v>
      </c>
      <c r="AK75" s="43" t="s">
        <v>8</v>
      </c>
      <c r="AL75" s="44">
        <v>7</v>
      </c>
      <c r="AM75" s="45">
        <f t="shared" ref="AM75:AM96" si="25">AL75*8/24</f>
        <v>2.3333333333333335</v>
      </c>
      <c r="AN75" s="46">
        <v>32</v>
      </c>
      <c r="AO75" s="46">
        <v>32</v>
      </c>
      <c r="AP75" s="47"/>
    </row>
    <row r="76" spans="1:42" x14ac:dyDescent="0.25">
      <c r="A76" t="b">
        <v>0</v>
      </c>
      <c r="B76" s="1"/>
      <c r="C76" s="2">
        <v>42531</v>
      </c>
      <c r="D76" s="2">
        <v>42531.999305555553</v>
      </c>
      <c r="E76" s="3" t="b">
        <v>1</v>
      </c>
      <c r="F76" s="1"/>
      <c r="G76" s="1" t="s">
        <v>43</v>
      </c>
      <c r="H76" s="4" t="s">
        <v>8</v>
      </c>
      <c r="I76" s="5">
        <f t="shared" si="24"/>
        <v>1</v>
      </c>
      <c r="J7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76">
        <f>WEEKNUM(Tableau_stats_bancs[[#This Row],[Heure de début]],)</f>
        <v>24</v>
      </c>
      <c r="L76">
        <f>WEEKNUM(Tableau_stats_bancs[[#This Row],[Heure de fin]],)</f>
        <v>24</v>
      </c>
      <c r="M76">
        <f>IF(Tableau_stats_bancs[[#This Row],[Semaine fin]]&lt;&gt;Tableau_stats_bancs[[#This Row],[Semaine début]],1,0)</f>
        <v>0</v>
      </c>
      <c r="Q76" s="25"/>
      <c r="S76" s="26" t="str">
        <f>IF(P76&gt;0,IF(Tableau_stats_bancs[[#This Row],[ Durée (en jours)]]-Q76&gt;7,7,Tableau_stats_bancs[[#This Row],[ Durée (en jours)]]-Q76),"")</f>
        <v/>
      </c>
      <c r="AD76" s="59"/>
      <c r="AE76" s="42" t="s">
        <v>95</v>
      </c>
      <c r="AF76" s="40">
        <f>AF75+7</f>
        <v>42590</v>
      </c>
      <c r="AG76" s="40">
        <f t="shared" ref="AG76:AG93" si="26">AG77-7</f>
        <v>42596.999305555553</v>
      </c>
      <c r="AH76" s="41"/>
      <c r="AI76" s="42"/>
      <c r="AJ76" s="42"/>
      <c r="AK76" s="43"/>
      <c r="AL76" s="44">
        <v>7</v>
      </c>
      <c r="AM76" s="45">
        <f t="shared" si="25"/>
        <v>2.3333333333333335</v>
      </c>
      <c r="AN76" s="46">
        <v>33</v>
      </c>
      <c r="AO76" s="46">
        <v>33</v>
      </c>
      <c r="AP76" s="47">
        <v>1</v>
      </c>
    </row>
    <row r="77" spans="1:42" x14ac:dyDescent="0.25">
      <c r="A77" t="b">
        <v>0</v>
      </c>
      <c r="B77" s="1"/>
      <c r="C77" s="2">
        <v>42534</v>
      </c>
      <c r="D77" s="2">
        <v>42534.999305555553</v>
      </c>
      <c r="E77" s="3" t="b">
        <v>1</v>
      </c>
      <c r="F77" s="1"/>
      <c r="G77" s="1" t="s">
        <v>43</v>
      </c>
      <c r="H77" s="4" t="s">
        <v>8</v>
      </c>
      <c r="I77" s="5">
        <f t="shared" si="24"/>
        <v>1</v>
      </c>
      <c r="J7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77">
        <f>WEEKNUM(Tableau_stats_bancs[[#This Row],[Heure de début]],)</f>
        <v>25</v>
      </c>
      <c r="L77">
        <f>WEEKNUM(Tableau_stats_bancs[[#This Row],[Heure de fin]],)</f>
        <v>25</v>
      </c>
      <c r="M77">
        <f>IF(Tableau_stats_bancs[[#This Row],[Semaine fin]]&lt;&gt;Tableau_stats_bancs[[#This Row],[Semaine début]],1,0)</f>
        <v>0</v>
      </c>
      <c r="Q77" s="25"/>
      <c r="S77" s="26" t="str">
        <f>IF(P77&gt;0,IF(Tableau_stats_bancs[[#This Row],[ Durée (en jours)]]-Q77&gt;7,7,Tableau_stats_bancs[[#This Row],[ Durée (en jours)]]-Q77),"")</f>
        <v/>
      </c>
      <c r="AD77" s="59"/>
      <c r="AE77" s="42" t="s">
        <v>95</v>
      </c>
      <c r="AF77" s="40">
        <f t="shared" ref="AF77:AF96" si="27">AF76+7</f>
        <v>42597</v>
      </c>
      <c r="AG77" s="40">
        <f t="shared" si="26"/>
        <v>42603.999305555553</v>
      </c>
      <c r="AH77" s="41"/>
      <c r="AI77" s="42"/>
      <c r="AJ77" s="42"/>
      <c r="AK77" s="43"/>
      <c r="AL77" s="44">
        <v>7</v>
      </c>
      <c r="AM77" s="45">
        <f t="shared" si="25"/>
        <v>2.3333333333333335</v>
      </c>
      <c r="AN77" s="46">
        <v>34</v>
      </c>
      <c r="AO77" s="46">
        <v>34</v>
      </c>
      <c r="AP77" s="47"/>
    </row>
    <row r="78" spans="1:42" x14ac:dyDescent="0.25">
      <c r="A78" t="b">
        <v>0</v>
      </c>
      <c r="B78" s="1"/>
      <c r="C78" s="2">
        <v>42535.333333333336</v>
      </c>
      <c r="D78" s="2">
        <v>42536.5</v>
      </c>
      <c r="E78" s="3" t="b">
        <v>0</v>
      </c>
      <c r="F78" s="1"/>
      <c r="G78" s="1" t="s">
        <v>43</v>
      </c>
      <c r="H78" s="4" t="s">
        <v>8</v>
      </c>
      <c r="I78" s="5">
        <f t="shared" si="24"/>
        <v>1.5</v>
      </c>
      <c r="J7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78">
        <f>WEEKNUM(Tableau_stats_bancs[[#This Row],[Heure de début]],)</f>
        <v>25</v>
      </c>
      <c r="L78">
        <f>WEEKNUM(Tableau_stats_bancs[[#This Row],[Heure de fin]],)</f>
        <v>25</v>
      </c>
      <c r="M78">
        <f>IF(Tableau_stats_bancs[[#This Row],[Semaine fin]]&lt;&gt;Tableau_stats_bancs[[#This Row],[Semaine début]],1,0)</f>
        <v>0</v>
      </c>
      <c r="Q78" s="25"/>
      <c r="S78" s="26" t="str">
        <f>IF(P78&gt;0,IF(Tableau_stats_bancs[[#This Row],[ Durée (en jours)]]-Q78&gt;7,7,Tableau_stats_bancs[[#This Row],[ Durée (en jours)]]-Q78),"")</f>
        <v/>
      </c>
      <c r="AD78" s="59"/>
      <c r="AE78" s="42" t="s">
        <v>95</v>
      </c>
      <c r="AF78" s="40">
        <f t="shared" si="27"/>
        <v>42604</v>
      </c>
      <c r="AG78" s="40">
        <f t="shared" si="26"/>
        <v>42610.999305555553</v>
      </c>
      <c r="AH78" s="41"/>
      <c r="AI78" s="42"/>
      <c r="AJ78" s="42"/>
      <c r="AK78" s="43"/>
      <c r="AL78" s="44">
        <v>7</v>
      </c>
      <c r="AM78" s="45">
        <f t="shared" si="25"/>
        <v>2.3333333333333335</v>
      </c>
      <c r="AN78" s="46">
        <v>35</v>
      </c>
      <c r="AO78" s="46">
        <v>35</v>
      </c>
      <c r="AP78" s="47"/>
    </row>
    <row r="79" spans="1:42" x14ac:dyDescent="0.25">
      <c r="A79" t="b">
        <v>0</v>
      </c>
      <c r="B79" s="1"/>
      <c r="C79" s="2">
        <v>42537</v>
      </c>
      <c r="D79" s="2">
        <v>42537.999305555553</v>
      </c>
      <c r="E79" s="3" t="b">
        <v>1</v>
      </c>
      <c r="F79" s="1"/>
      <c r="G79" s="1" t="s">
        <v>43</v>
      </c>
      <c r="H79" s="4" t="s">
        <v>8</v>
      </c>
      <c r="I79" s="5">
        <f t="shared" si="24"/>
        <v>1</v>
      </c>
      <c r="J7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79">
        <f>WEEKNUM(Tableau_stats_bancs[[#This Row],[Heure de début]],)</f>
        <v>25</v>
      </c>
      <c r="L79">
        <f>WEEKNUM(Tableau_stats_bancs[[#This Row],[Heure de fin]],)</f>
        <v>25</v>
      </c>
      <c r="M79">
        <f>IF(Tableau_stats_bancs[[#This Row],[Semaine fin]]&lt;&gt;Tableau_stats_bancs[[#This Row],[Semaine début]],1,0)</f>
        <v>0</v>
      </c>
      <c r="Q79" s="25"/>
      <c r="S79" s="26" t="str">
        <f>IF(P79&gt;0,IF(Tableau_stats_bancs[[#This Row],[ Durée (en jours)]]-Q79&gt;7,7,Tableau_stats_bancs[[#This Row],[ Durée (en jours)]]-Q79),"")</f>
        <v/>
      </c>
      <c r="AD79" s="59"/>
      <c r="AE79" s="42" t="s">
        <v>95</v>
      </c>
      <c r="AF79" s="40">
        <f t="shared" si="27"/>
        <v>42611</v>
      </c>
      <c r="AG79" s="40">
        <f t="shared" si="26"/>
        <v>42617.999305555553</v>
      </c>
      <c r="AH79" s="41"/>
      <c r="AI79" s="42"/>
      <c r="AJ79" s="42"/>
      <c r="AK79" s="43"/>
      <c r="AL79" s="44">
        <v>7</v>
      </c>
      <c r="AM79" s="45">
        <f t="shared" si="25"/>
        <v>2.3333333333333335</v>
      </c>
      <c r="AN79" s="46">
        <v>36</v>
      </c>
      <c r="AO79" s="46">
        <v>36</v>
      </c>
      <c r="AP79" s="47"/>
    </row>
    <row r="80" spans="1:42" x14ac:dyDescent="0.25">
      <c r="A80" t="b">
        <v>0</v>
      </c>
      <c r="B80" s="1"/>
      <c r="C80" s="2">
        <v>42543.333333333336</v>
      </c>
      <c r="D80" s="2">
        <v>42543.5</v>
      </c>
      <c r="E80" s="3" t="b">
        <v>0</v>
      </c>
      <c r="F80" s="1"/>
      <c r="G80" s="1" t="s">
        <v>43</v>
      </c>
      <c r="H80" s="4" t="s">
        <v>8</v>
      </c>
      <c r="I80" s="5">
        <f t="shared" si="24"/>
        <v>0.5</v>
      </c>
      <c r="J8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0.16666666666424135</v>
      </c>
      <c r="K80">
        <f>WEEKNUM(Tableau_stats_bancs[[#This Row],[Heure de début]],)</f>
        <v>26</v>
      </c>
      <c r="L80">
        <f>WEEKNUM(Tableau_stats_bancs[[#This Row],[Heure de fin]],)</f>
        <v>26</v>
      </c>
      <c r="M80">
        <f>IF(Tableau_stats_bancs[[#This Row],[Semaine fin]]&lt;&gt;Tableau_stats_bancs[[#This Row],[Semaine début]],1,0)</f>
        <v>0</v>
      </c>
      <c r="Q80" s="25"/>
      <c r="S80" s="26" t="str">
        <f>IF(P80&gt;0,IF(Tableau_stats_bancs[[#This Row],[ Durée (en jours)]]-Q80&gt;7,7,Tableau_stats_bancs[[#This Row],[ Durée (en jours)]]-Q80),"")</f>
        <v/>
      </c>
      <c r="AD80" s="59"/>
      <c r="AE80" s="42" t="s">
        <v>95</v>
      </c>
      <c r="AF80" s="40">
        <f t="shared" si="27"/>
        <v>42618</v>
      </c>
      <c r="AG80" s="40">
        <f t="shared" si="26"/>
        <v>42624.999305555553</v>
      </c>
      <c r="AH80" s="41"/>
      <c r="AI80" s="42"/>
      <c r="AJ80" s="42"/>
      <c r="AK80" s="43"/>
      <c r="AL80" s="44">
        <v>7</v>
      </c>
      <c r="AM80" s="45">
        <f t="shared" si="25"/>
        <v>2.3333333333333335</v>
      </c>
      <c r="AN80" s="46">
        <v>37</v>
      </c>
      <c r="AO80" s="46">
        <v>37</v>
      </c>
      <c r="AP80" s="47"/>
    </row>
    <row r="81" spans="1:42" x14ac:dyDescent="0.25">
      <c r="A81" t="b">
        <v>0</v>
      </c>
      <c r="B81" s="1"/>
      <c r="C81" s="2">
        <v>42543.5</v>
      </c>
      <c r="D81" s="2">
        <v>42543.958333333336</v>
      </c>
      <c r="E81" s="3" t="b">
        <v>0</v>
      </c>
      <c r="F81" s="1"/>
      <c r="G81" s="1" t="s">
        <v>43</v>
      </c>
      <c r="H81" s="4" t="s">
        <v>8</v>
      </c>
      <c r="I81" s="5">
        <f t="shared" si="24"/>
        <v>0.5</v>
      </c>
      <c r="J8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81">
        <f>WEEKNUM(Tableau_stats_bancs[[#This Row],[Heure de début]],)</f>
        <v>26</v>
      </c>
      <c r="L81">
        <f>WEEKNUM(Tableau_stats_bancs[[#This Row],[Heure de fin]],)</f>
        <v>26</v>
      </c>
      <c r="M81">
        <f>IF(Tableau_stats_bancs[[#This Row],[Semaine fin]]&lt;&gt;Tableau_stats_bancs[[#This Row],[Semaine début]],1,0)</f>
        <v>0</v>
      </c>
      <c r="Q81" s="25"/>
      <c r="S81" s="26" t="str">
        <f>IF(P81&gt;0,IF(Tableau_stats_bancs[[#This Row],[ Durée (en jours)]]-Q81&gt;7,7,Tableau_stats_bancs[[#This Row],[ Durée (en jours)]]-Q81),"")</f>
        <v/>
      </c>
      <c r="AD81" s="59"/>
      <c r="AE81" s="42" t="s">
        <v>95</v>
      </c>
      <c r="AF81" s="40">
        <f t="shared" si="27"/>
        <v>42625</v>
      </c>
      <c r="AG81" s="40">
        <f t="shared" si="26"/>
        <v>42631.999305555553</v>
      </c>
      <c r="AH81" s="41"/>
      <c r="AI81" s="42"/>
      <c r="AJ81" s="42"/>
      <c r="AK81" s="43"/>
      <c r="AL81" s="44">
        <v>7</v>
      </c>
      <c r="AM81" s="45">
        <f t="shared" si="25"/>
        <v>2.3333333333333335</v>
      </c>
      <c r="AN81" s="46">
        <v>38</v>
      </c>
      <c r="AO81" s="46">
        <v>38</v>
      </c>
      <c r="AP81" s="47"/>
    </row>
    <row r="82" spans="1:42" x14ac:dyDescent="0.25">
      <c r="A82" t="b">
        <v>0</v>
      </c>
      <c r="B82" s="1"/>
      <c r="C82" s="2">
        <v>42544</v>
      </c>
      <c r="D82" s="2">
        <v>42544.999305555553</v>
      </c>
      <c r="E82" s="3" t="b">
        <v>1</v>
      </c>
      <c r="F82" s="1"/>
      <c r="G82" s="1" t="s">
        <v>43</v>
      </c>
      <c r="H82" s="4" t="s">
        <v>8</v>
      </c>
      <c r="I82" s="5">
        <f t="shared" si="24"/>
        <v>1</v>
      </c>
      <c r="J8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82">
        <f>WEEKNUM(Tableau_stats_bancs[[#This Row],[Heure de début]],)</f>
        <v>26</v>
      </c>
      <c r="L82">
        <f>WEEKNUM(Tableau_stats_bancs[[#This Row],[Heure de fin]],)</f>
        <v>26</v>
      </c>
      <c r="M82">
        <f>IF(Tableau_stats_bancs[[#This Row],[Semaine fin]]&lt;&gt;Tableau_stats_bancs[[#This Row],[Semaine début]],1,0)</f>
        <v>0</v>
      </c>
      <c r="Q82" s="25"/>
      <c r="S82" s="26" t="str">
        <f>IF(P82&gt;0,IF(Tableau_stats_bancs[[#This Row],[ Durée (en jours)]]-Q82&gt;7,7,Tableau_stats_bancs[[#This Row],[ Durée (en jours)]]-Q82),"")</f>
        <v/>
      </c>
      <c r="AD82" s="59"/>
      <c r="AE82" s="42" t="s">
        <v>95</v>
      </c>
      <c r="AF82" s="40">
        <f t="shared" si="27"/>
        <v>42632</v>
      </c>
      <c r="AG82" s="40">
        <f t="shared" si="26"/>
        <v>42638.999305555553</v>
      </c>
      <c r="AH82" s="41"/>
      <c r="AI82" s="42"/>
      <c r="AJ82" s="42"/>
      <c r="AK82" s="43"/>
      <c r="AL82" s="44">
        <v>7</v>
      </c>
      <c r="AM82" s="45">
        <f t="shared" si="25"/>
        <v>2.3333333333333335</v>
      </c>
      <c r="AN82" s="46">
        <v>39</v>
      </c>
      <c r="AO82" s="46">
        <v>39</v>
      </c>
      <c r="AP82" s="47"/>
    </row>
    <row r="83" spans="1:42" x14ac:dyDescent="0.25">
      <c r="A83" t="b">
        <v>0</v>
      </c>
      <c r="B83" s="1"/>
      <c r="C83" s="2">
        <v>42545</v>
      </c>
      <c r="D83" s="2">
        <v>42545.999305555553</v>
      </c>
      <c r="E83" s="3" t="b">
        <v>1</v>
      </c>
      <c r="F83" s="1"/>
      <c r="G83" s="1" t="s">
        <v>43</v>
      </c>
      <c r="H83" s="4" t="s">
        <v>8</v>
      </c>
      <c r="I83" s="5">
        <f t="shared" si="24"/>
        <v>1</v>
      </c>
      <c r="J8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83">
        <f>WEEKNUM(Tableau_stats_bancs[[#This Row],[Heure de début]],)</f>
        <v>26</v>
      </c>
      <c r="L83">
        <f>WEEKNUM(Tableau_stats_bancs[[#This Row],[Heure de fin]],)</f>
        <v>26</v>
      </c>
      <c r="M83">
        <f>IF(Tableau_stats_bancs[[#This Row],[Semaine fin]]&lt;&gt;Tableau_stats_bancs[[#This Row],[Semaine début]],1,0)</f>
        <v>0</v>
      </c>
      <c r="Q83" s="25"/>
      <c r="S83" s="26" t="str">
        <f>IF(P83&gt;0,IF(Tableau_stats_bancs[[#This Row],[ Durée (en jours)]]-Q83&gt;7,7,Tableau_stats_bancs[[#This Row],[ Durée (en jours)]]-Q83),"")</f>
        <v/>
      </c>
      <c r="AD83" s="59"/>
      <c r="AE83" s="42" t="s">
        <v>95</v>
      </c>
      <c r="AF83" s="40">
        <f t="shared" si="27"/>
        <v>42639</v>
      </c>
      <c r="AG83" s="40">
        <f t="shared" si="26"/>
        <v>42645.999305555553</v>
      </c>
      <c r="AH83" s="41"/>
      <c r="AI83" s="42"/>
      <c r="AJ83" s="42"/>
      <c r="AK83" s="43"/>
      <c r="AL83" s="44">
        <v>7</v>
      </c>
      <c r="AM83" s="45">
        <f t="shared" si="25"/>
        <v>2.3333333333333335</v>
      </c>
      <c r="AN83" s="46">
        <v>40</v>
      </c>
      <c r="AO83" s="46">
        <v>40</v>
      </c>
      <c r="AP83" s="47"/>
    </row>
    <row r="84" spans="1:42" x14ac:dyDescent="0.25">
      <c r="A84" t="b">
        <v>0</v>
      </c>
      <c r="B84" s="1"/>
      <c r="C84" s="2">
        <v>42548</v>
      </c>
      <c r="D84" s="2">
        <v>42549.999305555553</v>
      </c>
      <c r="E84" s="3" t="b">
        <v>1</v>
      </c>
      <c r="F84" s="1"/>
      <c r="G84" s="1" t="s">
        <v>43</v>
      </c>
      <c r="H84" s="4" t="s">
        <v>8</v>
      </c>
      <c r="I84" s="5">
        <f t="shared" si="24"/>
        <v>2</v>
      </c>
      <c r="J8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84">
        <f>WEEKNUM(Tableau_stats_bancs[[#This Row],[Heure de début]],)</f>
        <v>27</v>
      </c>
      <c r="L84">
        <f>WEEKNUM(Tableau_stats_bancs[[#This Row],[Heure de fin]],)</f>
        <v>27</v>
      </c>
      <c r="M84">
        <f>IF(Tableau_stats_bancs[[#This Row],[Semaine fin]]&lt;&gt;Tableau_stats_bancs[[#This Row],[Semaine début]],1,0)</f>
        <v>0</v>
      </c>
      <c r="Q84" s="25"/>
      <c r="S84" s="26" t="str">
        <f>IF(P84&gt;0,IF(Tableau_stats_bancs[[#This Row],[ Durée (en jours)]]-Q84&gt;7,7,Tableau_stats_bancs[[#This Row],[ Durée (en jours)]]-Q84),"")</f>
        <v/>
      </c>
      <c r="AD84" s="59"/>
      <c r="AE84" s="42" t="s">
        <v>95</v>
      </c>
      <c r="AF84" s="40">
        <f t="shared" si="27"/>
        <v>42646</v>
      </c>
      <c r="AG84" s="40">
        <f t="shared" si="26"/>
        <v>42652.999305555553</v>
      </c>
      <c r="AH84" s="41"/>
      <c r="AI84" s="42"/>
      <c r="AJ84" s="42"/>
      <c r="AK84" s="43"/>
      <c r="AL84" s="44">
        <v>7</v>
      </c>
      <c r="AM84" s="45">
        <f t="shared" si="25"/>
        <v>2.3333333333333335</v>
      </c>
      <c r="AN84" s="46">
        <v>41</v>
      </c>
      <c r="AO84" s="46">
        <v>41</v>
      </c>
      <c r="AP84" s="47"/>
    </row>
    <row r="85" spans="1:42" x14ac:dyDescent="0.25">
      <c r="A85" t="b">
        <v>0</v>
      </c>
      <c r="B85" s="1"/>
      <c r="C85" s="2">
        <v>42551</v>
      </c>
      <c r="D85" s="2">
        <v>42552.999305555553</v>
      </c>
      <c r="E85" s="3" t="b">
        <v>1</v>
      </c>
      <c r="F85" s="1"/>
      <c r="G85" s="1" t="s">
        <v>43</v>
      </c>
      <c r="H85" s="4" t="s">
        <v>8</v>
      </c>
      <c r="I85" s="5">
        <f t="shared" si="24"/>
        <v>2</v>
      </c>
      <c r="J8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85">
        <f>WEEKNUM(Tableau_stats_bancs[[#This Row],[Heure de début]],)</f>
        <v>27</v>
      </c>
      <c r="L85">
        <f>WEEKNUM(Tableau_stats_bancs[[#This Row],[Heure de fin]],)</f>
        <v>27</v>
      </c>
      <c r="M85">
        <f>IF(Tableau_stats_bancs[[#This Row],[Semaine fin]]&lt;&gt;Tableau_stats_bancs[[#This Row],[Semaine début]],1,0)</f>
        <v>0</v>
      </c>
      <c r="Q85" s="25"/>
      <c r="S85" s="26" t="str">
        <f>IF(P85&gt;0,IF(Tableau_stats_bancs[[#This Row],[ Durée (en jours)]]-Q85&gt;7,7,Tableau_stats_bancs[[#This Row],[ Durée (en jours)]]-Q85),"")</f>
        <v/>
      </c>
      <c r="AD85" s="59"/>
      <c r="AE85" s="42" t="s">
        <v>95</v>
      </c>
      <c r="AF85" s="40">
        <f t="shared" si="27"/>
        <v>42653</v>
      </c>
      <c r="AG85" s="40">
        <f t="shared" si="26"/>
        <v>42659.999305555553</v>
      </c>
      <c r="AH85" s="41"/>
      <c r="AI85" s="42"/>
      <c r="AJ85" s="42"/>
      <c r="AK85" s="43"/>
      <c r="AL85" s="44">
        <v>7</v>
      </c>
      <c r="AM85" s="45">
        <f t="shared" si="25"/>
        <v>2.3333333333333335</v>
      </c>
      <c r="AN85" s="46">
        <v>42</v>
      </c>
      <c r="AO85" s="46">
        <v>42</v>
      </c>
      <c r="AP85" s="47"/>
    </row>
    <row r="86" spans="1:42" x14ac:dyDescent="0.25">
      <c r="A86" t="b">
        <v>0</v>
      </c>
      <c r="B86" s="1"/>
      <c r="C86" s="2">
        <v>42555</v>
      </c>
      <c r="D86" s="2">
        <v>42555.999305555553</v>
      </c>
      <c r="E86" s="3" t="b">
        <v>1</v>
      </c>
      <c r="F86" s="1"/>
      <c r="G86" s="1" t="s">
        <v>43</v>
      </c>
      <c r="H86" s="4" t="s">
        <v>8</v>
      </c>
      <c r="I86" s="5">
        <f t="shared" si="24"/>
        <v>1</v>
      </c>
      <c r="J8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86">
        <f>WEEKNUM(Tableau_stats_bancs[[#This Row],[Heure de début]],)</f>
        <v>28</v>
      </c>
      <c r="L86">
        <f>WEEKNUM(Tableau_stats_bancs[[#This Row],[Heure de fin]],)</f>
        <v>28</v>
      </c>
      <c r="M86">
        <f>IF(Tableau_stats_bancs[[#This Row],[Semaine fin]]&lt;&gt;Tableau_stats_bancs[[#This Row],[Semaine début]],1,0)</f>
        <v>0</v>
      </c>
      <c r="Q86" s="25"/>
      <c r="S86" s="26" t="str">
        <f>IF(P86&gt;0,IF(Tableau_stats_bancs[[#This Row],[ Durée (en jours)]]-Q86&gt;7,7,Tableau_stats_bancs[[#This Row],[ Durée (en jours)]]-Q86),"")</f>
        <v/>
      </c>
      <c r="AD86" s="59"/>
      <c r="AE86" s="42" t="s">
        <v>95</v>
      </c>
      <c r="AF86" s="40">
        <f t="shared" si="27"/>
        <v>42660</v>
      </c>
      <c r="AG86" s="40">
        <f t="shared" si="26"/>
        <v>42666.999305555553</v>
      </c>
      <c r="AH86" s="41"/>
      <c r="AI86" s="42"/>
      <c r="AJ86" s="42"/>
      <c r="AK86" s="43"/>
      <c r="AL86" s="44">
        <v>7</v>
      </c>
      <c r="AM86" s="45">
        <f t="shared" si="25"/>
        <v>2.3333333333333335</v>
      </c>
      <c r="AN86" s="46">
        <v>43</v>
      </c>
      <c r="AO86" s="46">
        <v>43</v>
      </c>
      <c r="AP86" s="47"/>
    </row>
    <row r="87" spans="1:42" x14ac:dyDescent="0.25">
      <c r="A87" t="b">
        <v>0</v>
      </c>
      <c r="B87" s="1"/>
      <c r="C87" s="2">
        <v>42557</v>
      </c>
      <c r="D87" s="2">
        <v>42558.5</v>
      </c>
      <c r="E87" s="3" t="b">
        <v>0</v>
      </c>
      <c r="F87" s="1"/>
      <c r="G87" s="1" t="s">
        <v>43</v>
      </c>
      <c r="H87" s="4" t="s">
        <v>8</v>
      </c>
      <c r="I87" s="5">
        <f t="shared" si="24"/>
        <v>1.5</v>
      </c>
      <c r="J8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87">
        <f>WEEKNUM(Tableau_stats_bancs[[#This Row],[Heure de début]],)</f>
        <v>28</v>
      </c>
      <c r="L87">
        <f>WEEKNUM(Tableau_stats_bancs[[#This Row],[Heure de fin]],)</f>
        <v>28</v>
      </c>
      <c r="M87">
        <f>IF(Tableau_stats_bancs[[#This Row],[Semaine fin]]&lt;&gt;Tableau_stats_bancs[[#This Row],[Semaine début]],1,0)</f>
        <v>0</v>
      </c>
      <c r="Q87" s="25"/>
      <c r="S87" s="26" t="str">
        <f>IF(P87&gt;0,IF(Tableau_stats_bancs[[#This Row],[ Durée (en jours)]]-Q87&gt;7,7,Tableau_stats_bancs[[#This Row],[ Durée (en jours)]]-Q87),"")</f>
        <v/>
      </c>
      <c r="AD87" s="59"/>
      <c r="AE87" s="42" t="s">
        <v>95</v>
      </c>
      <c r="AF87" s="40">
        <f t="shared" si="27"/>
        <v>42667</v>
      </c>
      <c r="AG87" s="40">
        <f t="shared" si="26"/>
        <v>42673.999305555553</v>
      </c>
      <c r="AH87" s="41"/>
      <c r="AI87" s="42"/>
      <c r="AJ87" s="42"/>
      <c r="AK87" s="43"/>
      <c r="AL87" s="44">
        <v>7</v>
      </c>
      <c r="AM87" s="45">
        <f t="shared" si="25"/>
        <v>2.3333333333333335</v>
      </c>
      <c r="AN87" s="46">
        <v>44</v>
      </c>
      <c r="AO87" s="46">
        <v>44</v>
      </c>
      <c r="AP87" s="47"/>
    </row>
    <row r="88" spans="1:42" x14ac:dyDescent="0.25">
      <c r="A88" t="b">
        <v>0</v>
      </c>
      <c r="B88" s="1"/>
      <c r="C88" s="2">
        <v>42558.5</v>
      </c>
      <c r="D88" s="2">
        <v>42559.996527777781</v>
      </c>
      <c r="E88" s="3" t="b">
        <v>0</v>
      </c>
      <c r="F88" s="1"/>
      <c r="G88" s="1" t="s">
        <v>43</v>
      </c>
      <c r="H88" s="4" t="s">
        <v>8</v>
      </c>
      <c r="I88" s="5">
        <f t="shared" si="24"/>
        <v>1.5</v>
      </c>
      <c r="J8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88">
        <f>WEEKNUM(Tableau_stats_bancs[[#This Row],[Heure de début]],)</f>
        <v>28</v>
      </c>
      <c r="L88">
        <f>WEEKNUM(Tableau_stats_bancs[[#This Row],[Heure de fin]],)</f>
        <v>28</v>
      </c>
      <c r="M88">
        <f>IF(Tableau_stats_bancs[[#This Row],[Semaine fin]]&lt;&gt;Tableau_stats_bancs[[#This Row],[Semaine début]],1,0)</f>
        <v>0</v>
      </c>
      <c r="Q88" s="25"/>
      <c r="S88" s="26" t="str">
        <f>IF(P88&gt;0,IF(Tableau_stats_bancs[[#This Row],[ Durée (en jours)]]-Q88&gt;7,7,Tableau_stats_bancs[[#This Row],[ Durée (en jours)]]-Q88),"")</f>
        <v/>
      </c>
      <c r="AD88" s="59"/>
      <c r="AE88" s="42" t="s">
        <v>95</v>
      </c>
      <c r="AF88" s="40">
        <f t="shared" si="27"/>
        <v>42674</v>
      </c>
      <c r="AG88" s="40">
        <f t="shared" si="26"/>
        <v>42680.999305555553</v>
      </c>
      <c r="AH88" s="41"/>
      <c r="AI88" s="42"/>
      <c r="AJ88" s="42"/>
      <c r="AK88" s="43"/>
      <c r="AL88" s="44">
        <v>7</v>
      </c>
      <c r="AM88" s="45">
        <f t="shared" si="25"/>
        <v>2.3333333333333335</v>
      </c>
      <c r="AN88" s="46">
        <v>45</v>
      </c>
      <c r="AO88" s="46">
        <v>45</v>
      </c>
      <c r="AP88" s="47"/>
    </row>
    <row r="89" spans="1:42" x14ac:dyDescent="0.25">
      <c r="A89" t="b">
        <v>0</v>
      </c>
      <c r="B89" s="1"/>
      <c r="C89" s="2">
        <v>42562</v>
      </c>
      <c r="D89" s="2">
        <v>42562.999305555553</v>
      </c>
      <c r="E89" s="3" t="b">
        <v>1</v>
      </c>
      <c r="F89" s="1"/>
      <c r="G89" s="1" t="s">
        <v>43</v>
      </c>
      <c r="H89" s="4" t="s">
        <v>8</v>
      </c>
      <c r="I89" s="5">
        <f t="shared" si="24"/>
        <v>1</v>
      </c>
      <c r="J8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89">
        <f>WEEKNUM(Tableau_stats_bancs[[#This Row],[Heure de début]],)</f>
        <v>29</v>
      </c>
      <c r="L89">
        <f>WEEKNUM(Tableau_stats_bancs[[#This Row],[Heure de fin]],)</f>
        <v>29</v>
      </c>
      <c r="M89">
        <f>IF(Tableau_stats_bancs[[#This Row],[Semaine fin]]&lt;&gt;Tableau_stats_bancs[[#This Row],[Semaine début]],1,0)</f>
        <v>0</v>
      </c>
      <c r="Q89" s="25"/>
      <c r="S89" s="26" t="str">
        <f>IF(P89&gt;0,IF(Tableau_stats_bancs[[#This Row],[ Durée (en jours)]]-Q89&gt;7,7,Tableau_stats_bancs[[#This Row],[ Durée (en jours)]]-Q89),"")</f>
        <v/>
      </c>
      <c r="AD89" s="59"/>
      <c r="AE89" s="42" t="s">
        <v>95</v>
      </c>
      <c r="AF89" s="40">
        <f t="shared" si="27"/>
        <v>42681</v>
      </c>
      <c r="AG89" s="40">
        <f t="shared" si="26"/>
        <v>42687.999305555553</v>
      </c>
      <c r="AH89" s="41"/>
      <c r="AI89" s="42"/>
      <c r="AJ89" s="42"/>
      <c r="AK89" s="43"/>
      <c r="AL89" s="44">
        <v>7</v>
      </c>
      <c r="AM89" s="45">
        <f t="shared" si="25"/>
        <v>2.3333333333333335</v>
      </c>
      <c r="AN89" s="46">
        <v>46</v>
      </c>
      <c r="AO89" s="46">
        <v>46</v>
      </c>
      <c r="AP89" s="47"/>
    </row>
    <row r="90" spans="1:42" x14ac:dyDescent="0.25">
      <c r="A90" t="b">
        <v>0</v>
      </c>
      <c r="B90" s="1"/>
      <c r="C90" s="2">
        <v>42564</v>
      </c>
      <c r="D90" s="2">
        <v>42564.999305555553</v>
      </c>
      <c r="E90" s="3" t="b">
        <v>1</v>
      </c>
      <c r="F90" s="1"/>
      <c r="G90" s="1" t="s">
        <v>43</v>
      </c>
      <c r="H90" s="4" t="s">
        <v>8</v>
      </c>
      <c r="I90" s="5">
        <f t="shared" si="24"/>
        <v>1</v>
      </c>
      <c r="J9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90">
        <f>WEEKNUM(Tableau_stats_bancs[[#This Row],[Heure de début]],)</f>
        <v>29</v>
      </c>
      <c r="L90">
        <f>WEEKNUM(Tableau_stats_bancs[[#This Row],[Heure de fin]],)</f>
        <v>29</v>
      </c>
      <c r="M90">
        <f>IF(Tableau_stats_bancs[[#This Row],[Semaine fin]]&lt;&gt;Tableau_stats_bancs[[#This Row],[Semaine début]],1,0)</f>
        <v>0</v>
      </c>
      <c r="Q90" s="25"/>
      <c r="S90" s="26" t="str">
        <f>IF(P90&gt;0,IF(Tableau_stats_bancs[[#This Row],[ Durée (en jours)]]-Q90&gt;7,7,Tableau_stats_bancs[[#This Row],[ Durée (en jours)]]-Q90),"")</f>
        <v/>
      </c>
      <c r="AD90" s="59"/>
      <c r="AE90" s="42" t="s">
        <v>95</v>
      </c>
      <c r="AF90" s="40">
        <f t="shared" si="27"/>
        <v>42688</v>
      </c>
      <c r="AG90" s="40">
        <f t="shared" si="26"/>
        <v>42694.999305555553</v>
      </c>
      <c r="AH90" s="41"/>
      <c r="AI90" s="42"/>
      <c r="AJ90" s="42"/>
      <c r="AK90" s="43"/>
      <c r="AL90" s="44">
        <v>7</v>
      </c>
      <c r="AM90" s="45">
        <f t="shared" si="25"/>
        <v>2.3333333333333335</v>
      </c>
      <c r="AN90" s="46">
        <v>47</v>
      </c>
      <c r="AO90" s="46">
        <v>47</v>
      </c>
      <c r="AP90" s="47"/>
    </row>
    <row r="91" spans="1:42" x14ac:dyDescent="0.25">
      <c r="A91" t="b">
        <v>0</v>
      </c>
      <c r="B91" s="1"/>
      <c r="C91" s="2">
        <v>42570.25</v>
      </c>
      <c r="D91" s="2">
        <v>42570.854166666664</v>
      </c>
      <c r="E91" s="3" t="b">
        <v>0</v>
      </c>
      <c r="F91" s="1"/>
      <c r="G91" s="1" t="s">
        <v>43</v>
      </c>
      <c r="H91" s="4" t="s">
        <v>8</v>
      </c>
      <c r="I91" s="5">
        <f t="shared" si="24"/>
        <v>1</v>
      </c>
      <c r="J9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91">
        <f>WEEKNUM(Tableau_stats_bancs[[#This Row],[Heure de début]],)</f>
        <v>30</v>
      </c>
      <c r="L91">
        <f>WEEKNUM(Tableau_stats_bancs[[#This Row],[Heure de fin]],)</f>
        <v>30</v>
      </c>
      <c r="M91">
        <f>IF(Tableau_stats_bancs[[#This Row],[Semaine fin]]&lt;&gt;Tableau_stats_bancs[[#This Row],[Semaine début]],1,0)</f>
        <v>0</v>
      </c>
      <c r="Q91" s="25"/>
      <c r="S91" s="26" t="str">
        <f>IF(P91&gt;0,IF(Tableau_stats_bancs[[#This Row],[ Durée (en jours)]]-Q91&gt;7,7,Tableau_stats_bancs[[#This Row],[ Durée (en jours)]]-Q91),"")</f>
        <v/>
      </c>
      <c r="AD91" s="59"/>
      <c r="AE91" s="42" t="s">
        <v>95</v>
      </c>
      <c r="AF91" s="40">
        <f t="shared" si="27"/>
        <v>42695</v>
      </c>
      <c r="AG91" s="40">
        <f t="shared" si="26"/>
        <v>42701.999305555553</v>
      </c>
      <c r="AH91" s="41"/>
      <c r="AI91" s="42"/>
      <c r="AJ91" s="42"/>
      <c r="AK91" s="43"/>
      <c r="AL91" s="44">
        <v>7</v>
      </c>
      <c r="AM91" s="45">
        <f t="shared" si="25"/>
        <v>2.3333333333333335</v>
      </c>
      <c r="AN91" s="46">
        <v>48</v>
      </c>
      <c r="AO91" s="46">
        <v>48</v>
      </c>
      <c r="AP91" s="47"/>
    </row>
    <row r="92" spans="1:42" x14ac:dyDescent="0.25">
      <c r="A92" t="b">
        <v>0</v>
      </c>
      <c r="B92" s="1"/>
      <c r="C92" s="2">
        <v>42571</v>
      </c>
      <c r="D92" s="2">
        <v>42571.999305555553</v>
      </c>
      <c r="E92" s="3" t="b">
        <v>1</v>
      </c>
      <c r="F92" s="1"/>
      <c r="G92" s="1" t="s">
        <v>43</v>
      </c>
      <c r="H92" s="4" t="s">
        <v>8</v>
      </c>
      <c r="I92" s="5">
        <f t="shared" si="24"/>
        <v>1</v>
      </c>
      <c r="J9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92">
        <f>WEEKNUM(Tableau_stats_bancs[[#This Row],[Heure de début]],)</f>
        <v>30</v>
      </c>
      <c r="L92">
        <f>WEEKNUM(Tableau_stats_bancs[[#This Row],[Heure de fin]],)</f>
        <v>30</v>
      </c>
      <c r="M92">
        <f>IF(Tableau_stats_bancs[[#This Row],[Semaine fin]]&lt;&gt;Tableau_stats_bancs[[#This Row],[Semaine début]],1,0)</f>
        <v>0</v>
      </c>
      <c r="Q92" s="25"/>
      <c r="S92" s="26" t="str">
        <f>IF(P92&gt;0,IF(Tableau_stats_bancs[[#This Row],[ Durée (en jours)]]-Q92&gt;7,7,Tableau_stats_bancs[[#This Row],[ Durée (en jours)]]-Q92),"")</f>
        <v/>
      </c>
      <c r="AD92" s="59"/>
      <c r="AE92" s="42" t="s">
        <v>95</v>
      </c>
      <c r="AF92" s="40">
        <f t="shared" si="27"/>
        <v>42702</v>
      </c>
      <c r="AG92" s="40">
        <f t="shared" si="26"/>
        <v>42708.999305555553</v>
      </c>
      <c r="AH92" s="41"/>
      <c r="AI92" s="42"/>
      <c r="AJ92" s="42"/>
      <c r="AK92" s="43"/>
      <c r="AL92" s="44">
        <v>7</v>
      </c>
      <c r="AM92" s="45">
        <f t="shared" si="25"/>
        <v>2.3333333333333335</v>
      </c>
      <c r="AN92" s="46">
        <v>49</v>
      </c>
      <c r="AO92" s="46">
        <v>49</v>
      </c>
      <c r="AP92" s="47"/>
    </row>
    <row r="93" spans="1:42" x14ac:dyDescent="0.25">
      <c r="A93" t="b">
        <v>0</v>
      </c>
      <c r="B93" s="1"/>
      <c r="C93" s="2">
        <v>42572</v>
      </c>
      <c r="D93" s="2">
        <v>42572.999305555553</v>
      </c>
      <c r="E93" s="3" t="b">
        <v>1</v>
      </c>
      <c r="F93" s="1"/>
      <c r="G93" s="1" t="s">
        <v>43</v>
      </c>
      <c r="H93" s="4" t="s">
        <v>8</v>
      </c>
      <c r="I93" s="5">
        <f t="shared" si="24"/>
        <v>1</v>
      </c>
      <c r="J9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93">
        <f>WEEKNUM(Tableau_stats_bancs[[#This Row],[Heure de début]],)</f>
        <v>30</v>
      </c>
      <c r="L93">
        <f>WEEKNUM(Tableau_stats_bancs[[#This Row],[Heure de fin]],)</f>
        <v>30</v>
      </c>
      <c r="M93">
        <f>IF(Tableau_stats_bancs[[#This Row],[Semaine fin]]&lt;&gt;Tableau_stats_bancs[[#This Row],[Semaine début]],1,0)</f>
        <v>0</v>
      </c>
      <c r="Q93" s="25"/>
      <c r="S93" s="26" t="str">
        <f>IF(P93&gt;0,IF(Tableau_stats_bancs[[#This Row],[ Durée (en jours)]]-Q93&gt;7,7,Tableau_stats_bancs[[#This Row],[ Durée (en jours)]]-Q93),"")</f>
        <v/>
      </c>
      <c r="AD93" s="59"/>
      <c r="AE93" s="42" t="s">
        <v>95</v>
      </c>
      <c r="AF93" s="40">
        <f t="shared" si="27"/>
        <v>42709</v>
      </c>
      <c r="AG93" s="40">
        <f t="shared" si="26"/>
        <v>42715.999305555553</v>
      </c>
      <c r="AH93" s="41"/>
      <c r="AI93" s="42"/>
      <c r="AJ93" s="42"/>
      <c r="AK93" s="43"/>
      <c r="AL93" s="44">
        <v>7</v>
      </c>
      <c r="AM93" s="45">
        <f t="shared" si="25"/>
        <v>2.3333333333333335</v>
      </c>
      <c r="AN93" s="46">
        <v>50</v>
      </c>
      <c r="AO93" s="46">
        <v>50</v>
      </c>
      <c r="AP93" s="47"/>
    </row>
    <row r="94" spans="1:42" x14ac:dyDescent="0.25">
      <c r="A94" t="b">
        <v>0</v>
      </c>
      <c r="B94" s="1"/>
      <c r="C94" s="2">
        <v>42576.541666666664</v>
      </c>
      <c r="D94" s="2">
        <v>42577.708333333336</v>
      </c>
      <c r="E94" s="3" t="b">
        <v>0</v>
      </c>
      <c r="F94" s="1"/>
      <c r="G94" s="1" t="s">
        <v>43</v>
      </c>
      <c r="H94" s="4" t="s">
        <v>8</v>
      </c>
      <c r="I94" s="5">
        <f t="shared" si="24"/>
        <v>1.5</v>
      </c>
      <c r="J9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94">
        <f>WEEKNUM(Tableau_stats_bancs[[#This Row],[Heure de début]],)</f>
        <v>31</v>
      </c>
      <c r="L94">
        <f>WEEKNUM(Tableau_stats_bancs[[#This Row],[Heure de fin]],)</f>
        <v>31</v>
      </c>
      <c r="M94">
        <f>IF(Tableau_stats_bancs[[#This Row],[Semaine fin]]&lt;&gt;Tableau_stats_bancs[[#This Row],[Semaine début]],1,0)</f>
        <v>0</v>
      </c>
      <c r="Q94" s="25"/>
      <c r="S94" s="26" t="str">
        <f>IF(P94&gt;0,IF(Tableau_stats_bancs[[#This Row],[ Durée (en jours)]]-Q94&gt;7,7,Tableau_stats_bancs[[#This Row],[ Durée (en jours)]]-Q94),"")</f>
        <v/>
      </c>
      <c r="AD94" s="59"/>
      <c r="AE94" s="42" t="s">
        <v>95</v>
      </c>
      <c r="AF94" s="40">
        <f t="shared" si="27"/>
        <v>42716</v>
      </c>
      <c r="AG94" s="40">
        <f>AG95-7</f>
        <v>42722.999305555553</v>
      </c>
      <c r="AH94" s="41"/>
      <c r="AI94" s="42"/>
      <c r="AJ94" s="42"/>
      <c r="AK94" s="43"/>
      <c r="AL94" s="44">
        <v>7</v>
      </c>
      <c r="AM94" s="45">
        <f t="shared" si="25"/>
        <v>2.3333333333333335</v>
      </c>
      <c r="AN94" s="46">
        <v>51</v>
      </c>
      <c r="AO94" s="46">
        <v>51</v>
      </c>
      <c r="AP94" s="47"/>
    </row>
    <row r="95" spans="1:42" x14ac:dyDescent="0.25">
      <c r="A95" t="b">
        <v>0</v>
      </c>
      <c r="B95" s="1"/>
      <c r="C95" s="2">
        <v>42578.333333333336</v>
      </c>
      <c r="D95" s="2">
        <v>42578.708333333336</v>
      </c>
      <c r="E95" s="3" t="b">
        <v>0</v>
      </c>
      <c r="F95" s="1"/>
      <c r="G95" s="1" t="s">
        <v>43</v>
      </c>
      <c r="H95" s="4" t="s">
        <v>8</v>
      </c>
      <c r="I95" s="5">
        <f t="shared" si="24"/>
        <v>0.5</v>
      </c>
      <c r="J9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95">
        <f>WEEKNUM(Tableau_stats_bancs[[#This Row],[Heure de début]],)</f>
        <v>31</v>
      </c>
      <c r="L95">
        <f>WEEKNUM(Tableau_stats_bancs[[#This Row],[Heure de fin]],)</f>
        <v>31</v>
      </c>
      <c r="M95">
        <f>IF(Tableau_stats_bancs[[#This Row],[Semaine fin]]&lt;&gt;Tableau_stats_bancs[[#This Row],[Semaine début]],1,0)</f>
        <v>0</v>
      </c>
      <c r="Q95" s="25"/>
      <c r="S95" s="26" t="str">
        <f>IF(P95&gt;0,IF(Tableau_stats_bancs[[#This Row],[ Durée (en jours)]]-Q95&gt;7,7,Tableau_stats_bancs[[#This Row],[ Durée (en jours)]]-Q95),"")</f>
        <v/>
      </c>
      <c r="AD95" s="59"/>
      <c r="AE95" s="42" t="s">
        <v>95</v>
      </c>
      <c r="AF95" s="40">
        <f t="shared" si="27"/>
        <v>42723</v>
      </c>
      <c r="AG95" s="40">
        <f>AG96-6</f>
        <v>42729.999305555553</v>
      </c>
      <c r="AH95" s="41"/>
      <c r="AI95" s="42"/>
      <c r="AJ95" s="42"/>
      <c r="AK95" s="43"/>
      <c r="AL95" s="44">
        <v>7</v>
      </c>
      <c r="AM95" s="45">
        <f t="shared" si="25"/>
        <v>2.3333333333333335</v>
      </c>
      <c r="AN95" s="46">
        <v>52</v>
      </c>
      <c r="AO95" s="46">
        <v>52</v>
      </c>
      <c r="AP95" s="47"/>
    </row>
    <row r="96" spans="1:42" x14ac:dyDescent="0.25">
      <c r="A96" t="b">
        <v>0</v>
      </c>
      <c r="B96" s="1"/>
      <c r="C96" s="2">
        <v>42579</v>
      </c>
      <c r="D96" s="2">
        <v>42579.999305555553</v>
      </c>
      <c r="E96" s="3" t="b">
        <v>1</v>
      </c>
      <c r="F96" s="1"/>
      <c r="G96" s="1" t="s">
        <v>43</v>
      </c>
      <c r="H96" s="4" t="s">
        <v>8</v>
      </c>
      <c r="I96" s="5">
        <f t="shared" si="24"/>
        <v>1</v>
      </c>
      <c r="J9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96">
        <f>WEEKNUM(Tableau_stats_bancs[[#This Row],[Heure de début]],)</f>
        <v>31</v>
      </c>
      <c r="L96">
        <f>WEEKNUM(Tableau_stats_bancs[[#This Row],[Heure de fin]],)</f>
        <v>31</v>
      </c>
      <c r="M96">
        <f>IF(Tableau_stats_bancs[[#This Row],[Semaine fin]]&lt;&gt;Tableau_stats_bancs[[#This Row],[Semaine début]],1,0)</f>
        <v>0</v>
      </c>
      <c r="Q96" s="25"/>
      <c r="S96" s="26" t="str">
        <f>IF(P96&gt;0,IF(Tableau_stats_bancs[[#This Row],[ Durée (en jours)]]-Q96&gt;7,7,Tableau_stats_bancs[[#This Row],[ Durée (en jours)]]-Q96),"")</f>
        <v/>
      </c>
      <c r="AD96" s="59"/>
      <c r="AE96" s="42" t="s">
        <v>95</v>
      </c>
      <c r="AF96" s="40">
        <f t="shared" si="27"/>
        <v>42730</v>
      </c>
      <c r="AG96" s="40">
        <v>42735.999305555553</v>
      </c>
      <c r="AH96" s="41"/>
      <c r="AI96" s="42"/>
      <c r="AJ96" s="42"/>
      <c r="AK96" s="43"/>
      <c r="AL96" s="44">
        <v>6</v>
      </c>
      <c r="AM96" s="45">
        <f t="shared" si="25"/>
        <v>2</v>
      </c>
      <c r="AN96" s="46">
        <v>53</v>
      </c>
      <c r="AO96" s="46">
        <v>53</v>
      </c>
      <c r="AP96" s="47"/>
    </row>
    <row r="97" spans="1:42" x14ac:dyDescent="0.25">
      <c r="A97" t="b">
        <v>0</v>
      </c>
      <c r="B97" s="1"/>
      <c r="C97" s="2">
        <v>42580</v>
      </c>
      <c r="D97" s="2">
        <v>42580.999305555553</v>
      </c>
      <c r="E97" s="3" t="b">
        <v>1</v>
      </c>
      <c r="F97" s="1"/>
      <c r="G97" s="1" t="s">
        <v>43</v>
      </c>
      <c r="H97" s="4" t="s">
        <v>8</v>
      </c>
      <c r="I97" s="5">
        <f t="shared" si="24"/>
        <v>1</v>
      </c>
      <c r="J9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97">
        <f>WEEKNUM(Tableau_stats_bancs[[#This Row],[Heure de début]],)</f>
        <v>31</v>
      </c>
      <c r="L97">
        <f>WEEKNUM(Tableau_stats_bancs[[#This Row],[Heure de fin]],)</f>
        <v>31</v>
      </c>
      <c r="M97">
        <f>IF(Tableau_stats_bancs[[#This Row],[Semaine fin]]&lt;&gt;Tableau_stats_bancs[[#This Row],[Semaine début]],1,0)</f>
        <v>0</v>
      </c>
      <c r="Q97" s="25"/>
      <c r="S97" s="26" t="str">
        <f>IF(P97&gt;0,IF(Tableau_stats_bancs[[#This Row],[ Durée (en jours)]]-Q97&gt;7,7,Tableau_stats_bancs[[#This Row],[ Durée (en jours)]]-Q97),"")</f>
        <v/>
      </c>
      <c r="AD97" s="59" t="b">
        <v>0</v>
      </c>
      <c r="AE97" s="42" t="s">
        <v>96</v>
      </c>
      <c r="AF97" s="40">
        <v>42583</v>
      </c>
      <c r="AG97" s="40">
        <v>42735.999305555553</v>
      </c>
      <c r="AH97" s="41" t="b">
        <v>1</v>
      </c>
      <c r="AI97" s="42"/>
      <c r="AJ97" s="42" t="s">
        <v>42</v>
      </c>
      <c r="AK97" s="43" t="s">
        <v>8</v>
      </c>
      <c r="AL97" s="44">
        <v>7</v>
      </c>
      <c r="AM97" s="45">
        <f t="shared" ref="AM97:AM118" si="28">AL97*8/24</f>
        <v>2.3333333333333335</v>
      </c>
      <c r="AN97" s="46">
        <v>32</v>
      </c>
      <c r="AO97" s="46">
        <v>32</v>
      </c>
      <c r="AP97" s="47"/>
    </row>
    <row r="98" spans="1:42" x14ac:dyDescent="0.25">
      <c r="A98" t="b">
        <v>0</v>
      </c>
      <c r="B98" s="1"/>
      <c r="C98" s="2">
        <v>42584</v>
      </c>
      <c r="D98" s="2">
        <v>42584.999305555553</v>
      </c>
      <c r="E98" s="3" t="b">
        <v>1</v>
      </c>
      <c r="F98" s="1"/>
      <c r="G98" s="1" t="s">
        <v>43</v>
      </c>
      <c r="H98" s="4" t="s">
        <v>8</v>
      </c>
      <c r="I98" s="5">
        <f t="shared" si="24"/>
        <v>1</v>
      </c>
      <c r="J9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98">
        <f>WEEKNUM(Tableau_stats_bancs[[#This Row],[Heure de début]],)</f>
        <v>32</v>
      </c>
      <c r="L98">
        <f>WEEKNUM(Tableau_stats_bancs[[#This Row],[Heure de fin]],)</f>
        <v>32</v>
      </c>
      <c r="M98">
        <f>IF(Tableau_stats_bancs[[#This Row],[Semaine fin]]&lt;&gt;Tableau_stats_bancs[[#This Row],[Semaine début]],1,0)</f>
        <v>0</v>
      </c>
      <c r="Q98" s="25"/>
      <c r="S98" s="26" t="str">
        <f>IF(P98&gt;0,IF(Tableau_stats_bancs[[#This Row],[ Durée (en jours)]]-Q98&gt;7,7,Tableau_stats_bancs[[#This Row],[ Durée (en jours)]]-Q98),"")</f>
        <v/>
      </c>
      <c r="AD98" s="59"/>
      <c r="AE98" s="42" t="s">
        <v>96</v>
      </c>
      <c r="AF98" s="40">
        <f>AF97+7</f>
        <v>42590</v>
      </c>
      <c r="AG98" s="40">
        <f t="shared" ref="AG98:AG115" si="29">AG99-7</f>
        <v>42596.999305555553</v>
      </c>
      <c r="AH98" s="41"/>
      <c r="AI98" s="42"/>
      <c r="AJ98" s="42"/>
      <c r="AK98" s="43"/>
      <c r="AL98" s="44">
        <v>7</v>
      </c>
      <c r="AM98" s="45">
        <f t="shared" si="28"/>
        <v>2.3333333333333335</v>
      </c>
      <c r="AN98" s="46">
        <v>33</v>
      </c>
      <c r="AO98" s="46">
        <v>33</v>
      </c>
      <c r="AP98" s="47">
        <v>1</v>
      </c>
    </row>
    <row r="99" spans="1:42" x14ac:dyDescent="0.25">
      <c r="A99" t="b">
        <v>0</v>
      </c>
      <c r="B99" s="1"/>
      <c r="C99" s="2">
        <v>42585.583333333336</v>
      </c>
      <c r="D99" s="2">
        <v>42586.75</v>
      </c>
      <c r="E99" s="3" t="b">
        <v>0</v>
      </c>
      <c r="F99" s="1"/>
      <c r="G99" s="1" t="s">
        <v>43</v>
      </c>
      <c r="H99" s="4" t="s">
        <v>8</v>
      </c>
      <c r="I99" s="5">
        <f t="shared" si="24"/>
        <v>1.5</v>
      </c>
      <c r="J9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99">
        <f>WEEKNUM(Tableau_stats_bancs[[#This Row],[Heure de début]],)</f>
        <v>32</v>
      </c>
      <c r="L99">
        <f>WEEKNUM(Tableau_stats_bancs[[#This Row],[Heure de fin]],)</f>
        <v>32</v>
      </c>
      <c r="M99">
        <f>IF(Tableau_stats_bancs[[#This Row],[Semaine fin]]&lt;&gt;Tableau_stats_bancs[[#This Row],[Semaine début]],1,0)</f>
        <v>0</v>
      </c>
      <c r="Q99" s="25"/>
      <c r="S99" s="26" t="str">
        <f>IF(P99&gt;0,IF(Tableau_stats_bancs[[#This Row],[ Durée (en jours)]]-Q99&gt;7,7,Tableau_stats_bancs[[#This Row],[ Durée (en jours)]]-Q99),"")</f>
        <v/>
      </c>
      <c r="AD99" s="59"/>
      <c r="AE99" s="42" t="s">
        <v>96</v>
      </c>
      <c r="AF99" s="40">
        <f t="shared" ref="AF99:AF118" si="30">AF98+7</f>
        <v>42597</v>
      </c>
      <c r="AG99" s="40">
        <f t="shared" si="29"/>
        <v>42603.999305555553</v>
      </c>
      <c r="AH99" s="41"/>
      <c r="AI99" s="42"/>
      <c r="AJ99" s="42"/>
      <c r="AK99" s="43"/>
      <c r="AL99" s="44">
        <v>7</v>
      </c>
      <c r="AM99" s="45">
        <f t="shared" si="28"/>
        <v>2.3333333333333335</v>
      </c>
      <c r="AN99" s="46">
        <v>34</v>
      </c>
      <c r="AO99" s="46">
        <v>34</v>
      </c>
      <c r="AP99" s="47"/>
    </row>
    <row r="100" spans="1:42" x14ac:dyDescent="0.25">
      <c r="A100" t="b">
        <v>0</v>
      </c>
      <c r="B100" s="1"/>
      <c r="C100" s="2">
        <v>42587</v>
      </c>
      <c r="D100" s="2">
        <v>42587.999305555553</v>
      </c>
      <c r="E100" s="3" t="b">
        <v>1</v>
      </c>
      <c r="F100" s="1"/>
      <c r="G100" s="1" t="s">
        <v>43</v>
      </c>
      <c r="H100" s="4" t="s">
        <v>8</v>
      </c>
      <c r="I100" s="5">
        <f t="shared" si="24"/>
        <v>1</v>
      </c>
      <c r="J10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0">
        <f>WEEKNUM(Tableau_stats_bancs[[#This Row],[Heure de début]],)</f>
        <v>32</v>
      </c>
      <c r="L100">
        <f>WEEKNUM(Tableau_stats_bancs[[#This Row],[Heure de fin]],)</f>
        <v>32</v>
      </c>
      <c r="M100">
        <f>IF(Tableau_stats_bancs[[#This Row],[Semaine fin]]&lt;&gt;Tableau_stats_bancs[[#This Row],[Semaine début]],1,0)</f>
        <v>0</v>
      </c>
      <c r="Q100" s="25"/>
      <c r="S100" s="26" t="str">
        <f>IF(P100&gt;0,IF(Tableau_stats_bancs[[#This Row],[ Durée (en jours)]]-Q100&gt;7,7,Tableau_stats_bancs[[#This Row],[ Durée (en jours)]]-Q100),"")</f>
        <v/>
      </c>
      <c r="AD100" s="59"/>
      <c r="AE100" s="42" t="s">
        <v>96</v>
      </c>
      <c r="AF100" s="40">
        <f t="shared" si="30"/>
        <v>42604</v>
      </c>
      <c r="AG100" s="40">
        <f t="shared" si="29"/>
        <v>42610.999305555553</v>
      </c>
      <c r="AH100" s="41"/>
      <c r="AI100" s="42"/>
      <c r="AJ100" s="42"/>
      <c r="AK100" s="43"/>
      <c r="AL100" s="44">
        <v>7</v>
      </c>
      <c r="AM100" s="45">
        <f t="shared" si="28"/>
        <v>2.3333333333333335</v>
      </c>
      <c r="AN100" s="46">
        <v>35</v>
      </c>
      <c r="AO100" s="46">
        <v>35</v>
      </c>
      <c r="AP100" s="47"/>
    </row>
    <row r="101" spans="1:42" x14ac:dyDescent="0.25">
      <c r="A101" t="b">
        <v>0</v>
      </c>
      <c r="B101" s="1"/>
      <c r="C101" s="2">
        <v>42590</v>
      </c>
      <c r="D101" s="2">
        <v>42590.999305555553</v>
      </c>
      <c r="E101" s="3" t="b">
        <v>1</v>
      </c>
      <c r="F101" s="1"/>
      <c r="G101" s="1" t="s">
        <v>43</v>
      </c>
      <c r="H101" s="4" t="s">
        <v>8</v>
      </c>
      <c r="I101" s="5">
        <f t="shared" si="24"/>
        <v>1</v>
      </c>
      <c r="J10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1">
        <f>WEEKNUM(Tableau_stats_bancs[[#This Row],[Heure de début]],)</f>
        <v>33</v>
      </c>
      <c r="L101">
        <f>WEEKNUM(Tableau_stats_bancs[[#This Row],[Heure de fin]],)</f>
        <v>33</v>
      </c>
      <c r="M101">
        <f>IF(Tableau_stats_bancs[[#This Row],[Semaine fin]]&lt;&gt;Tableau_stats_bancs[[#This Row],[Semaine début]],1,0)</f>
        <v>0</v>
      </c>
      <c r="Q101" s="25"/>
      <c r="S101" s="26" t="str">
        <f>IF(P101&gt;0,IF(Tableau_stats_bancs[[#This Row],[ Durée (en jours)]]-Q101&gt;7,7,Tableau_stats_bancs[[#This Row],[ Durée (en jours)]]-Q101),"")</f>
        <v/>
      </c>
      <c r="AD101" s="59"/>
      <c r="AE101" s="42" t="s">
        <v>96</v>
      </c>
      <c r="AF101" s="40">
        <f t="shared" si="30"/>
        <v>42611</v>
      </c>
      <c r="AG101" s="40">
        <f t="shared" si="29"/>
        <v>42617.999305555553</v>
      </c>
      <c r="AH101" s="41"/>
      <c r="AI101" s="42"/>
      <c r="AJ101" s="42"/>
      <c r="AK101" s="43"/>
      <c r="AL101" s="44">
        <v>7</v>
      </c>
      <c r="AM101" s="45">
        <f t="shared" si="28"/>
        <v>2.3333333333333335</v>
      </c>
      <c r="AN101" s="46">
        <v>36</v>
      </c>
      <c r="AO101" s="46">
        <v>36</v>
      </c>
      <c r="AP101" s="47"/>
    </row>
    <row r="102" spans="1:42" x14ac:dyDescent="0.25">
      <c r="A102" t="b">
        <v>0</v>
      </c>
      <c r="B102" s="1"/>
      <c r="C102" s="2">
        <v>42591.375</v>
      </c>
      <c r="D102" s="2">
        <v>42593.5</v>
      </c>
      <c r="E102" s="3" t="b">
        <v>0</v>
      </c>
      <c r="F102" s="1"/>
      <c r="G102" s="1" t="s">
        <v>43</v>
      </c>
      <c r="H102" s="4" t="s">
        <v>8</v>
      </c>
      <c r="I102" s="5">
        <f t="shared" si="24"/>
        <v>2.5</v>
      </c>
      <c r="J10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0.83333333333333326</v>
      </c>
      <c r="K102">
        <f>WEEKNUM(Tableau_stats_bancs[[#This Row],[Heure de début]],)</f>
        <v>33</v>
      </c>
      <c r="L102">
        <f>WEEKNUM(Tableau_stats_bancs[[#This Row],[Heure de fin]],)</f>
        <v>33</v>
      </c>
      <c r="M102">
        <f>IF(Tableau_stats_bancs[[#This Row],[Semaine fin]]&lt;&gt;Tableau_stats_bancs[[#This Row],[Semaine début]],1,0)</f>
        <v>0</v>
      </c>
      <c r="Q102" s="25"/>
      <c r="S102" s="26" t="str">
        <f>IF(P102&gt;0,IF(Tableau_stats_bancs[[#This Row],[ Durée (en jours)]]-Q102&gt;7,7,Tableau_stats_bancs[[#This Row],[ Durée (en jours)]]-Q102),"")</f>
        <v/>
      </c>
      <c r="AD102" s="59"/>
      <c r="AE102" s="42" t="s">
        <v>96</v>
      </c>
      <c r="AF102" s="40">
        <f t="shared" si="30"/>
        <v>42618</v>
      </c>
      <c r="AG102" s="40">
        <f t="shared" si="29"/>
        <v>42624.999305555553</v>
      </c>
      <c r="AH102" s="41"/>
      <c r="AI102" s="42"/>
      <c r="AJ102" s="42"/>
      <c r="AK102" s="43"/>
      <c r="AL102" s="44">
        <v>7</v>
      </c>
      <c r="AM102" s="45">
        <f t="shared" si="28"/>
        <v>2.3333333333333335</v>
      </c>
      <c r="AN102" s="46">
        <v>37</v>
      </c>
      <c r="AO102" s="46">
        <v>37</v>
      </c>
      <c r="AP102" s="47"/>
    </row>
    <row r="103" spans="1:42" x14ac:dyDescent="0.25">
      <c r="A103" t="b">
        <v>0</v>
      </c>
      <c r="B103" s="1"/>
      <c r="C103" s="2">
        <v>42600</v>
      </c>
      <c r="D103" s="2">
        <v>42600.999305555553</v>
      </c>
      <c r="E103" s="3" t="b">
        <v>1</v>
      </c>
      <c r="F103" s="1"/>
      <c r="G103" s="1" t="s">
        <v>43</v>
      </c>
      <c r="H103" s="4" t="s">
        <v>9</v>
      </c>
      <c r="I103" s="5">
        <f t="shared" si="24"/>
        <v>1</v>
      </c>
      <c r="J10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3">
        <f>WEEKNUM(Tableau_stats_bancs[[#This Row],[Heure de début]],)</f>
        <v>34</v>
      </c>
      <c r="L103">
        <f>WEEKNUM(Tableau_stats_bancs[[#This Row],[Heure de fin]],)</f>
        <v>34</v>
      </c>
      <c r="M103">
        <f>IF(Tableau_stats_bancs[[#This Row],[Semaine fin]]&lt;&gt;Tableau_stats_bancs[[#This Row],[Semaine début]],1,0)</f>
        <v>0</v>
      </c>
      <c r="Q103" s="25"/>
      <c r="S103" s="26" t="str">
        <f>IF(P103&gt;0,IF(Tableau_stats_bancs[[#This Row],[ Durée (en jours)]]-Q103&gt;7,7,Tableau_stats_bancs[[#This Row],[ Durée (en jours)]]-Q103),"")</f>
        <v/>
      </c>
      <c r="AD103" s="59"/>
      <c r="AE103" s="42" t="s">
        <v>96</v>
      </c>
      <c r="AF103" s="40">
        <f t="shared" si="30"/>
        <v>42625</v>
      </c>
      <c r="AG103" s="40">
        <f t="shared" si="29"/>
        <v>42631.999305555553</v>
      </c>
      <c r="AH103" s="41"/>
      <c r="AI103" s="42"/>
      <c r="AJ103" s="42"/>
      <c r="AK103" s="43"/>
      <c r="AL103" s="44">
        <v>7</v>
      </c>
      <c r="AM103" s="45">
        <f t="shared" si="28"/>
        <v>2.3333333333333335</v>
      </c>
      <c r="AN103" s="46">
        <v>38</v>
      </c>
      <c r="AO103" s="46">
        <v>38</v>
      </c>
      <c r="AP103" s="47"/>
    </row>
    <row r="104" spans="1:42" x14ac:dyDescent="0.25">
      <c r="A104" t="b">
        <v>0</v>
      </c>
      <c r="B104" s="1"/>
      <c r="C104" s="2">
        <v>42601</v>
      </c>
      <c r="D104" s="2">
        <v>42601.999305555553</v>
      </c>
      <c r="E104" s="3" t="b">
        <v>1</v>
      </c>
      <c r="F104" s="1"/>
      <c r="G104" s="1" t="s">
        <v>43</v>
      </c>
      <c r="H104" s="4" t="s">
        <v>8</v>
      </c>
      <c r="I104" s="5">
        <f t="shared" si="24"/>
        <v>1</v>
      </c>
      <c r="J10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4">
        <f>WEEKNUM(Tableau_stats_bancs[[#This Row],[Heure de début]],)</f>
        <v>34</v>
      </c>
      <c r="L104">
        <f>WEEKNUM(Tableau_stats_bancs[[#This Row],[Heure de fin]],)</f>
        <v>34</v>
      </c>
      <c r="M104">
        <f>IF(Tableau_stats_bancs[[#This Row],[Semaine fin]]&lt;&gt;Tableau_stats_bancs[[#This Row],[Semaine début]],1,0)</f>
        <v>0</v>
      </c>
      <c r="Q104" s="25"/>
      <c r="S104" s="26" t="str">
        <f>IF(P104&gt;0,IF(Tableau_stats_bancs[[#This Row],[ Durée (en jours)]]-Q104&gt;7,7,Tableau_stats_bancs[[#This Row],[ Durée (en jours)]]-Q104),"")</f>
        <v/>
      </c>
      <c r="AD104" s="59"/>
      <c r="AE104" s="42" t="s">
        <v>96</v>
      </c>
      <c r="AF104" s="40">
        <f t="shared" si="30"/>
        <v>42632</v>
      </c>
      <c r="AG104" s="40">
        <f t="shared" si="29"/>
        <v>42638.999305555553</v>
      </c>
      <c r="AH104" s="41"/>
      <c r="AI104" s="42"/>
      <c r="AJ104" s="42"/>
      <c r="AK104" s="43"/>
      <c r="AL104" s="44">
        <v>7</v>
      </c>
      <c r="AM104" s="45">
        <f t="shared" si="28"/>
        <v>2.3333333333333335</v>
      </c>
      <c r="AN104" s="46">
        <v>39</v>
      </c>
      <c r="AO104" s="46">
        <v>39</v>
      </c>
      <c r="AP104" s="47"/>
    </row>
    <row r="105" spans="1:42" x14ac:dyDescent="0.25">
      <c r="A105" t="b">
        <v>0</v>
      </c>
      <c r="B105" s="1"/>
      <c r="C105" s="2">
        <v>42605</v>
      </c>
      <c r="D105" s="2">
        <v>42605.999305555553</v>
      </c>
      <c r="E105" s="3" t="b">
        <v>1</v>
      </c>
      <c r="F105" s="1"/>
      <c r="G105" s="1" t="s">
        <v>43</v>
      </c>
      <c r="H105" s="4" t="s">
        <v>9</v>
      </c>
      <c r="I105" s="5">
        <f t="shared" si="24"/>
        <v>1</v>
      </c>
      <c r="J10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5">
        <f>WEEKNUM(Tableau_stats_bancs[[#This Row],[Heure de début]],)</f>
        <v>35</v>
      </c>
      <c r="L105">
        <f>WEEKNUM(Tableau_stats_bancs[[#This Row],[Heure de fin]],)</f>
        <v>35</v>
      </c>
      <c r="M105">
        <f>IF(Tableau_stats_bancs[[#This Row],[Semaine fin]]&lt;&gt;Tableau_stats_bancs[[#This Row],[Semaine début]],1,0)</f>
        <v>0</v>
      </c>
      <c r="Q105" s="25"/>
      <c r="S105" s="26" t="str">
        <f>IF(P105&gt;0,IF(Tableau_stats_bancs[[#This Row],[ Durée (en jours)]]-Q105&gt;7,7,Tableau_stats_bancs[[#This Row],[ Durée (en jours)]]-Q105),"")</f>
        <v/>
      </c>
      <c r="AD105" s="59"/>
      <c r="AE105" s="42" t="s">
        <v>96</v>
      </c>
      <c r="AF105" s="40">
        <f t="shared" si="30"/>
        <v>42639</v>
      </c>
      <c r="AG105" s="40">
        <f t="shared" si="29"/>
        <v>42645.999305555553</v>
      </c>
      <c r="AH105" s="41"/>
      <c r="AI105" s="42"/>
      <c r="AJ105" s="42"/>
      <c r="AK105" s="43"/>
      <c r="AL105" s="44">
        <v>7</v>
      </c>
      <c r="AM105" s="45">
        <f t="shared" si="28"/>
        <v>2.3333333333333335</v>
      </c>
      <c r="AN105" s="46">
        <v>40</v>
      </c>
      <c r="AO105" s="46">
        <v>40</v>
      </c>
      <c r="AP105" s="47"/>
    </row>
    <row r="106" spans="1:42" x14ac:dyDescent="0.25">
      <c r="A106" t="b">
        <v>0</v>
      </c>
      <c r="B106" s="1"/>
      <c r="C106" s="2">
        <v>42607</v>
      </c>
      <c r="D106" s="2">
        <v>42607.999305555553</v>
      </c>
      <c r="E106" s="3" t="b">
        <v>1</v>
      </c>
      <c r="F106" s="1"/>
      <c r="G106" s="1" t="s">
        <v>43</v>
      </c>
      <c r="H106" s="4" t="s">
        <v>9</v>
      </c>
      <c r="I106" s="5">
        <f t="shared" si="24"/>
        <v>1</v>
      </c>
      <c r="J10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6">
        <f>WEEKNUM(Tableau_stats_bancs[[#This Row],[Heure de début]],)</f>
        <v>35</v>
      </c>
      <c r="L106">
        <f>WEEKNUM(Tableau_stats_bancs[[#This Row],[Heure de fin]],)</f>
        <v>35</v>
      </c>
      <c r="M106">
        <f>IF(Tableau_stats_bancs[[#This Row],[Semaine fin]]&lt;&gt;Tableau_stats_bancs[[#This Row],[Semaine début]],1,0)</f>
        <v>0</v>
      </c>
      <c r="Q106" s="25"/>
      <c r="S106" s="26" t="str">
        <f>IF(P106&gt;0,IF(Tableau_stats_bancs[[#This Row],[ Durée (en jours)]]-Q106&gt;7,7,Tableau_stats_bancs[[#This Row],[ Durée (en jours)]]-Q106),"")</f>
        <v/>
      </c>
      <c r="AD106" s="59"/>
      <c r="AE106" s="42" t="s">
        <v>96</v>
      </c>
      <c r="AF106" s="40">
        <f t="shared" si="30"/>
        <v>42646</v>
      </c>
      <c r="AG106" s="40">
        <f t="shared" si="29"/>
        <v>42652.999305555553</v>
      </c>
      <c r="AH106" s="41"/>
      <c r="AI106" s="42"/>
      <c r="AJ106" s="42"/>
      <c r="AK106" s="43"/>
      <c r="AL106" s="44">
        <v>7</v>
      </c>
      <c r="AM106" s="45">
        <f t="shared" si="28"/>
        <v>2.3333333333333335</v>
      </c>
      <c r="AN106" s="46">
        <v>41</v>
      </c>
      <c r="AO106" s="46">
        <v>41</v>
      </c>
      <c r="AP106" s="47"/>
    </row>
    <row r="107" spans="1:42" x14ac:dyDescent="0.25">
      <c r="A107" t="b">
        <v>0</v>
      </c>
      <c r="B107" s="1"/>
      <c r="C107" s="2">
        <v>42612</v>
      </c>
      <c r="D107" s="2">
        <v>42612.999305555553</v>
      </c>
      <c r="E107" s="3" t="b">
        <v>1</v>
      </c>
      <c r="F107" s="1"/>
      <c r="G107" s="1" t="s">
        <v>43</v>
      </c>
      <c r="H107" s="4" t="s">
        <v>9</v>
      </c>
      <c r="I107" s="5">
        <f t="shared" si="24"/>
        <v>1</v>
      </c>
      <c r="J10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7">
        <f>WEEKNUM(Tableau_stats_bancs[[#This Row],[Heure de début]],)</f>
        <v>36</v>
      </c>
      <c r="L107">
        <f>WEEKNUM(Tableau_stats_bancs[[#This Row],[Heure de fin]],)</f>
        <v>36</v>
      </c>
      <c r="M107">
        <f>IF(Tableau_stats_bancs[[#This Row],[Semaine fin]]&lt;&gt;Tableau_stats_bancs[[#This Row],[Semaine début]],1,0)</f>
        <v>0</v>
      </c>
      <c r="Q107" s="25"/>
      <c r="S107" s="26" t="str">
        <f>IF(P107&gt;0,IF(Tableau_stats_bancs[[#This Row],[ Durée (en jours)]]-Q107&gt;7,7,Tableau_stats_bancs[[#This Row],[ Durée (en jours)]]-Q107),"")</f>
        <v/>
      </c>
      <c r="AD107" s="59"/>
      <c r="AE107" s="42" t="s">
        <v>96</v>
      </c>
      <c r="AF107" s="40">
        <f t="shared" si="30"/>
        <v>42653</v>
      </c>
      <c r="AG107" s="40">
        <f t="shared" si="29"/>
        <v>42659.999305555553</v>
      </c>
      <c r="AH107" s="41"/>
      <c r="AI107" s="42"/>
      <c r="AJ107" s="42"/>
      <c r="AK107" s="43"/>
      <c r="AL107" s="44">
        <v>7</v>
      </c>
      <c r="AM107" s="45">
        <f t="shared" si="28"/>
        <v>2.3333333333333335</v>
      </c>
      <c r="AN107" s="46">
        <v>42</v>
      </c>
      <c r="AO107" s="46">
        <v>42</v>
      </c>
      <c r="AP107" s="47"/>
    </row>
    <row r="108" spans="1:42" x14ac:dyDescent="0.25">
      <c r="A108" t="b">
        <v>0</v>
      </c>
      <c r="B108" s="1"/>
      <c r="C108" s="2">
        <v>42614</v>
      </c>
      <c r="D108" s="2">
        <v>42614.999305555553</v>
      </c>
      <c r="E108" s="3" t="b">
        <v>1</v>
      </c>
      <c r="F108" s="1"/>
      <c r="G108" s="1" t="s">
        <v>43</v>
      </c>
      <c r="H108" s="4" t="s">
        <v>9</v>
      </c>
      <c r="I108" s="5">
        <f t="shared" si="24"/>
        <v>1</v>
      </c>
      <c r="J10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8">
        <f>WEEKNUM(Tableau_stats_bancs[[#This Row],[Heure de début]],)</f>
        <v>36</v>
      </c>
      <c r="L108">
        <f>WEEKNUM(Tableau_stats_bancs[[#This Row],[Heure de fin]],)</f>
        <v>36</v>
      </c>
      <c r="M108">
        <f>IF(Tableau_stats_bancs[[#This Row],[Semaine fin]]&lt;&gt;Tableau_stats_bancs[[#This Row],[Semaine début]],1,0)</f>
        <v>0</v>
      </c>
      <c r="Q108" s="25"/>
      <c r="S108" s="26" t="str">
        <f>IF(P108&gt;0,IF(Tableau_stats_bancs[[#This Row],[ Durée (en jours)]]-Q108&gt;7,7,Tableau_stats_bancs[[#This Row],[ Durée (en jours)]]-Q108),"")</f>
        <v/>
      </c>
      <c r="AD108" s="59"/>
      <c r="AE108" s="42" t="s">
        <v>96</v>
      </c>
      <c r="AF108" s="40">
        <f t="shared" si="30"/>
        <v>42660</v>
      </c>
      <c r="AG108" s="40">
        <f t="shared" si="29"/>
        <v>42666.999305555553</v>
      </c>
      <c r="AH108" s="41"/>
      <c r="AI108" s="42"/>
      <c r="AJ108" s="42"/>
      <c r="AK108" s="43"/>
      <c r="AL108" s="44">
        <v>7</v>
      </c>
      <c r="AM108" s="45">
        <f t="shared" si="28"/>
        <v>2.3333333333333335</v>
      </c>
      <c r="AN108" s="46">
        <v>43</v>
      </c>
      <c r="AO108" s="46">
        <v>43</v>
      </c>
      <c r="AP108" s="47"/>
    </row>
    <row r="109" spans="1:42" x14ac:dyDescent="0.25">
      <c r="A109" t="b">
        <v>0</v>
      </c>
      <c r="B109" s="1"/>
      <c r="C109" s="2">
        <v>42620</v>
      </c>
      <c r="D109" s="2">
        <v>42620.999305555553</v>
      </c>
      <c r="E109" s="3" t="b">
        <v>1</v>
      </c>
      <c r="F109" s="1"/>
      <c r="G109" s="1" t="s">
        <v>43</v>
      </c>
      <c r="H109" s="4" t="s">
        <v>8</v>
      </c>
      <c r="I109" s="5">
        <f t="shared" si="24"/>
        <v>1</v>
      </c>
      <c r="J10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9">
        <f>WEEKNUM(Tableau_stats_bancs[[#This Row],[Heure de début]],)</f>
        <v>37</v>
      </c>
      <c r="L109">
        <f>WEEKNUM(Tableau_stats_bancs[[#This Row],[Heure de fin]],)</f>
        <v>37</v>
      </c>
      <c r="M109">
        <f>IF(Tableau_stats_bancs[[#This Row],[Semaine fin]]&lt;&gt;Tableau_stats_bancs[[#This Row],[Semaine début]],1,0)</f>
        <v>0</v>
      </c>
      <c r="Q109" s="25"/>
      <c r="S109" s="26" t="str">
        <f>IF(P109&gt;0,IF(Tableau_stats_bancs[[#This Row],[ Durée (en jours)]]-Q109&gt;7,7,Tableau_stats_bancs[[#This Row],[ Durée (en jours)]]-Q109),"")</f>
        <v/>
      </c>
      <c r="AD109" s="59"/>
      <c r="AE109" s="42" t="s">
        <v>96</v>
      </c>
      <c r="AF109" s="40">
        <f t="shared" si="30"/>
        <v>42667</v>
      </c>
      <c r="AG109" s="40">
        <f t="shared" si="29"/>
        <v>42673.999305555553</v>
      </c>
      <c r="AH109" s="41"/>
      <c r="AI109" s="42"/>
      <c r="AJ109" s="42"/>
      <c r="AK109" s="43"/>
      <c r="AL109" s="44">
        <v>7</v>
      </c>
      <c r="AM109" s="45">
        <f t="shared" si="28"/>
        <v>2.3333333333333335</v>
      </c>
      <c r="AN109" s="46">
        <v>44</v>
      </c>
      <c r="AO109" s="46">
        <v>44</v>
      </c>
      <c r="AP109" s="47"/>
    </row>
    <row r="110" spans="1:42" x14ac:dyDescent="0.25">
      <c r="A110" t="b">
        <v>0</v>
      </c>
      <c r="B110" s="1"/>
      <c r="C110" s="2">
        <v>42621</v>
      </c>
      <c r="D110" s="2">
        <v>42621.999305555553</v>
      </c>
      <c r="E110" s="3" t="b">
        <v>1</v>
      </c>
      <c r="F110" s="1"/>
      <c r="G110" s="1" t="s">
        <v>43</v>
      </c>
      <c r="H110" s="4" t="s">
        <v>8</v>
      </c>
      <c r="I110" s="5">
        <f t="shared" si="24"/>
        <v>1</v>
      </c>
      <c r="J11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10">
        <f>WEEKNUM(Tableau_stats_bancs[[#This Row],[Heure de début]],)</f>
        <v>37</v>
      </c>
      <c r="L110">
        <f>WEEKNUM(Tableau_stats_bancs[[#This Row],[Heure de fin]],)</f>
        <v>37</v>
      </c>
      <c r="M110">
        <f>IF(Tableau_stats_bancs[[#This Row],[Semaine fin]]&lt;&gt;Tableau_stats_bancs[[#This Row],[Semaine début]],1,0)</f>
        <v>0</v>
      </c>
      <c r="Q110" s="25"/>
      <c r="S110" s="26" t="str">
        <f>IF(P110&gt;0,IF(Tableau_stats_bancs[[#This Row],[ Durée (en jours)]]-Q110&gt;7,7,Tableau_stats_bancs[[#This Row],[ Durée (en jours)]]-Q110),"")</f>
        <v/>
      </c>
      <c r="AD110" s="59"/>
      <c r="AE110" s="42" t="s">
        <v>96</v>
      </c>
      <c r="AF110" s="40">
        <f t="shared" si="30"/>
        <v>42674</v>
      </c>
      <c r="AG110" s="40">
        <f t="shared" si="29"/>
        <v>42680.999305555553</v>
      </c>
      <c r="AH110" s="41"/>
      <c r="AI110" s="42"/>
      <c r="AJ110" s="42"/>
      <c r="AK110" s="43"/>
      <c r="AL110" s="44">
        <v>7</v>
      </c>
      <c r="AM110" s="45">
        <f t="shared" si="28"/>
        <v>2.3333333333333335</v>
      </c>
      <c r="AN110" s="46">
        <v>45</v>
      </c>
      <c r="AO110" s="46">
        <v>45</v>
      </c>
      <c r="AP110" s="47"/>
    </row>
    <row r="111" spans="1:42" x14ac:dyDescent="0.25">
      <c r="A111" t="b">
        <v>0</v>
      </c>
      <c r="B111" s="1"/>
      <c r="C111" s="2">
        <v>42622</v>
      </c>
      <c r="D111" s="2">
        <v>42628.999305555553</v>
      </c>
      <c r="E111" s="3" t="b">
        <v>1</v>
      </c>
      <c r="F111" s="1"/>
      <c r="G111" s="1" t="s">
        <v>43</v>
      </c>
      <c r="H111" s="4" t="s">
        <v>8</v>
      </c>
      <c r="I111" s="5">
        <f t="shared" si="24"/>
        <v>7</v>
      </c>
      <c r="J11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2.333333333333333</v>
      </c>
      <c r="K111">
        <f>WEEKNUM(Tableau_stats_bancs[[#This Row],[Heure de début]],)</f>
        <v>37</v>
      </c>
      <c r="L111">
        <f>WEEKNUM(Tableau_stats_bancs[[#This Row],[Heure de fin]],)</f>
        <v>38</v>
      </c>
      <c r="M111">
        <f>IF(Tableau_stats_bancs[[#This Row],[Semaine fin]]&lt;&gt;Tableau_stats_bancs[[#This Row],[Semaine début]],1,0)</f>
        <v>1</v>
      </c>
      <c r="O111">
        <f>WEEKDAY(Tableau_stats_bancs[[#This Row],[Heure de début]],2)</f>
        <v>5</v>
      </c>
      <c r="P111">
        <f>Tableau_stats_bancs[[#This Row],[Semaine fin]]-Tableau_stats_bancs[[#This Row],[Semaine début]]+1</f>
        <v>2</v>
      </c>
      <c r="Q111" s="22">
        <f>IF(P111&gt;0,8-WEEKDAY(Tableau_stats_bancs[[#This Row],[Heure de début]],2),"")</f>
        <v>3</v>
      </c>
      <c r="R111">
        <f t="shared" ref="R111:R130" si="31">IF(P111&gt;0,Q111*8,"")</f>
        <v>24</v>
      </c>
      <c r="S111" s="27">
        <f>IF(P111&gt;0,IF(Tableau_stats_bancs[[#This Row],[ Durée (en jours)]]-Q111&gt;7,7,Tableau_stats_bancs[[#This Row],[ Durée (en jours)]]-Q111),"")</f>
        <v>4</v>
      </c>
      <c r="T111">
        <f>S111*8</f>
        <v>32</v>
      </c>
      <c r="Y111" s="12">
        <f>Q111+S111+U111+W111</f>
        <v>7</v>
      </c>
      <c r="Z111">
        <f t="shared" ref="Z111" si="32">R111+T111+V111+X111</f>
        <v>56</v>
      </c>
      <c r="AA111" s="33">
        <f t="shared" ref="AA111" si="33">COUNTA(Q111,S111,U111,W111)-1</f>
        <v>1</v>
      </c>
      <c r="AB111">
        <f t="shared" ref="AB111" si="34">ROW()-1</f>
        <v>110</v>
      </c>
      <c r="AD111" s="59"/>
      <c r="AE111" s="42" t="s">
        <v>96</v>
      </c>
      <c r="AF111" s="40">
        <f t="shared" si="30"/>
        <v>42681</v>
      </c>
      <c r="AG111" s="40">
        <f t="shared" si="29"/>
        <v>42687.999305555553</v>
      </c>
      <c r="AH111" s="41"/>
      <c r="AI111" s="42"/>
      <c r="AJ111" s="42"/>
      <c r="AK111" s="43"/>
      <c r="AL111" s="44">
        <v>7</v>
      </c>
      <c r="AM111" s="45">
        <f t="shared" si="28"/>
        <v>2.3333333333333335</v>
      </c>
      <c r="AN111" s="46">
        <v>46</v>
      </c>
      <c r="AO111" s="46">
        <v>46</v>
      </c>
      <c r="AP111" s="47"/>
    </row>
    <row r="112" spans="1:42" x14ac:dyDescent="0.25">
      <c r="A112" t="b">
        <v>0</v>
      </c>
      <c r="B112" s="1"/>
      <c r="C112" s="2">
        <v>42629</v>
      </c>
      <c r="D112" s="2">
        <v>42629.999305555553</v>
      </c>
      <c r="E112" s="3" t="b">
        <v>1</v>
      </c>
      <c r="F112" s="1"/>
      <c r="G112" s="1" t="s">
        <v>43</v>
      </c>
      <c r="H112" s="4" t="s">
        <v>8</v>
      </c>
      <c r="I112" s="5">
        <f t="shared" si="24"/>
        <v>1</v>
      </c>
      <c r="J11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12" s="3">
        <f>WEEKNUM(Tableau_stats_bancs[[#This Row],[Heure de début]],)</f>
        <v>38</v>
      </c>
      <c r="L112">
        <f>WEEKNUM(Tableau_stats_bancs[[#This Row],[Heure de fin]],)</f>
        <v>38</v>
      </c>
      <c r="M112">
        <f>IF(Tableau_stats_bancs[[#This Row],[Semaine fin]]&lt;&gt;Tableau_stats_bancs[[#This Row],[Semaine début]],1,0)</f>
        <v>0</v>
      </c>
      <c r="Q112" s="25"/>
      <c r="R112" t="str">
        <f t="shared" si="31"/>
        <v/>
      </c>
      <c r="S112" s="26" t="str">
        <f>IF(P112&gt;0,IF(Tableau_stats_bancs[[#This Row],[ Durée (en jours)]]-Q112&gt;7,7,Tableau_stats_bancs[[#This Row],[ Durée (en jours)]]-Q112),"")</f>
        <v/>
      </c>
      <c r="AD112" s="59"/>
      <c r="AE112" s="42" t="s">
        <v>96</v>
      </c>
      <c r="AF112" s="40">
        <f t="shared" si="30"/>
        <v>42688</v>
      </c>
      <c r="AG112" s="40">
        <f t="shared" si="29"/>
        <v>42694.999305555553</v>
      </c>
      <c r="AH112" s="41"/>
      <c r="AI112" s="42"/>
      <c r="AJ112" s="42"/>
      <c r="AK112" s="43"/>
      <c r="AL112" s="44">
        <v>7</v>
      </c>
      <c r="AM112" s="45">
        <f t="shared" si="28"/>
        <v>2.3333333333333335</v>
      </c>
      <c r="AN112" s="46">
        <v>47</v>
      </c>
      <c r="AO112" s="46">
        <v>47</v>
      </c>
      <c r="AP112" s="47"/>
    </row>
    <row r="113" spans="1:42" x14ac:dyDescent="0.25">
      <c r="A113" t="b">
        <v>0</v>
      </c>
      <c r="B113" s="1"/>
      <c r="C113" s="2">
        <v>42634</v>
      </c>
      <c r="D113" s="2">
        <v>42636.999305555553</v>
      </c>
      <c r="E113" s="3" t="b">
        <v>1</v>
      </c>
      <c r="F113" s="1"/>
      <c r="G113" s="1" t="s">
        <v>43</v>
      </c>
      <c r="H113" s="4" t="s">
        <v>8</v>
      </c>
      <c r="I113" s="5">
        <f t="shared" si="24"/>
        <v>3</v>
      </c>
      <c r="J11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13" s="3">
        <f>WEEKNUM(Tableau_stats_bancs[[#This Row],[Heure de début]],)</f>
        <v>39</v>
      </c>
      <c r="L113">
        <f>WEEKNUM(Tableau_stats_bancs[[#This Row],[Heure de fin]],)</f>
        <v>39</v>
      </c>
      <c r="M113">
        <f>IF(Tableau_stats_bancs[[#This Row],[Semaine fin]]&lt;&gt;Tableau_stats_bancs[[#This Row],[Semaine début]],1,0)</f>
        <v>0</v>
      </c>
      <c r="Q113" s="25"/>
      <c r="R113" t="str">
        <f t="shared" si="31"/>
        <v/>
      </c>
      <c r="S113" s="26" t="str">
        <f>IF(P113&gt;0,IF(Tableau_stats_bancs[[#This Row],[ Durée (en jours)]]-Q113&gt;7,7,Tableau_stats_bancs[[#This Row],[ Durée (en jours)]]-Q113),"")</f>
        <v/>
      </c>
      <c r="AD113" s="59"/>
      <c r="AE113" s="42" t="s">
        <v>96</v>
      </c>
      <c r="AF113" s="40">
        <f t="shared" si="30"/>
        <v>42695</v>
      </c>
      <c r="AG113" s="40">
        <f t="shared" si="29"/>
        <v>42701.999305555553</v>
      </c>
      <c r="AH113" s="41"/>
      <c r="AI113" s="42"/>
      <c r="AJ113" s="42"/>
      <c r="AK113" s="43"/>
      <c r="AL113" s="44">
        <v>7</v>
      </c>
      <c r="AM113" s="45">
        <f t="shared" si="28"/>
        <v>2.3333333333333335</v>
      </c>
      <c r="AN113" s="46">
        <v>48</v>
      </c>
      <c r="AO113" s="46">
        <v>48</v>
      </c>
      <c r="AP113" s="47"/>
    </row>
    <row r="114" spans="1:42" x14ac:dyDescent="0.25">
      <c r="A114" t="b">
        <v>0</v>
      </c>
      <c r="B114" s="1"/>
      <c r="C114" s="2">
        <v>42373</v>
      </c>
      <c r="D114" s="2">
        <v>42377.999305555553</v>
      </c>
      <c r="E114" s="3" t="b">
        <v>1</v>
      </c>
      <c r="F114" s="1"/>
      <c r="G114" s="1" t="s">
        <v>44</v>
      </c>
      <c r="H114" s="4" t="s">
        <v>8</v>
      </c>
      <c r="I114" s="5">
        <f t="shared" si="24"/>
        <v>5</v>
      </c>
      <c r="J11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14">
        <f>WEEKNUM(Tableau_stats_bancs[[#This Row],[Heure de début]],)</f>
        <v>2</v>
      </c>
      <c r="L114">
        <f>WEEKNUM(Tableau_stats_bancs[[#This Row],[Heure de fin]],)</f>
        <v>2</v>
      </c>
      <c r="M114">
        <f>IF(Tableau_stats_bancs[[#This Row],[Semaine fin]]&lt;&gt;Tableau_stats_bancs[[#This Row],[Semaine début]],1,0)</f>
        <v>0</v>
      </c>
      <c r="Q114" s="25"/>
      <c r="R114" t="str">
        <f t="shared" si="31"/>
        <v/>
      </c>
      <c r="S114" s="26" t="str">
        <f>IF(P114&gt;0,IF(Tableau_stats_bancs[[#This Row],[ Durée (en jours)]]-Q114&gt;7,7,Tableau_stats_bancs[[#This Row],[ Durée (en jours)]]-Q114),"")</f>
        <v/>
      </c>
      <c r="AD114" s="59"/>
      <c r="AE114" s="42" t="s">
        <v>96</v>
      </c>
      <c r="AF114" s="40">
        <f t="shared" si="30"/>
        <v>42702</v>
      </c>
      <c r="AG114" s="40">
        <f t="shared" si="29"/>
        <v>42708.999305555553</v>
      </c>
      <c r="AH114" s="41"/>
      <c r="AI114" s="42"/>
      <c r="AJ114" s="42"/>
      <c r="AK114" s="43"/>
      <c r="AL114" s="44">
        <v>7</v>
      </c>
      <c r="AM114" s="45">
        <f t="shared" si="28"/>
        <v>2.3333333333333335</v>
      </c>
      <c r="AN114" s="46">
        <v>49</v>
      </c>
      <c r="AO114" s="46">
        <v>49</v>
      </c>
      <c r="AP114" s="47"/>
    </row>
    <row r="115" spans="1:42" x14ac:dyDescent="0.25">
      <c r="A115" t="b">
        <v>0</v>
      </c>
      <c r="B115" s="1"/>
      <c r="C115" s="2">
        <v>42380</v>
      </c>
      <c r="D115" s="2">
        <v>42384.999305555553</v>
      </c>
      <c r="E115" s="3" t="b">
        <v>1</v>
      </c>
      <c r="F115" s="1"/>
      <c r="G115" s="1" t="s">
        <v>44</v>
      </c>
      <c r="H115" s="4" t="s">
        <v>8</v>
      </c>
      <c r="I115" s="5">
        <f t="shared" si="24"/>
        <v>5</v>
      </c>
      <c r="J11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15">
        <f>WEEKNUM(Tableau_stats_bancs[[#This Row],[Heure de début]],)</f>
        <v>3</v>
      </c>
      <c r="L115">
        <f>WEEKNUM(Tableau_stats_bancs[[#This Row],[Heure de fin]],)</f>
        <v>3</v>
      </c>
      <c r="M115">
        <f>IF(Tableau_stats_bancs[[#This Row],[Semaine fin]]&lt;&gt;Tableau_stats_bancs[[#This Row],[Semaine début]],1,0)</f>
        <v>0</v>
      </c>
      <c r="Q115" s="25"/>
      <c r="R115" t="str">
        <f t="shared" si="31"/>
        <v/>
      </c>
      <c r="S115" s="26" t="str">
        <f>IF(P115&gt;0,IF(Tableau_stats_bancs[[#This Row],[ Durée (en jours)]]-Q115&gt;7,7,Tableau_stats_bancs[[#This Row],[ Durée (en jours)]]-Q115),"")</f>
        <v/>
      </c>
      <c r="AD115" s="59"/>
      <c r="AE115" s="42" t="s">
        <v>96</v>
      </c>
      <c r="AF115" s="40">
        <f t="shared" si="30"/>
        <v>42709</v>
      </c>
      <c r="AG115" s="40">
        <f t="shared" si="29"/>
        <v>42715.999305555553</v>
      </c>
      <c r="AH115" s="41"/>
      <c r="AI115" s="42"/>
      <c r="AJ115" s="42"/>
      <c r="AK115" s="43"/>
      <c r="AL115" s="44">
        <v>7</v>
      </c>
      <c r="AM115" s="45">
        <f t="shared" si="28"/>
        <v>2.3333333333333335</v>
      </c>
      <c r="AN115" s="46">
        <v>50</v>
      </c>
      <c r="AO115" s="46">
        <v>50</v>
      </c>
      <c r="AP115" s="47"/>
    </row>
    <row r="116" spans="1:42" x14ac:dyDescent="0.25">
      <c r="A116" t="b">
        <v>0</v>
      </c>
      <c r="B116" s="1"/>
      <c r="C116" s="2">
        <v>42387</v>
      </c>
      <c r="D116" s="2">
        <v>42390.999305555553</v>
      </c>
      <c r="E116" s="3" t="b">
        <v>1</v>
      </c>
      <c r="F116" s="1"/>
      <c r="G116" s="1" t="s">
        <v>44</v>
      </c>
      <c r="H116" s="4" t="s">
        <v>8</v>
      </c>
      <c r="I116" s="5">
        <f t="shared" si="24"/>
        <v>4</v>
      </c>
      <c r="J11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116">
        <f>WEEKNUM(Tableau_stats_bancs[[#This Row],[Heure de début]],)</f>
        <v>4</v>
      </c>
      <c r="L116">
        <f>WEEKNUM(Tableau_stats_bancs[[#This Row],[Heure de fin]],)</f>
        <v>4</v>
      </c>
      <c r="M116">
        <f>IF(Tableau_stats_bancs[[#This Row],[Semaine fin]]&lt;&gt;Tableau_stats_bancs[[#This Row],[Semaine début]],1,0)</f>
        <v>0</v>
      </c>
      <c r="Q116" s="25"/>
      <c r="R116" t="str">
        <f t="shared" si="31"/>
        <v/>
      </c>
      <c r="S116" s="26" t="str">
        <f>IF(P116&gt;0,IF(Tableau_stats_bancs[[#This Row],[ Durée (en jours)]]-Q116&gt;7,7,Tableau_stats_bancs[[#This Row],[ Durée (en jours)]]-Q116),"")</f>
        <v/>
      </c>
      <c r="AD116" s="59"/>
      <c r="AE116" s="42" t="s">
        <v>96</v>
      </c>
      <c r="AF116" s="40">
        <f t="shared" si="30"/>
        <v>42716</v>
      </c>
      <c r="AG116" s="40">
        <f>AG117-7</f>
        <v>42722.999305555553</v>
      </c>
      <c r="AH116" s="41"/>
      <c r="AI116" s="42"/>
      <c r="AJ116" s="42"/>
      <c r="AK116" s="43"/>
      <c r="AL116" s="44">
        <v>7</v>
      </c>
      <c r="AM116" s="45">
        <f t="shared" si="28"/>
        <v>2.3333333333333335</v>
      </c>
      <c r="AN116" s="46">
        <v>51</v>
      </c>
      <c r="AO116" s="46">
        <v>51</v>
      </c>
      <c r="AP116" s="47"/>
    </row>
    <row r="117" spans="1:42" x14ac:dyDescent="0.25">
      <c r="A117" t="b">
        <v>0</v>
      </c>
      <c r="B117" s="1"/>
      <c r="C117" s="2">
        <v>42391</v>
      </c>
      <c r="D117" s="2">
        <v>42391.999305555553</v>
      </c>
      <c r="E117" s="3" t="b">
        <v>1</v>
      </c>
      <c r="F117" s="1"/>
      <c r="G117" s="1" t="s">
        <v>44</v>
      </c>
      <c r="H117" s="4" t="s">
        <v>8</v>
      </c>
      <c r="I117" s="5">
        <f t="shared" si="24"/>
        <v>1</v>
      </c>
      <c r="J11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17">
        <f>WEEKNUM(Tableau_stats_bancs[[#This Row],[Heure de début]],)</f>
        <v>4</v>
      </c>
      <c r="L117">
        <f>WEEKNUM(Tableau_stats_bancs[[#This Row],[Heure de fin]],)</f>
        <v>4</v>
      </c>
      <c r="M117">
        <f>IF(Tableau_stats_bancs[[#This Row],[Semaine fin]]&lt;&gt;Tableau_stats_bancs[[#This Row],[Semaine début]],1,0)</f>
        <v>0</v>
      </c>
      <c r="Q117" s="25"/>
      <c r="R117" t="str">
        <f t="shared" si="31"/>
        <v/>
      </c>
      <c r="S117" s="26" t="str">
        <f>IF(P117&gt;0,IF(Tableau_stats_bancs[[#This Row],[ Durée (en jours)]]-Q117&gt;7,7,Tableau_stats_bancs[[#This Row],[ Durée (en jours)]]-Q117),"")</f>
        <v/>
      </c>
      <c r="AD117" s="59"/>
      <c r="AE117" s="42" t="s">
        <v>96</v>
      </c>
      <c r="AF117" s="40">
        <f t="shared" si="30"/>
        <v>42723</v>
      </c>
      <c r="AG117" s="40">
        <f>AG118-6</f>
        <v>42729.999305555553</v>
      </c>
      <c r="AH117" s="41"/>
      <c r="AI117" s="42"/>
      <c r="AJ117" s="42"/>
      <c r="AK117" s="43"/>
      <c r="AL117" s="44">
        <v>7</v>
      </c>
      <c r="AM117" s="45">
        <f t="shared" si="28"/>
        <v>2.3333333333333335</v>
      </c>
      <c r="AN117" s="46">
        <v>52</v>
      </c>
      <c r="AO117" s="46">
        <v>52</v>
      </c>
      <c r="AP117" s="47"/>
    </row>
    <row r="118" spans="1:42" x14ac:dyDescent="0.25">
      <c r="A118" t="b">
        <v>0</v>
      </c>
      <c r="B118" s="1"/>
      <c r="C118" s="2">
        <v>42394</v>
      </c>
      <c r="D118" s="2">
        <v>42397.999305555553</v>
      </c>
      <c r="E118" s="3" t="b">
        <v>1</v>
      </c>
      <c r="F118" s="1"/>
      <c r="G118" s="1" t="s">
        <v>44</v>
      </c>
      <c r="H118" s="4" t="s">
        <v>8</v>
      </c>
      <c r="I118" s="5">
        <f t="shared" si="24"/>
        <v>4</v>
      </c>
      <c r="J11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118">
        <f>WEEKNUM(Tableau_stats_bancs[[#This Row],[Heure de début]],)</f>
        <v>5</v>
      </c>
      <c r="L118">
        <f>WEEKNUM(Tableau_stats_bancs[[#This Row],[Heure de fin]],)</f>
        <v>5</v>
      </c>
      <c r="M118">
        <f>IF(Tableau_stats_bancs[[#This Row],[Semaine fin]]&lt;&gt;Tableau_stats_bancs[[#This Row],[Semaine début]],1,0)</f>
        <v>0</v>
      </c>
      <c r="Q118" s="25"/>
      <c r="R118" t="str">
        <f t="shared" si="31"/>
        <v/>
      </c>
      <c r="S118" s="26" t="str">
        <f>IF(P118&gt;0,IF(Tableau_stats_bancs[[#This Row],[ Durée (en jours)]]-Q118&gt;7,7,Tableau_stats_bancs[[#This Row],[ Durée (en jours)]]-Q118),"")</f>
        <v/>
      </c>
      <c r="AD118" s="59"/>
      <c r="AE118" s="42" t="s">
        <v>96</v>
      </c>
      <c r="AF118" s="40">
        <f t="shared" si="30"/>
        <v>42730</v>
      </c>
      <c r="AG118" s="40">
        <v>42735.999305555553</v>
      </c>
      <c r="AH118" s="41"/>
      <c r="AI118" s="42"/>
      <c r="AJ118" s="42"/>
      <c r="AK118" s="43"/>
      <c r="AL118" s="44">
        <v>6</v>
      </c>
      <c r="AM118" s="45">
        <f t="shared" si="28"/>
        <v>2</v>
      </c>
      <c r="AN118" s="46">
        <v>53</v>
      </c>
      <c r="AO118" s="46">
        <v>53</v>
      </c>
      <c r="AP118" s="47"/>
    </row>
    <row r="119" spans="1:42" x14ac:dyDescent="0.25">
      <c r="A119" t="b">
        <v>0</v>
      </c>
      <c r="B119" s="1"/>
      <c r="C119" s="2">
        <v>42398</v>
      </c>
      <c r="D119" s="2">
        <v>42398.999305555553</v>
      </c>
      <c r="E119" s="3" t="b">
        <v>1</v>
      </c>
      <c r="F119" s="1"/>
      <c r="G119" s="1" t="s">
        <v>44</v>
      </c>
      <c r="H119" s="4" t="s">
        <v>8</v>
      </c>
      <c r="I119" s="5">
        <f t="shared" si="24"/>
        <v>1</v>
      </c>
      <c r="J11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19">
        <f>WEEKNUM(Tableau_stats_bancs[[#This Row],[Heure de début]],)</f>
        <v>5</v>
      </c>
      <c r="L119">
        <f>WEEKNUM(Tableau_stats_bancs[[#This Row],[Heure de fin]],)</f>
        <v>5</v>
      </c>
      <c r="M119">
        <f>IF(Tableau_stats_bancs[[#This Row],[Semaine fin]]&lt;&gt;Tableau_stats_bancs[[#This Row],[Semaine début]],1,0)</f>
        <v>0</v>
      </c>
      <c r="Q119" s="25"/>
      <c r="R119" t="str">
        <f t="shared" si="31"/>
        <v/>
      </c>
      <c r="S119" s="26" t="str">
        <f>IF(P119&gt;0,IF(Tableau_stats_bancs[[#This Row],[ Durée (en jours)]]-Q119&gt;7,7,Tableau_stats_bancs[[#This Row],[ Durée (en jours)]]-Q119),"")</f>
        <v/>
      </c>
      <c r="AD119" s="59" t="b">
        <v>0</v>
      </c>
      <c r="AE119" s="42" t="s">
        <v>97</v>
      </c>
      <c r="AF119" s="40">
        <v>42373.333333333336</v>
      </c>
      <c r="AG119" s="40">
        <v>42377.5</v>
      </c>
      <c r="AH119" s="41" t="b">
        <v>0</v>
      </c>
      <c r="AI119" s="42"/>
      <c r="AJ119" s="42" t="s">
        <v>43</v>
      </c>
      <c r="AK119" s="43" t="s">
        <v>8</v>
      </c>
      <c r="AL119" s="44">
        <v>4.5</v>
      </c>
      <c r="AM119" s="45">
        <v>1.5</v>
      </c>
      <c r="AN119" s="46">
        <v>2</v>
      </c>
      <c r="AO119" s="46">
        <v>2</v>
      </c>
      <c r="AP119" s="47"/>
    </row>
    <row r="120" spans="1:42" x14ac:dyDescent="0.25">
      <c r="A120" t="b">
        <v>0</v>
      </c>
      <c r="B120" s="1"/>
      <c r="C120" s="2">
        <v>42401</v>
      </c>
      <c r="D120" s="2">
        <v>42405.999305555553</v>
      </c>
      <c r="E120" s="3" t="b">
        <v>1</v>
      </c>
      <c r="F120" s="1"/>
      <c r="G120" s="1" t="s">
        <v>44</v>
      </c>
      <c r="H120" s="4" t="s">
        <v>8</v>
      </c>
      <c r="I120" s="5">
        <f t="shared" si="24"/>
        <v>5</v>
      </c>
      <c r="J12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20">
        <f>WEEKNUM(Tableau_stats_bancs[[#This Row],[Heure de début]],)</f>
        <v>6</v>
      </c>
      <c r="L120">
        <f>WEEKNUM(Tableau_stats_bancs[[#This Row],[Heure de fin]],)</f>
        <v>6</v>
      </c>
      <c r="M120">
        <f>IF(Tableau_stats_bancs[[#This Row],[Semaine fin]]&lt;&gt;Tableau_stats_bancs[[#This Row],[Semaine début]],1,0)</f>
        <v>0</v>
      </c>
      <c r="Q120" s="25"/>
      <c r="R120" t="str">
        <f t="shared" si="31"/>
        <v/>
      </c>
      <c r="S120" s="26" t="str">
        <f>IF(P120&gt;0,IF(Tableau_stats_bancs[[#This Row],[ Durée (en jours)]]-Q120&gt;7,7,Tableau_stats_bancs[[#This Row],[ Durée (en jours)]]-Q120),"")</f>
        <v/>
      </c>
      <c r="AD120" s="59" t="b">
        <v>0</v>
      </c>
      <c r="AE120" s="42" t="s">
        <v>98</v>
      </c>
      <c r="AF120" s="40">
        <v>42380</v>
      </c>
      <c r="AG120" s="40">
        <v>42384.999305555553</v>
      </c>
      <c r="AH120" s="41" t="b">
        <v>1</v>
      </c>
      <c r="AI120" s="42"/>
      <c r="AJ120" s="42" t="s">
        <v>43</v>
      </c>
      <c r="AK120" s="43" t="s">
        <v>8</v>
      </c>
      <c r="AL120" s="44">
        <v>5</v>
      </c>
      <c r="AM120" s="45">
        <v>1.6666666666666665</v>
      </c>
      <c r="AN120" s="46">
        <v>3</v>
      </c>
      <c r="AO120" s="46">
        <v>3</v>
      </c>
      <c r="AP120" s="47">
        <v>0</v>
      </c>
    </row>
    <row r="121" spans="1:42" x14ac:dyDescent="0.25">
      <c r="A121" t="b">
        <v>0</v>
      </c>
      <c r="B121" s="1"/>
      <c r="C121" s="2">
        <v>42408</v>
      </c>
      <c r="D121" s="2">
        <v>42412.999305555553</v>
      </c>
      <c r="E121" s="3" t="b">
        <v>1</v>
      </c>
      <c r="F121" s="1"/>
      <c r="G121" s="1" t="s">
        <v>44</v>
      </c>
      <c r="H121" s="4" t="s">
        <v>8</v>
      </c>
      <c r="I121" s="5">
        <f t="shared" si="24"/>
        <v>5</v>
      </c>
      <c r="J12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21">
        <f>WEEKNUM(Tableau_stats_bancs[[#This Row],[Heure de début]],)</f>
        <v>7</v>
      </c>
      <c r="L121">
        <f>WEEKNUM(Tableau_stats_bancs[[#This Row],[Heure de fin]],)</f>
        <v>7</v>
      </c>
      <c r="M121">
        <f>IF(Tableau_stats_bancs[[#This Row],[Semaine fin]]&lt;&gt;Tableau_stats_bancs[[#This Row],[Semaine début]],1,0)</f>
        <v>0</v>
      </c>
      <c r="Q121" s="25"/>
      <c r="R121" t="str">
        <f t="shared" si="31"/>
        <v/>
      </c>
      <c r="S121" s="26" t="str">
        <f>IF(P121&gt;0,IF(Tableau_stats_bancs[[#This Row],[ Durée (en jours)]]-Q121&gt;7,7,Tableau_stats_bancs[[#This Row],[ Durée (en jours)]]-Q121),"")</f>
        <v/>
      </c>
      <c r="AD121" s="59" t="b">
        <v>0</v>
      </c>
      <c r="AE121" s="42" t="s">
        <v>99</v>
      </c>
      <c r="AF121" s="40">
        <v>42387</v>
      </c>
      <c r="AG121" s="40">
        <v>42391.999305555553</v>
      </c>
      <c r="AH121" s="41" t="b">
        <v>1</v>
      </c>
      <c r="AI121" s="42"/>
      <c r="AJ121" s="42" t="s">
        <v>43</v>
      </c>
      <c r="AK121" s="43" t="s">
        <v>8</v>
      </c>
      <c r="AL121" s="44">
        <v>5</v>
      </c>
      <c r="AM121" s="45">
        <v>1.6666666666666665</v>
      </c>
      <c r="AN121" s="46">
        <v>4</v>
      </c>
      <c r="AO121" s="46">
        <v>4</v>
      </c>
      <c r="AP121" s="47">
        <v>0</v>
      </c>
    </row>
    <row r="122" spans="1:42" x14ac:dyDescent="0.25">
      <c r="A122" t="b">
        <v>0</v>
      </c>
      <c r="B122" s="1"/>
      <c r="C122" s="2">
        <v>42416</v>
      </c>
      <c r="D122" s="2">
        <v>42416.999305555553</v>
      </c>
      <c r="E122" s="3" t="b">
        <v>1</v>
      </c>
      <c r="F122" s="1"/>
      <c r="G122" s="1" t="s">
        <v>44</v>
      </c>
      <c r="H122" s="4" t="s">
        <v>8</v>
      </c>
      <c r="I122" s="5">
        <f t="shared" si="24"/>
        <v>1</v>
      </c>
      <c r="J12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22">
        <f>WEEKNUM(Tableau_stats_bancs[[#This Row],[Heure de début]],)</f>
        <v>8</v>
      </c>
      <c r="L122">
        <f>WEEKNUM(Tableau_stats_bancs[[#This Row],[Heure de fin]],)</f>
        <v>8</v>
      </c>
      <c r="M122">
        <f>IF(Tableau_stats_bancs[[#This Row],[Semaine fin]]&lt;&gt;Tableau_stats_bancs[[#This Row],[Semaine début]],1,0)</f>
        <v>0</v>
      </c>
      <c r="Q122" s="25"/>
      <c r="R122" t="str">
        <f t="shared" si="31"/>
        <v/>
      </c>
      <c r="S122" s="26" t="str">
        <f>IF(P122&gt;0,IF(Tableau_stats_bancs[[#This Row],[ Durée (en jours)]]-Q122&gt;7,7,Tableau_stats_bancs[[#This Row],[ Durée (en jours)]]-Q122),"")</f>
        <v/>
      </c>
      <c r="AD122" s="59" t="b">
        <v>0</v>
      </c>
      <c r="AE122" s="42" t="s">
        <v>100</v>
      </c>
      <c r="AF122" s="40">
        <v>42396</v>
      </c>
      <c r="AG122" s="40">
        <v>42397.999305555553</v>
      </c>
      <c r="AH122" s="41" t="b">
        <v>1</v>
      </c>
      <c r="AI122" s="42"/>
      <c r="AJ122" s="42" t="s">
        <v>43</v>
      </c>
      <c r="AK122" s="43" t="s">
        <v>8</v>
      </c>
      <c r="AL122" s="44">
        <v>2</v>
      </c>
      <c r="AM122" s="45">
        <v>0.66666666666666663</v>
      </c>
      <c r="AN122" s="46">
        <v>5</v>
      </c>
      <c r="AO122" s="46">
        <v>5</v>
      </c>
      <c r="AP122" s="47">
        <v>0</v>
      </c>
    </row>
    <row r="123" spans="1:42" x14ac:dyDescent="0.25">
      <c r="A123" t="b">
        <v>0</v>
      </c>
      <c r="B123" s="1"/>
      <c r="C123" s="2">
        <v>42417</v>
      </c>
      <c r="D123" s="2">
        <v>42419.999305555553</v>
      </c>
      <c r="E123" s="3" t="b">
        <v>1</v>
      </c>
      <c r="F123" s="1"/>
      <c r="G123" s="1" t="s">
        <v>44</v>
      </c>
      <c r="H123" s="4" t="s">
        <v>8</v>
      </c>
      <c r="I123" s="5">
        <f t="shared" si="24"/>
        <v>3</v>
      </c>
      <c r="J12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23">
        <f>WEEKNUM(Tableau_stats_bancs[[#This Row],[Heure de début]],)</f>
        <v>8</v>
      </c>
      <c r="L123">
        <f>WEEKNUM(Tableau_stats_bancs[[#This Row],[Heure de fin]],)</f>
        <v>8</v>
      </c>
      <c r="M123">
        <f>IF(Tableau_stats_bancs[[#This Row],[Semaine fin]]&lt;&gt;Tableau_stats_bancs[[#This Row],[Semaine début]],1,0)</f>
        <v>0</v>
      </c>
      <c r="Q123" s="25"/>
      <c r="R123" t="str">
        <f t="shared" si="31"/>
        <v/>
      </c>
      <c r="S123" s="26" t="str">
        <f>IF(P123&gt;0,IF(Tableau_stats_bancs[[#This Row],[ Durée (en jours)]]-Q123&gt;7,7,Tableau_stats_bancs[[#This Row],[ Durée (en jours)]]-Q123),"")</f>
        <v/>
      </c>
      <c r="AD123" s="59" t="b">
        <v>0</v>
      </c>
      <c r="AE123" s="42" t="s">
        <v>101</v>
      </c>
      <c r="AF123" s="40">
        <v>42398</v>
      </c>
      <c r="AG123" s="40">
        <v>42398.999305555553</v>
      </c>
      <c r="AH123" s="41" t="b">
        <v>1</v>
      </c>
      <c r="AI123" s="42"/>
      <c r="AJ123" s="42" t="s">
        <v>43</v>
      </c>
      <c r="AK123" s="43" t="s">
        <v>8</v>
      </c>
      <c r="AL123" s="44">
        <v>1</v>
      </c>
      <c r="AM123" s="45">
        <v>0.33333333333333331</v>
      </c>
      <c r="AN123" s="46">
        <v>5</v>
      </c>
      <c r="AO123" s="46">
        <v>5</v>
      </c>
      <c r="AP123" s="47">
        <v>0</v>
      </c>
    </row>
    <row r="124" spans="1:42" x14ac:dyDescent="0.25">
      <c r="A124" t="b">
        <v>0</v>
      </c>
      <c r="B124" s="1"/>
      <c r="C124" s="2">
        <v>42422</v>
      </c>
      <c r="D124" s="2">
        <v>42422.999305555553</v>
      </c>
      <c r="E124" s="3" t="b">
        <v>1</v>
      </c>
      <c r="F124" s="1"/>
      <c r="G124" s="1" t="s">
        <v>44</v>
      </c>
      <c r="H124" s="4" t="s">
        <v>8</v>
      </c>
      <c r="I124" s="5">
        <f t="shared" si="24"/>
        <v>1</v>
      </c>
      <c r="J12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24">
        <f>WEEKNUM(Tableau_stats_bancs[[#This Row],[Heure de début]],)</f>
        <v>9</v>
      </c>
      <c r="L124">
        <f>WEEKNUM(Tableau_stats_bancs[[#This Row],[Heure de fin]],)</f>
        <v>9</v>
      </c>
      <c r="M124">
        <f>IF(Tableau_stats_bancs[[#This Row],[Semaine fin]]&lt;&gt;Tableau_stats_bancs[[#This Row],[Semaine début]],1,0)</f>
        <v>0</v>
      </c>
      <c r="Q124" s="25"/>
      <c r="R124" t="str">
        <f t="shared" si="31"/>
        <v/>
      </c>
      <c r="S124" s="26" t="str">
        <f>IF(P124&gt;0,IF(Tableau_stats_bancs[[#This Row],[ Durée (en jours)]]-Q124&gt;7,7,Tableau_stats_bancs[[#This Row],[ Durée (en jours)]]-Q124),"")</f>
        <v/>
      </c>
      <c r="AD124" s="59" t="b">
        <v>0</v>
      </c>
      <c r="AE124" s="42" t="s">
        <v>102</v>
      </c>
      <c r="AF124" s="40">
        <v>42401.5</v>
      </c>
      <c r="AG124" s="40">
        <v>42405.958333333336</v>
      </c>
      <c r="AH124" s="41" t="b">
        <v>0</v>
      </c>
      <c r="AI124" s="42"/>
      <c r="AJ124" s="42" t="s">
        <v>43</v>
      </c>
      <c r="AK124" s="43" t="s">
        <v>8</v>
      </c>
      <c r="AL124" s="44">
        <v>4.5</v>
      </c>
      <c r="AM124" s="45">
        <v>1.5</v>
      </c>
      <c r="AN124" s="46">
        <v>6</v>
      </c>
      <c r="AO124" s="46">
        <v>6</v>
      </c>
      <c r="AP124" s="47">
        <v>0</v>
      </c>
    </row>
    <row r="125" spans="1:42" x14ac:dyDescent="0.25">
      <c r="A125" t="b">
        <v>0</v>
      </c>
      <c r="B125" s="1"/>
      <c r="C125" s="2">
        <v>42423</v>
      </c>
      <c r="D125" s="2">
        <v>42423.999305555553</v>
      </c>
      <c r="E125" s="3" t="b">
        <v>1</v>
      </c>
      <c r="F125" s="1"/>
      <c r="G125" s="1" t="s">
        <v>44</v>
      </c>
      <c r="H125" s="4" t="s">
        <v>9</v>
      </c>
      <c r="I125" s="5">
        <f t="shared" si="24"/>
        <v>1</v>
      </c>
      <c r="J12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25">
        <f>WEEKNUM(Tableau_stats_bancs[[#This Row],[Heure de début]],)</f>
        <v>9</v>
      </c>
      <c r="L125">
        <f>WEEKNUM(Tableau_stats_bancs[[#This Row],[Heure de fin]],)</f>
        <v>9</v>
      </c>
      <c r="M125">
        <f>IF(Tableau_stats_bancs[[#This Row],[Semaine fin]]&lt;&gt;Tableau_stats_bancs[[#This Row],[Semaine début]],1,0)</f>
        <v>0</v>
      </c>
      <c r="Q125" s="25"/>
      <c r="R125" t="str">
        <f t="shared" si="31"/>
        <v/>
      </c>
      <c r="S125" s="26" t="str">
        <f>IF(P125&gt;0,IF(Tableau_stats_bancs[[#This Row],[ Durée (en jours)]]-Q125&gt;7,7,Tableau_stats_bancs[[#This Row],[ Durée (en jours)]]-Q125),"")</f>
        <v/>
      </c>
      <c r="AD125" s="59" t="b">
        <v>0</v>
      </c>
      <c r="AE125" s="42" t="s">
        <v>103</v>
      </c>
      <c r="AF125" s="40">
        <v>42408</v>
      </c>
      <c r="AG125" s="40">
        <v>42409.999305555553</v>
      </c>
      <c r="AH125" s="41" t="b">
        <v>1</v>
      </c>
      <c r="AI125" s="42"/>
      <c r="AJ125" s="42" t="s">
        <v>43</v>
      </c>
      <c r="AK125" s="43" t="s">
        <v>8</v>
      </c>
      <c r="AL125" s="44">
        <v>2</v>
      </c>
      <c r="AM125" s="45">
        <v>0.66666666666666663</v>
      </c>
      <c r="AN125" s="46">
        <v>7</v>
      </c>
      <c r="AO125" s="46">
        <v>7</v>
      </c>
      <c r="AP125" s="47">
        <v>0</v>
      </c>
    </row>
    <row r="126" spans="1:42" x14ac:dyDescent="0.25">
      <c r="A126" t="b">
        <v>0</v>
      </c>
      <c r="B126" s="1"/>
      <c r="C126" s="2">
        <v>42424</v>
      </c>
      <c r="D126" s="2">
        <v>42426.999305555553</v>
      </c>
      <c r="E126" s="3" t="b">
        <v>1</v>
      </c>
      <c r="F126" s="1"/>
      <c r="G126" s="1" t="s">
        <v>44</v>
      </c>
      <c r="H126" s="4" t="s">
        <v>8</v>
      </c>
      <c r="I126" s="5">
        <f t="shared" si="24"/>
        <v>3</v>
      </c>
      <c r="J12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26">
        <f>WEEKNUM(Tableau_stats_bancs[[#This Row],[Heure de début]],)</f>
        <v>9</v>
      </c>
      <c r="L126">
        <f>WEEKNUM(Tableau_stats_bancs[[#This Row],[Heure de fin]],)</f>
        <v>9</v>
      </c>
      <c r="M126">
        <f>IF(Tableau_stats_bancs[[#This Row],[Semaine fin]]&lt;&gt;Tableau_stats_bancs[[#This Row],[Semaine début]],1,0)</f>
        <v>0</v>
      </c>
      <c r="Q126" s="25"/>
      <c r="R126" t="str">
        <f t="shared" si="31"/>
        <v/>
      </c>
      <c r="S126" s="26" t="str">
        <f>IF(P126&gt;0,IF(Tableau_stats_bancs[[#This Row],[ Durée (en jours)]]-Q126&gt;7,7,Tableau_stats_bancs[[#This Row],[ Durée (en jours)]]-Q126),"")</f>
        <v/>
      </c>
      <c r="AD126" s="59" t="b">
        <v>0</v>
      </c>
      <c r="AE126" s="42" t="s">
        <v>104</v>
      </c>
      <c r="AF126" s="40">
        <v>42410</v>
      </c>
      <c r="AG126" s="40">
        <v>42410.999305555553</v>
      </c>
      <c r="AH126" s="41" t="b">
        <v>1</v>
      </c>
      <c r="AI126" s="42"/>
      <c r="AJ126" s="42" t="s">
        <v>43</v>
      </c>
      <c r="AK126" s="43" t="s">
        <v>8</v>
      </c>
      <c r="AL126" s="44">
        <v>1</v>
      </c>
      <c r="AM126" s="45">
        <v>0.33333333333333331</v>
      </c>
      <c r="AN126" s="46">
        <v>7</v>
      </c>
      <c r="AO126" s="46">
        <v>7</v>
      </c>
      <c r="AP126" s="47">
        <v>0</v>
      </c>
    </row>
    <row r="127" spans="1:42" x14ac:dyDescent="0.25">
      <c r="A127" t="b">
        <v>0</v>
      </c>
      <c r="B127" s="1"/>
      <c r="C127" s="2">
        <v>42429</v>
      </c>
      <c r="D127" s="2">
        <v>42433.999305555553</v>
      </c>
      <c r="E127" s="3" t="b">
        <v>1</v>
      </c>
      <c r="F127" s="1"/>
      <c r="G127" s="1" t="s">
        <v>44</v>
      </c>
      <c r="H127" s="4" t="s">
        <v>8</v>
      </c>
      <c r="I127" s="5">
        <f t="shared" si="24"/>
        <v>5</v>
      </c>
      <c r="J12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27">
        <f>WEEKNUM(Tableau_stats_bancs[[#This Row],[Heure de début]],)</f>
        <v>10</v>
      </c>
      <c r="L127">
        <f>WEEKNUM(Tableau_stats_bancs[[#This Row],[Heure de fin]],)</f>
        <v>10</v>
      </c>
      <c r="M127">
        <f>IF(Tableau_stats_bancs[[#This Row],[Semaine fin]]&lt;&gt;Tableau_stats_bancs[[#This Row],[Semaine début]],1,0)</f>
        <v>0</v>
      </c>
      <c r="Q127" s="25"/>
      <c r="R127" t="str">
        <f t="shared" si="31"/>
        <v/>
      </c>
      <c r="S127" s="26" t="str">
        <f>IF(P127&gt;0,IF(Tableau_stats_bancs[[#This Row],[ Durée (en jours)]]-Q127&gt;7,7,Tableau_stats_bancs[[#This Row],[ Durée (en jours)]]-Q127),"")</f>
        <v/>
      </c>
      <c r="AD127" s="59" t="b">
        <v>0</v>
      </c>
      <c r="AE127" s="42" t="s">
        <v>105</v>
      </c>
      <c r="AF127" s="40">
        <v>42411</v>
      </c>
      <c r="AG127" s="40">
        <v>42412.999305555553</v>
      </c>
      <c r="AH127" s="41" t="b">
        <v>1</v>
      </c>
      <c r="AI127" s="42"/>
      <c r="AJ127" s="42" t="s">
        <v>43</v>
      </c>
      <c r="AK127" s="43" t="s">
        <v>8</v>
      </c>
      <c r="AL127" s="44">
        <v>2</v>
      </c>
      <c r="AM127" s="45">
        <v>0.66666666666666663</v>
      </c>
      <c r="AN127" s="46">
        <v>7</v>
      </c>
      <c r="AO127" s="46">
        <v>7</v>
      </c>
      <c r="AP127" s="47">
        <v>0</v>
      </c>
    </row>
    <row r="128" spans="1:42" x14ac:dyDescent="0.25">
      <c r="A128" t="b">
        <v>0</v>
      </c>
      <c r="B128" s="1"/>
      <c r="C128" s="2">
        <v>42436</v>
      </c>
      <c r="D128" s="2">
        <v>42437.999305555553</v>
      </c>
      <c r="E128" s="3" t="b">
        <v>1</v>
      </c>
      <c r="F128" s="1"/>
      <c r="G128" s="1" t="s">
        <v>44</v>
      </c>
      <c r="H128" s="4" t="s">
        <v>8</v>
      </c>
      <c r="I128" s="5">
        <f t="shared" si="24"/>
        <v>2</v>
      </c>
      <c r="J12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28">
        <f>WEEKNUM(Tableau_stats_bancs[[#This Row],[Heure de début]],)</f>
        <v>11</v>
      </c>
      <c r="L128">
        <f>WEEKNUM(Tableau_stats_bancs[[#This Row],[Heure de fin]],)</f>
        <v>11</v>
      </c>
      <c r="M128">
        <f>IF(Tableau_stats_bancs[[#This Row],[Semaine fin]]&lt;&gt;Tableau_stats_bancs[[#This Row],[Semaine début]],1,0)</f>
        <v>0</v>
      </c>
      <c r="Q128" s="25"/>
      <c r="R128" t="str">
        <f t="shared" si="31"/>
        <v/>
      </c>
      <c r="S128" s="26" t="str">
        <f>IF(P128&gt;0,IF(Tableau_stats_bancs[[#This Row],[ Durée (en jours)]]-Q128&gt;7,7,Tableau_stats_bancs[[#This Row],[ Durée (en jours)]]-Q128),"")</f>
        <v/>
      </c>
      <c r="AD128" s="59" t="b">
        <v>0</v>
      </c>
      <c r="AE128" s="42" t="s">
        <v>106</v>
      </c>
      <c r="AF128" s="40">
        <v>42415</v>
      </c>
      <c r="AG128" s="40">
        <v>42419.999305555553</v>
      </c>
      <c r="AH128" s="41" t="b">
        <v>1</v>
      </c>
      <c r="AI128" s="42"/>
      <c r="AJ128" s="42" t="s">
        <v>43</v>
      </c>
      <c r="AK128" s="43" t="s">
        <v>8</v>
      </c>
      <c r="AL128" s="44">
        <v>5</v>
      </c>
      <c r="AM128" s="45">
        <v>1.6666666666666665</v>
      </c>
      <c r="AN128" s="46">
        <v>8</v>
      </c>
      <c r="AO128" s="46">
        <v>8</v>
      </c>
      <c r="AP128" s="47">
        <v>0</v>
      </c>
    </row>
    <row r="129" spans="1:42" x14ac:dyDescent="0.25">
      <c r="A129" t="b">
        <v>0</v>
      </c>
      <c r="B129" s="1"/>
      <c r="C129" s="2">
        <v>42438</v>
      </c>
      <c r="D129" s="2">
        <v>42439.999305555553</v>
      </c>
      <c r="E129" s="3" t="b">
        <v>1</v>
      </c>
      <c r="F129" s="1"/>
      <c r="G129" s="1" t="s">
        <v>44</v>
      </c>
      <c r="H129" s="4" t="s">
        <v>8</v>
      </c>
      <c r="I129" s="5">
        <f t="shared" si="24"/>
        <v>2</v>
      </c>
      <c r="J12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29">
        <f>WEEKNUM(Tableau_stats_bancs[[#This Row],[Heure de début]],)</f>
        <v>11</v>
      </c>
      <c r="L129">
        <f>WEEKNUM(Tableau_stats_bancs[[#This Row],[Heure de fin]],)</f>
        <v>11</v>
      </c>
      <c r="M129">
        <f>IF(Tableau_stats_bancs[[#This Row],[Semaine fin]]&lt;&gt;Tableau_stats_bancs[[#This Row],[Semaine début]],1,0)</f>
        <v>0</v>
      </c>
      <c r="Q129" s="25"/>
      <c r="R129" t="str">
        <f t="shared" si="31"/>
        <v/>
      </c>
      <c r="S129" s="26" t="str">
        <f>IF(P129&gt;0,IF(Tableau_stats_bancs[[#This Row],[ Durée (en jours)]]-Q129&gt;7,7,Tableau_stats_bancs[[#This Row],[ Durée (en jours)]]-Q129),"")</f>
        <v/>
      </c>
      <c r="AD129" s="59" t="b">
        <v>0</v>
      </c>
      <c r="AE129" s="42" t="s">
        <v>107</v>
      </c>
      <c r="AF129" s="40">
        <v>42422</v>
      </c>
      <c r="AG129" s="40">
        <v>42423.999305555553</v>
      </c>
      <c r="AH129" s="41" t="b">
        <v>1</v>
      </c>
      <c r="AI129" s="42"/>
      <c r="AJ129" s="42" t="s">
        <v>43</v>
      </c>
      <c r="AK129" s="43" t="s">
        <v>8</v>
      </c>
      <c r="AL129" s="44">
        <v>2</v>
      </c>
      <c r="AM129" s="45">
        <v>0.66666666666666663</v>
      </c>
      <c r="AN129" s="46">
        <v>9</v>
      </c>
      <c r="AO129" s="46">
        <v>9</v>
      </c>
      <c r="AP129" s="47">
        <v>0</v>
      </c>
    </row>
    <row r="130" spans="1:42" x14ac:dyDescent="0.25">
      <c r="A130" t="b">
        <v>0</v>
      </c>
      <c r="B130" s="1"/>
      <c r="C130" s="2">
        <v>42445.5</v>
      </c>
      <c r="D130" s="2">
        <v>42445.958333333336</v>
      </c>
      <c r="E130" s="3" t="b">
        <v>0</v>
      </c>
      <c r="F130" s="1"/>
      <c r="G130" s="1" t="s">
        <v>44</v>
      </c>
      <c r="H130" s="4" t="s">
        <v>8</v>
      </c>
      <c r="I130" s="5">
        <f t="shared" ref="I130:I193" si="35">IF(E130=TRUE,ROUNDUP(D130-C130,0),ROUNDUP((D130-C130)*2,0)/2)</f>
        <v>0.5</v>
      </c>
      <c r="J13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130">
        <f>WEEKNUM(Tableau_stats_bancs[[#This Row],[Heure de début]],)</f>
        <v>12</v>
      </c>
      <c r="L130">
        <f>WEEKNUM(Tableau_stats_bancs[[#This Row],[Heure de fin]],)</f>
        <v>12</v>
      </c>
      <c r="M130">
        <f>IF(Tableau_stats_bancs[[#This Row],[Semaine fin]]&lt;&gt;Tableau_stats_bancs[[#This Row],[Semaine début]],1,0)</f>
        <v>0</v>
      </c>
      <c r="Q130" s="25"/>
      <c r="R130" t="str">
        <f t="shared" si="31"/>
        <v/>
      </c>
      <c r="S130" s="26" t="str">
        <f>IF(P130&gt;0,IF(Tableau_stats_bancs[[#This Row],[ Durée (en jours)]]-Q130&gt;7,7,Tableau_stats_bancs[[#This Row],[ Durée (en jours)]]-Q130),"")</f>
        <v/>
      </c>
      <c r="AD130" s="59" t="b">
        <v>0</v>
      </c>
      <c r="AE130" s="42" t="s">
        <v>108</v>
      </c>
      <c r="AF130" s="40">
        <v>42425.5</v>
      </c>
      <c r="AG130" s="40">
        <v>42425.958333333336</v>
      </c>
      <c r="AH130" s="41" t="b">
        <v>0</v>
      </c>
      <c r="AI130" s="42"/>
      <c r="AJ130" s="42" t="s">
        <v>43</v>
      </c>
      <c r="AK130" s="43" t="s">
        <v>8</v>
      </c>
      <c r="AL130" s="44">
        <v>0.5</v>
      </c>
      <c r="AM130" s="45">
        <v>0.16666666666666666</v>
      </c>
      <c r="AN130" s="46">
        <v>9</v>
      </c>
      <c r="AO130" s="46">
        <v>9</v>
      </c>
      <c r="AP130" s="47">
        <v>0</v>
      </c>
    </row>
    <row r="131" spans="1:42" x14ac:dyDescent="0.25">
      <c r="A131" t="b">
        <v>0</v>
      </c>
      <c r="B131" s="1"/>
      <c r="C131" s="2">
        <v>42446</v>
      </c>
      <c r="D131" s="2">
        <v>42446.999305555553</v>
      </c>
      <c r="E131" s="3" t="b">
        <v>1</v>
      </c>
      <c r="F131" s="1"/>
      <c r="G131" s="1" t="s">
        <v>44</v>
      </c>
      <c r="H131" s="4" t="s">
        <v>8</v>
      </c>
      <c r="I131" s="5">
        <f t="shared" si="35"/>
        <v>1</v>
      </c>
      <c r="J13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31">
        <f>WEEKNUM(Tableau_stats_bancs[[#This Row],[Heure de début]],)</f>
        <v>12</v>
      </c>
      <c r="L131">
        <f>WEEKNUM(Tableau_stats_bancs[[#This Row],[Heure de fin]],)</f>
        <v>12</v>
      </c>
      <c r="M131">
        <f>IF(Tableau_stats_bancs[[#This Row],[Semaine fin]]&lt;&gt;Tableau_stats_bancs[[#This Row],[Semaine début]],1,0)</f>
        <v>0</v>
      </c>
      <c r="Q131" s="25"/>
      <c r="R131" t="str">
        <f t="shared" ref="R131:R194" si="36">IF(P131&gt;0,Q131*8,"")</f>
        <v/>
      </c>
      <c r="S131" s="26" t="str">
        <f>IF(P131&gt;0,IF(Tableau_stats_bancs[[#This Row],[ Durée (en jours)]]-Q131&gt;7,7,Tableau_stats_bancs[[#This Row],[ Durée (en jours)]]-Q131),"")</f>
        <v/>
      </c>
      <c r="AD131" s="59" t="b">
        <v>0</v>
      </c>
      <c r="AE131" s="42" t="s">
        <v>109</v>
      </c>
      <c r="AF131" s="40">
        <v>42426</v>
      </c>
      <c r="AG131" s="40">
        <v>42426.999305555553</v>
      </c>
      <c r="AH131" s="41" t="b">
        <v>1</v>
      </c>
      <c r="AI131" s="42"/>
      <c r="AJ131" s="42" t="s">
        <v>43</v>
      </c>
      <c r="AK131" s="43" t="s">
        <v>8</v>
      </c>
      <c r="AL131" s="44">
        <v>1</v>
      </c>
      <c r="AM131" s="45">
        <v>0.33333333333333331</v>
      </c>
      <c r="AN131" s="46">
        <v>9</v>
      </c>
      <c r="AO131" s="46">
        <v>9</v>
      </c>
      <c r="AP131" s="47">
        <v>0</v>
      </c>
    </row>
    <row r="132" spans="1:42" x14ac:dyDescent="0.25">
      <c r="A132" t="b">
        <v>0</v>
      </c>
      <c r="B132" s="1"/>
      <c r="C132" s="2">
        <v>42450</v>
      </c>
      <c r="D132" s="2">
        <v>42454.999305555553</v>
      </c>
      <c r="E132" s="3" t="b">
        <v>1</v>
      </c>
      <c r="F132" s="1"/>
      <c r="G132" s="1" t="s">
        <v>44</v>
      </c>
      <c r="H132" s="4" t="s">
        <v>8</v>
      </c>
      <c r="I132" s="5">
        <f t="shared" si="35"/>
        <v>5</v>
      </c>
      <c r="J13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32">
        <f>WEEKNUM(Tableau_stats_bancs[[#This Row],[Heure de début]],)</f>
        <v>13</v>
      </c>
      <c r="L132">
        <f>WEEKNUM(Tableau_stats_bancs[[#This Row],[Heure de fin]],)</f>
        <v>13</v>
      </c>
      <c r="M132">
        <f>IF(Tableau_stats_bancs[[#This Row],[Semaine fin]]&lt;&gt;Tableau_stats_bancs[[#This Row],[Semaine début]],1,0)</f>
        <v>0</v>
      </c>
      <c r="Q132" s="25"/>
      <c r="R132" t="str">
        <f t="shared" si="36"/>
        <v/>
      </c>
      <c r="S132" s="26" t="str">
        <f>IF(P132&gt;0,IF(Tableau_stats_bancs[[#This Row],[ Durée (en jours)]]-Q132&gt;7,7,Tableau_stats_bancs[[#This Row],[ Durée (en jours)]]-Q132),"")</f>
        <v/>
      </c>
      <c r="AD132" s="59" t="b">
        <v>0</v>
      </c>
      <c r="AE132" s="42" t="s">
        <v>110</v>
      </c>
      <c r="AF132" s="40">
        <v>42431</v>
      </c>
      <c r="AG132" s="40">
        <v>42433.999305555553</v>
      </c>
      <c r="AH132" s="41" t="b">
        <v>1</v>
      </c>
      <c r="AI132" s="42"/>
      <c r="AJ132" s="42" t="s">
        <v>43</v>
      </c>
      <c r="AK132" s="43" t="s">
        <v>8</v>
      </c>
      <c r="AL132" s="44">
        <v>3</v>
      </c>
      <c r="AM132" s="45">
        <v>1</v>
      </c>
      <c r="AN132" s="46">
        <v>10</v>
      </c>
      <c r="AO132" s="46">
        <v>10</v>
      </c>
      <c r="AP132" s="47">
        <v>0</v>
      </c>
    </row>
    <row r="133" spans="1:42" x14ac:dyDescent="0.25">
      <c r="A133" t="b">
        <v>0</v>
      </c>
      <c r="B133" s="1"/>
      <c r="C133" s="2">
        <v>42460</v>
      </c>
      <c r="D133" s="2">
        <v>42461.999305555553</v>
      </c>
      <c r="E133" s="3" t="b">
        <v>1</v>
      </c>
      <c r="F133" s="1"/>
      <c r="G133" s="1" t="s">
        <v>44</v>
      </c>
      <c r="H133" s="4" t="s">
        <v>8</v>
      </c>
      <c r="I133" s="5">
        <f t="shared" si="35"/>
        <v>2</v>
      </c>
      <c r="J13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33">
        <f>WEEKNUM(Tableau_stats_bancs[[#This Row],[Heure de début]],)</f>
        <v>14</v>
      </c>
      <c r="L133">
        <f>WEEKNUM(Tableau_stats_bancs[[#This Row],[Heure de fin]],)</f>
        <v>14</v>
      </c>
      <c r="M133">
        <f>IF(Tableau_stats_bancs[[#This Row],[Semaine fin]]&lt;&gt;Tableau_stats_bancs[[#This Row],[Semaine début]],1,0)</f>
        <v>0</v>
      </c>
      <c r="Q133" s="25"/>
      <c r="R133" t="str">
        <f t="shared" si="36"/>
        <v/>
      </c>
      <c r="S133" s="26" t="str">
        <f>IF(P133&gt;0,IF(Tableau_stats_bancs[[#This Row],[ Durée (en jours)]]-Q133&gt;7,7,Tableau_stats_bancs[[#This Row],[ Durée (en jours)]]-Q133),"")</f>
        <v/>
      </c>
      <c r="AD133" s="59" t="b">
        <v>0</v>
      </c>
      <c r="AE133" s="42" t="s">
        <v>111</v>
      </c>
      <c r="AF133" s="40">
        <v>42436</v>
      </c>
      <c r="AG133" s="40">
        <v>42440.999305555553</v>
      </c>
      <c r="AH133" s="41" t="b">
        <v>1</v>
      </c>
      <c r="AI133" s="42"/>
      <c r="AJ133" s="42" t="s">
        <v>43</v>
      </c>
      <c r="AK133" s="43" t="s">
        <v>8</v>
      </c>
      <c r="AL133" s="44">
        <v>5</v>
      </c>
      <c r="AM133" s="45">
        <v>1.6666666666666665</v>
      </c>
      <c r="AN133" s="46">
        <v>11</v>
      </c>
      <c r="AO133" s="46">
        <v>11</v>
      </c>
      <c r="AP133" s="47">
        <v>0</v>
      </c>
    </row>
    <row r="134" spans="1:42" x14ac:dyDescent="0.25">
      <c r="A134" t="b">
        <v>0</v>
      </c>
      <c r="B134" s="1"/>
      <c r="C134" s="2">
        <v>42464</v>
      </c>
      <c r="D134" s="2">
        <v>42468.999305555553</v>
      </c>
      <c r="E134" s="3" t="b">
        <v>1</v>
      </c>
      <c r="F134" s="1"/>
      <c r="G134" s="1" t="s">
        <v>44</v>
      </c>
      <c r="H134" s="4" t="s">
        <v>8</v>
      </c>
      <c r="I134" s="5">
        <f t="shared" si="35"/>
        <v>5</v>
      </c>
      <c r="J13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34">
        <f>WEEKNUM(Tableau_stats_bancs[[#This Row],[Heure de début]],)</f>
        <v>15</v>
      </c>
      <c r="L134">
        <f>WEEKNUM(Tableau_stats_bancs[[#This Row],[Heure de fin]],)</f>
        <v>15</v>
      </c>
      <c r="M134">
        <f>IF(Tableau_stats_bancs[[#This Row],[Semaine fin]]&lt;&gt;Tableau_stats_bancs[[#This Row],[Semaine début]],1,0)</f>
        <v>0</v>
      </c>
      <c r="Q134" s="25"/>
      <c r="R134" t="str">
        <f t="shared" si="36"/>
        <v/>
      </c>
      <c r="S134" s="26" t="str">
        <f>IF(P134&gt;0,IF(Tableau_stats_bancs[[#This Row],[ Durée (en jours)]]-Q134&gt;7,7,Tableau_stats_bancs[[#This Row],[ Durée (en jours)]]-Q134),"")</f>
        <v/>
      </c>
      <c r="AD134" s="59" t="b">
        <v>0</v>
      </c>
      <c r="AE134" s="42" t="s">
        <v>112</v>
      </c>
      <c r="AF134" s="40">
        <v>42443</v>
      </c>
      <c r="AG134" s="40">
        <v>42446.999305555553</v>
      </c>
      <c r="AH134" s="41" t="b">
        <v>1</v>
      </c>
      <c r="AI134" s="42"/>
      <c r="AJ134" s="42" t="s">
        <v>43</v>
      </c>
      <c r="AK134" s="43" t="s">
        <v>8</v>
      </c>
      <c r="AL134" s="44">
        <v>4</v>
      </c>
      <c r="AM134" s="45">
        <v>1.3333333333333333</v>
      </c>
      <c r="AN134" s="46">
        <v>12</v>
      </c>
      <c r="AO134" s="46">
        <v>12</v>
      </c>
      <c r="AP134" s="47">
        <v>0</v>
      </c>
    </row>
    <row r="135" spans="1:42" x14ac:dyDescent="0.25">
      <c r="A135" t="b">
        <v>0</v>
      </c>
      <c r="B135" s="1"/>
      <c r="C135" s="2">
        <v>42478</v>
      </c>
      <c r="D135" s="2">
        <v>42482.999305555553</v>
      </c>
      <c r="E135" s="3" t="b">
        <v>1</v>
      </c>
      <c r="F135" s="1"/>
      <c r="G135" s="1" t="s">
        <v>44</v>
      </c>
      <c r="H135" s="4" t="s">
        <v>8</v>
      </c>
      <c r="I135" s="5">
        <f t="shared" si="35"/>
        <v>5</v>
      </c>
      <c r="J13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35">
        <f>WEEKNUM(Tableau_stats_bancs[[#This Row],[Heure de début]],)</f>
        <v>17</v>
      </c>
      <c r="L135">
        <f>WEEKNUM(Tableau_stats_bancs[[#This Row],[Heure de fin]],)</f>
        <v>17</v>
      </c>
      <c r="M135">
        <f>IF(Tableau_stats_bancs[[#This Row],[Semaine fin]]&lt;&gt;Tableau_stats_bancs[[#This Row],[Semaine début]],1,0)</f>
        <v>0</v>
      </c>
      <c r="Q135" s="25"/>
      <c r="R135" t="str">
        <f t="shared" si="36"/>
        <v/>
      </c>
      <c r="S135" s="26" t="str">
        <f>IF(P135&gt;0,IF(Tableau_stats_bancs[[#This Row],[ Durée (en jours)]]-Q135&gt;7,7,Tableau_stats_bancs[[#This Row],[ Durée (en jours)]]-Q135),"")</f>
        <v/>
      </c>
      <c r="AD135" s="59" t="b">
        <v>0</v>
      </c>
      <c r="AE135" s="42" t="s">
        <v>113</v>
      </c>
      <c r="AF135" s="40">
        <v>42447</v>
      </c>
      <c r="AG135" s="40">
        <v>42447.999305555553</v>
      </c>
      <c r="AH135" s="41" t="b">
        <v>1</v>
      </c>
      <c r="AI135" s="42"/>
      <c r="AJ135" s="42" t="s">
        <v>43</v>
      </c>
      <c r="AK135" s="43" t="s">
        <v>8</v>
      </c>
      <c r="AL135" s="44">
        <v>1</v>
      </c>
      <c r="AM135" s="45">
        <v>0.33333333333333331</v>
      </c>
      <c r="AN135" s="46">
        <v>12</v>
      </c>
      <c r="AO135" s="46">
        <v>12</v>
      </c>
      <c r="AP135" s="47">
        <v>0</v>
      </c>
    </row>
    <row r="136" spans="1:42" x14ac:dyDescent="0.25">
      <c r="A136" t="b">
        <v>0</v>
      </c>
      <c r="B136" s="1"/>
      <c r="C136" s="2">
        <v>42485</v>
      </c>
      <c r="D136" s="2">
        <v>42487.999305555553</v>
      </c>
      <c r="E136" s="3" t="b">
        <v>1</v>
      </c>
      <c r="F136" s="1"/>
      <c r="G136" s="1" t="s">
        <v>44</v>
      </c>
      <c r="H136" s="4" t="s">
        <v>8</v>
      </c>
      <c r="I136" s="5">
        <f t="shared" si="35"/>
        <v>3</v>
      </c>
      <c r="J13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36">
        <f>WEEKNUM(Tableau_stats_bancs[[#This Row],[Heure de début]],)</f>
        <v>18</v>
      </c>
      <c r="L136">
        <f>WEEKNUM(Tableau_stats_bancs[[#This Row],[Heure de fin]],)</f>
        <v>18</v>
      </c>
      <c r="M136">
        <f>IF(Tableau_stats_bancs[[#This Row],[Semaine fin]]&lt;&gt;Tableau_stats_bancs[[#This Row],[Semaine début]],1,0)</f>
        <v>0</v>
      </c>
      <c r="Q136" s="25"/>
      <c r="R136" t="str">
        <f t="shared" si="36"/>
        <v/>
      </c>
      <c r="S136" s="26" t="str">
        <f>IF(P136&gt;0,IF(Tableau_stats_bancs[[#This Row],[ Durée (en jours)]]-Q136&gt;7,7,Tableau_stats_bancs[[#This Row],[ Durée (en jours)]]-Q136),"")</f>
        <v/>
      </c>
      <c r="AD136" s="59" t="b">
        <v>0</v>
      </c>
      <c r="AE136" s="42" t="s">
        <v>114</v>
      </c>
      <c r="AF136" s="40">
        <v>42450</v>
      </c>
      <c r="AG136" s="40">
        <v>42452.999305555553</v>
      </c>
      <c r="AH136" s="41" t="b">
        <v>1</v>
      </c>
      <c r="AI136" s="42"/>
      <c r="AJ136" s="42" t="s">
        <v>43</v>
      </c>
      <c r="AK136" s="43" t="s">
        <v>8</v>
      </c>
      <c r="AL136" s="44">
        <v>3</v>
      </c>
      <c r="AM136" s="45">
        <v>1</v>
      </c>
      <c r="AN136" s="46">
        <v>13</v>
      </c>
      <c r="AO136" s="46">
        <v>13</v>
      </c>
      <c r="AP136" s="47">
        <v>0</v>
      </c>
    </row>
    <row r="137" spans="1:42" x14ac:dyDescent="0.25">
      <c r="A137" t="b">
        <v>0</v>
      </c>
      <c r="B137" s="1"/>
      <c r="C137" s="2">
        <v>42488.333333333336</v>
      </c>
      <c r="D137" s="2">
        <v>42488.5</v>
      </c>
      <c r="E137" s="3" t="b">
        <v>0</v>
      </c>
      <c r="F137" s="1"/>
      <c r="G137" s="1" t="s">
        <v>44</v>
      </c>
      <c r="H137" s="4" t="s">
        <v>9</v>
      </c>
      <c r="I137" s="5">
        <f t="shared" si="35"/>
        <v>0.5</v>
      </c>
      <c r="J13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0.16666666666424135</v>
      </c>
      <c r="K137">
        <f>WEEKNUM(Tableau_stats_bancs[[#This Row],[Heure de début]],)</f>
        <v>18</v>
      </c>
      <c r="L137">
        <f>WEEKNUM(Tableau_stats_bancs[[#This Row],[Heure de fin]],)</f>
        <v>18</v>
      </c>
      <c r="M137">
        <f>IF(Tableau_stats_bancs[[#This Row],[Semaine fin]]&lt;&gt;Tableau_stats_bancs[[#This Row],[Semaine début]],1,0)</f>
        <v>0</v>
      </c>
      <c r="Q137" s="25"/>
      <c r="R137" t="str">
        <f t="shared" si="36"/>
        <v/>
      </c>
      <c r="S137" s="26" t="str">
        <f>IF(P137&gt;0,IF(Tableau_stats_bancs[[#This Row],[ Durée (en jours)]]-Q137&gt;7,7,Tableau_stats_bancs[[#This Row],[ Durée (en jours)]]-Q137),"")</f>
        <v/>
      </c>
      <c r="AD137" s="59" t="b">
        <v>0</v>
      </c>
      <c r="AE137" s="42" t="s">
        <v>115</v>
      </c>
      <c r="AF137" s="40">
        <v>42479</v>
      </c>
      <c r="AG137" s="40">
        <v>42482.999305555553</v>
      </c>
      <c r="AH137" s="41" t="b">
        <v>1</v>
      </c>
      <c r="AI137" s="42"/>
      <c r="AJ137" s="42" t="s">
        <v>43</v>
      </c>
      <c r="AK137" s="43" t="s">
        <v>8</v>
      </c>
      <c r="AL137" s="44">
        <v>4</v>
      </c>
      <c r="AM137" s="45">
        <v>1.3333333333333333</v>
      </c>
      <c r="AN137" s="46">
        <v>17</v>
      </c>
      <c r="AO137" s="46">
        <v>17</v>
      </c>
      <c r="AP137" s="47">
        <v>0</v>
      </c>
    </row>
    <row r="138" spans="1:42" x14ac:dyDescent="0.25">
      <c r="A138" t="b">
        <v>0</v>
      </c>
      <c r="B138" s="1"/>
      <c r="C138" s="2">
        <v>42488.5</v>
      </c>
      <c r="D138" s="2">
        <v>42489.958333333336</v>
      </c>
      <c r="E138" s="3" t="b">
        <v>0</v>
      </c>
      <c r="F138" s="1"/>
      <c r="G138" s="1" t="s">
        <v>44</v>
      </c>
      <c r="H138" s="4" t="s">
        <v>8</v>
      </c>
      <c r="I138" s="5">
        <f t="shared" si="35"/>
        <v>1.5</v>
      </c>
      <c r="J13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138">
        <f>WEEKNUM(Tableau_stats_bancs[[#This Row],[Heure de début]],)</f>
        <v>18</v>
      </c>
      <c r="L138">
        <f>WEEKNUM(Tableau_stats_bancs[[#This Row],[Heure de fin]],)</f>
        <v>18</v>
      </c>
      <c r="M138">
        <f>IF(Tableau_stats_bancs[[#This Row],[Semaine fin]]&lt;&gt;Tableau_stats_bancs[[#This Row],[Semaine début]],1,0)</f>
        <v>0</v>
      </c>
      <c r="Q138" s="25"/>
      <c r="R138" t="str">
        <f t="shared" si="36"/>
        <v/>
      </c>
      <c r="S138" s="26" t="str">
        <f>IF(P138&gt;0,IF(Tableau_stats_bancs[[#This Row],[ Durée (en jours)]]-Q138&gt;7,7,Tableau_stats_bancs[[#This Row],[ Durée (en jours)]]-Q138),"")</f>
        <v/>
      </c>
      <c r="AD138" s="59" t="b">
        <v>0</v>
      </c>
      <c r="AE138" s="42" t="s">
        <v>116</v>
      </c>
      <c r="AF138" s="40">
        <v>42485</v>
      </c>
      <c r="AG138" s="40">
        <v>42487.999305555553</v>
      </c>
      <c r="AH138" s="41" t="b">
        <v>1</v>
      </c>
      <c r="AI138" s="42"/>
      <c r="AJ138" s="42" t="s">
        <v>43</v>
      </c>
      <c r="AK138" s="43" t="s">
        <v>8</v>
      </c>
      <c r="AL138" s="44">
        <v>3</v>
      </c>
      <c r="AM138" s="45">
        <v>1</v>
      </c>
      <c r="AN138" s="46">
        <v>18</v>
      </c>
      <c r="AO138" s="46">
        <v>18</v>
      </c>
      <c r="AP138" s="47">
        <v>0</v>
      </c>
    </row>
    <row r="139" spans="1:42" x14ac:dyDescent="0.25">
      <c r="A139" t="b">
        <v>0</v>
      </c>
      <c r="B139" s="1"/>
      <c r="C139" s="2">
        <v>42492</v>
      </c>
      <c r="D139" s="2">
        <v>42494.999305555553</v>
      </c>
      <c r="E139" s="3" t="b">
        <v>1</v>
      </c>
      <c r="F139" s="1"/>
      <c r="G139" s="1" t="s">
        <v>44</v>
      </c>
      <c r="H139" s="4" t="s">
        <v>8</v>
      </c>
      <c r="I139" s="5">
        <f t="shared" si="35"/>
        <v>3</v>
      </c>
      <c r="J13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39">
        <f>WEEKNUM(Tableau_stats_bancs[[#This Row],[Heure de début]],)</f>
        <v>19</v>
      </c>
      <c r="L139">
        <f>WEEKNUM(Tableau_stats_bancs[[#This Row],[Heure de fin]],)</f>
        <v>19</v>
      </c>
      <c r="M139">
        <f>IF(Tableau_stats_bancs[[#This Row],[Semaine fin]]&lt;&gt;Tableau_stats_bancs[[#This Row],[Semaine début]],1,0)</f>
        <v>0</v>
      </c>
      <c r="Q139" s="25"/>
      <c r="R139" t="str">
        <f t="shared" si="36"/>
        <v/>
      </c>
      <c r="S139" s="26" t="str">
        <f>IF(P139&gt;0,IF(Tableau_stats_bancs[[#This Row],[ Durée (en jours)]]-Q139&gt;7,7,Tableau_stats_bancs[[#This Row],[ Durée (en jours)]]-Q139),"")</f>
        <v/>
      </c>
      <c r="AD139" s="59" t="b">
        <v>0</v>
      </c>
      <c r="AE139" s="42" t="s">
        <v>117</v>
      </c>
      <c r="AF139" s="40">
        <v>42488</v>
      </c>
      <c r="AG139" s="40">
        <v>42489.999305555553</v>
      </c>
      <c r="AH139" s="41" t="b">
        <v>1</v>
      </c>
      <c r="AI139" s="42"/>
      <c r="AJ139" s="42" t="s">
        <v>43</v>
      </c>
      <c r="AK139" s="43" t="s">
        <v>8</v>
      </c>
      <c r="AL139" s="44">
        <v>2</v>
      </c>
      <c r="AM139" s="45">
        <v>0.66666666666666663</v>
      </c>
      <c r="AN139" s="46">
        <v>18</v>
      </c>
      <c r="AO139" s="46">
        <v>18</v>
      </c>
      <c r="AP139" s="47">
        <v>0</v>
      </c>
    </row>
    <row r="140" spans="1:42" x14ac:dyDescent="0.25">
      <c r="A140" t="b">
        <v>0</v>
      </c>
      <c r="B140" s="1"/>
      <c r="C140" s="2">
        <v>42502</v>
      </c>
      <c r="D140" s="2">
        <v>42503.999305555553</v>
      </c>
      <c r="E140" s="3" t="b">
        <v>1</v>
      </c>
      <c r="F140" s="1"/>
      <c r="G140" s="1" t="s">
        <v>44</v>
      </c>
      <c r="H140" s="4" t="s">
        <v>8</v>
      </c>
      <c r="I140" s="5">
        <f t="shared" si="35"/>
        <v>2</v>
      </c>
      <c r="J14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40">
        <f>WEEKNUM(Tableau_stats_bancs[[#This Row],[Heure de début]],)</f>
        <v>20</v>
      </c>
      <c r="L140">
        <f>WEEKNUM(Tableau_stats_bancs[[#This Row],[Heure de fin]],)</f>
        <v>20</v>
      </c>
      <c r="M140">
        <f>IF(Tableau_stats_bancs[[#This Row],[Semaine fin]]&lt;&gt;Tableau_stats_bancs[[#This Row],[Semaine début]],1,0)</f>
        <v>0</v>
      </c>
      <c r="Q140" s="25"/>
      <c r="R140" t="str">
        <f t="shared" si="36"/>
        <v/>
      </c>
      <c r="S140" s="26" t="str">
        <f>IF(P140&gt;0,IF(Tableau_stats_bancs[[#This Row],[ Durée (en jours)]]-Q140&gt;7,7,Tableau_stats_bancs[[#This Row],[ Durée (en jours)]]-Q140),"")</f>
        <v/>
      </c>
      <c r="AD140" s="59" t="b">
        <v>0</v>
      </c>
      <c r="AE140" s="42" t="s">
        <v>118</v>
      </c>
      <c r="AF140" s="40">
        <v>42492</v>
      </c>
      <c r="AG140" s="40">
        <v>42496.999305555553</v>
      </c>
      <c r="AH140" s="41" t="b">
        <v>1</v>
      </c>
      <c r="AI140" s="42"/>
      <c r="AJ140" s="42" t="s">
        <v>43</v>
      </c>
      <c r="AK140" s="43" t="s">
        <v>8</v>
      </c>
      <c r="AL140" s="44">
        <v>5</v>
      </c>
      <c r="AM140" s="45">
        <v>1.6666666666666665</v>
      </c>
      <c r="AN140" s="46">
        <v>19</v>
      </c>
      <c r="AO140" s="46">
        <v>19</v>
      </c>
      <c r="AP140" s="47">
        <v>0</v>
      </c>
    </row>
    <row r="141" spans="1:42" x14ac:dyDescent="0.25">
      <c r="A141" t="b">
        <v>0</v>
      </c>
      <c r="B141" s="1"/>
      <c r="C141" s="2">
        <v>42508.5</v>
      </c>
      <c r="D141" s="2">
        <v>42508.958333333336</v>
      </c>
      <c r="E141" s="3" t="b">
        <v>0</v>
      </c>
      <c r="F141" s="1"/>
      <c r="G141" s="1" t="s">
        <v>44</v>
      </c>
      <c r="H141" s="4" t="s">
        <v>8</v>
      </c>
      <c r="I141" s="5">
        <f t="shared" si="35"/>
        <v>0.5</v>
      </c>
      <c r="J14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141">
        <f>WEEKNUM(Tableau_stats_bancs[[#This Row],[Heure de début]],)</f>
        <v>21</v>
      </c>
      <c r="L141">
        <f>WEEKNUM(Tableau_stats_bancs[[#This Row],[Heure de fin]],)</f>
        <v>21</v>
      </c>
      <c r="M141">
        <f>IF(Tableau_stats_bancs[[#This Row],[Semaine fin]]&lt;&gt;Tableau_stats_bancs[[#This Row],[Semaine début]],1,0)</f>
        <v>0</v>
      </c>
      <c r="Q141" s="25"/>
      <c r="R141" t="str">
        <f t="shared" si="36"/>
        <v/>
      </c>
      <c r="S141" s="26" t="str">
        <f>IF(P141&gt;0,IF(Tableau_stats_bancs[[#This Row],[ Durée (en jours)]]-Q141&gt;7,7,Tableau_stats_bancs[[#This Row],[ Durée (en jours)]]-Q141),"")</f>
        <v/>
      </c>
      <c r="AD141" s="59" t="b">
        <v>0</v>
      </c>
      <c r="AE141" s="42" t="s">
        <v>119</v>
      </c>
      <c r="AF141" s="40">
        <v>42499</v>
      </c>
      <c r="AG141" s="40">
        <v>42500.999305555553</v>
      </c>
      <c r="AH141" s="41" t="b">
        <v>1</v>
      </c>
      <c r="AI141" s="42"/>
      <c r="AJ141" s="42" t="s">
        <v>43</v>
      </c>
      <c r="AK141" s="43" t="s">
        <v>8</v>
      </c>
      <c r="AL141" s="44">
        <v>2</v>
      </c>
      <c r="AM141" s="45">
        <v>0.66666666666666663</v>
      </c>
      <c r="AN141" s="46">
        <v>20</v>
      </c>
      <c r="AO141" s="46">
        <v>20</v>
      </c>
      <c r="AP141" s="47">
        <v>0</v>
      </c>
    </row>
    <row r="142" spans="1:42" x14ac:dyDescent="0.25">
      <c r="A142" t="b">
        <v>0</v>
      </c>
      <c r="B142" s="1"/>
      <c r="C142" s="2">
        <v>42515</v>
      </c>
      <c r="D142" s="2">
        <v>42517.999305555553</v>
      </c>
      <c r="E142" s="3" t="b">
        <v>1</v>
      </c>
      <c r="F142" s="1"/>
      <c r="G142" s="1" t="s">
        <v>44</v>
      </c>
      <c r="H142" s="4" t="s">
        <v>8</v>
      </c>
      <c r="I142" s="5">
        <f t="shared" si="35"/>
        <v>3</v>
      </c>
      <c r="J14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42">
        <f>WEEKNUM(Tableau_stats_bancs[[#This Row],[Heure de début]],)</f>
        <v>22</v>
      </c>
      <c r="L142">
        <f>WEEKNUM(Tableau_stats_bancs[[#This Row],[Heure de fin]],)</f>
        <v>22</v>
      </c>
      <c r="M142">
        <f>IF(Tableau_stats_bancs[[#This Row],[Semaine fin]]&lt;&gt;Tableau_stats_bancs[[#This Row],[Semaine début]],1,0)</f>
        <v>0</v>
      </c>
      <c r="Q142" s="25"/>
      <c r="R142" t="str">
        <f t="shared" si="36"/>
        <v/>
      </c>
      <c r="S142" s="26" t="str">
        <f>IF(P142&gt;0,IF(Tableau_stats_bancs[[#This Row],[ Durée (en jours)]]-Q142&gt;7,7,Tableau_stats_bancs[[#This Row],[ Durée (en jours)]]-Q142),"")</f>
        <v/>
      </c>
      <c r="AD142" s="59" t="b">
        <v>0</v>
      </c>
      <c r="AE142" s="42" t="s">
        <v>120</v>
      </c>
      <c r="AF142" s="40">
        <v>42502</v>
      </c>
      <c r="AG142" s="40">
        <v>42503.999305555553</v>
      </c>
      <c r="AH142" s="41" t="b">
        <v>1</v>
      </c>
      <c r="AI142" s="42"/>
      <c r="AJ142" s="42" t="s">
        <v>43</v>
      </c>
      <c r="AK142" s="43" t="s">
        <v>8</v>
      </c>
      <c r="AL142" s="44">
        <v>2</v>
      </c>
      <c r="AM142" s="45">
        <v>0.66666666666666663</v>
      </c>
      <c r="AN142" s="46">
        <v>20</v>
      </c>
      <c r="AO142" s="46">
        <v>20</v>
      </c>
      <c r="AP142" s="47">
        <v>0</v>
      </c>
    </row>
    <row r="143" spans="1:42" x14ac:dyDescent="0.25">
      <c r="A143" t="b">
        <v>0</v>
      </c>
      <c r="B143" s="1"/>
      <c r="C143" s="2">
        <v>42520.333333333336</v>
      </c>
      <c r="D143" s="2">
        <v>42521.5</v>
      </c>
      <c r="E143" s="3" t="b">
        <v>0</v>
      </c>
      <c r="F143" s="1"/>
      <c r="G143" s="1" t="s">
        <v>44</v>
      </c>
      <c r="H143" s="4" t="s">
        <v>8</v>
      </c>
      <c r="I143" s="5">
        <f t="shared" si="35"/>
        <v>1.5</v>
      </c>
      <c r="J14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143">
        <f>WEEKNUM(Tableau_stats_bancs[[#This Row],[Heure de début]],)</f>
        <v>23</v>
      </c>
      <c r="L143">
        <f>WEEKNUM(Tableau_stats_bancs[[#This Row],[Heure de fin]],)</f>
        <v>23</v>
      </c>
      <c r="M143">
        <f>IF(Tableau_stats_bancs[[#This Row],[Semaine fin]]&lt;&gt;Tableau_stats_bancs[[#This Row],[Semaine début]],1,0)</f>
        <v>0</v>
      </c>
      <c r="Q143" s="25"/>
      <c r="R143" t="str">
        <f t="shared" si="36"/>
        <v/>
      </c>
      <c r="S143" s="26" t="str">
        <f>IF(P143&gt;0,IF(Tableau_stats_bancs[[#This Row],[ Durée (en jours)]]-Q143&gt;7,7,Tableau_stats_bancs[[#This Row],[ Durée (en jours)]]-Q143),"")</f>
        <v/>
      </c>
      <c r="AD143" s="59" t="b">
        <v>0</v>
      </c>
      <c r="AE143" s="42" t="s">
        <v>121</v>
      </c>
      <c r="AF143" s="40">
        <v>42506</v>
      </c>
      <c r="AG143" s="40">
        <v>42507.999305555553</v>
      </c>
      <c r="AH143" s="41" t="b">
        <v>1</v>
      </c>
      <c r="AI143" s="42"/>
      <c r="AJ143" s="42" t="s">
        <v>43</v>
      </c>
      <c r="AK143" s="43" t="s">
        <v>8</v>
      </c>
      <c r="AL143" s="44">
        <v>2</v>
      </c>
      <c r="AM143" s="45">
        <v>0.66666666666666663</v>
      </c>
      <c r="AN143" s="46">
        <v>21</v>
      </c>
      <c r="AO143" s="46">
        <v>21</v>
      </c>
      <c r="AP143" s="47">
        <v>0</v>
      </c>
    </row>
    <row r="144" spans="1:42" x14ac:dyDescent="0.25">
      <c r="A144" t="b">
        <v>0</v>
      </c>
      <c r="B144" s="1"/>
      <c r="C144" s="2">
        <v>42523.333333333336</v>
      </c>
      <c r="D144" s="2">
        <v>42524.5</v>
      </c>
      <c r="E144" s="3" t="b">
        <v>0</v>
      </c>
      <c r="F144" s="1"/>
      <c r="G144" s="1" t="s">
        <v>44</v>
      </c>
      <c r="H144" s="4" t="s">
        <v>8</v>
      </c>
      <c r="I144" s="5">
        <f t="shared" si="35"/>
        <v>1.5</v>
      </c>
      <c r="J14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144">
        <f>WEEKNUM(Tableau_stats_bancs[[#This Row],[Heure de début]],)</f>
        <v>23</v>
      </c>
      <c r="L144">
        <f>WEEKNUM(Tableau_stats_bancs[[#This Row],[Heure de fin]],)</f>
        <v>23</v>
      </c>
      <c r="M144">
        <f>IF(Tableau_stats_bancs[[#This Row],[Semaine fin]]&lt;&gt;Tableau_stats_bancs[[#This Row],[Semaine début]],1,0)</f>
        <v>0</v>
      </c>
      <c r="Q144" s="25"/>
      <c r="R144" t="str">
        <f t="shared" si="36"/>
        <v/>
      </c>
      <c r="S144" s="26" t="str">
        <f>IF(P144&gt;0,IF(Tableau_stats_bancs[[#This Row],[ Durée (en jours)]]-Q144&gt;7,7,Tableau_stats_bancs[[#This Row],[ Durée (en jours)]]-Q144),"")</f>
        <v/>
      </c>
      <c r="AD144" s="59" t="b">
        <v>0</v>
      </c>
      <c r="AE144" s="42" t="s">
        <v>122</v>
      </c>
      <c r="AF144" s="40">
        <v>42510.708333333336</v>
      </c>
      <c r="AG144" s="40">
        <v>42510.75</v>
      </c>
      <c r="AH144" s="41" t="b">
        <v>0</v>
      </c>
      <c r="AI144" s="42"/>
      <c r="AJ144" s="42" t="s">
        <v>43</v>
      </c>
      <c r="AK144" s="43" t="s">
        <v>8</v>
      </c>
      <c r="AL144" s="44">
        <v>0.5</v>
      </c>
      <c r="AM144" s="45">
        <v>4.1666666664241347E-2</v>
      </c>
      <c r="AN144" s="46">
        <v>21</v>
      </c>
      <c r="AO144" s="46">
        <v>21</v>
      </c>
      <c r="AP144" s="47">
        <v>0</v>
      </c>
    </row>
    <row r="145" spans="1:42" x14ac:dyDescent="0.25">
      <c r="A145" t="b">
        <v>0</v>
      </c>
      <c r="B145" s="1"/>
      <c r="C145" s="2">
        <v>42528</v>
      </c>
      <c r="D145" s="2">
        <v>42528.999305555553</v>
      </c>
      <c r="E145" s="3" t="b">
        <v>1</v>
      </c>
      <c r="F145" s="1"/>
      <c r="G145" s="1" t="s">
        <v>44</v>
      </c>
      <c r="H145" s="4" t="s">
        <v>8</v>
      </c>
      <c r="I145" s="5">
        <f t="shared" si="35"/>
        <v>1</v>
      </c>
      <c r="J14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45">
        <f>WEEKNUM(Tableau_stats_bancs[[#This Row],[Heure de début]],)</f>
        <v>24</v>
      </c>
      <c r="L145">
        <f>WEEKNUM(Tableau_stats_bancs[[#This Row],[Heure de fin]],)</f>
        <v>24</v>
      </c>
      <c r="M145">
        <f>IF(Tableau_stats_bancs[[#This Row],[Semaine fin]]&lt;&gt;Tableau_stats_bancs[[#This Row],[Semaine début]],1,0)</f>
        <v>0</v>
      </c>
      <c r="Q145" s="25"/>
      <c r="R145" t="str">
        <f t="shared" si="36"/>
        <v/>
      </c>
      <c r="S145" s="26" t="str">
        <f>IF(P145&gt;0,IF(Tableau_stats_bancs[[#This Row],[ Durée (en jours)]]-Q145&gt;7,7,Tableau_stats_bancs[[#This Row],[ Durée (en jours)]]-Q145),"")</f>
        <v/>
      </c>
      <c r="AD145" s="59" t="b">
        <v>0</v>
      </c>
      <c r="AE145" s="42" t="s">
        <v>123</v>
      </c>
      <c r="AF145" s="40">
        <v>42515</v>
      </c>
      <c r="AG145" s="40">
        <v>42515.999305555553</v>
      </c>
      <c r="AH145" s="41" t="b">
        <v>1</v>
      </c>
      <c r="AI145" s="42"/>
      <c r="AJ145" s="42" t="s">
        <v>43</v>
      </c>
      <c r="AK145" s="43" t="s">
        <v>8</v>
      </c>
      <c r="AL145" s="44">
        <v>1</v>
      </c>
      <c r="AM145" s="45">
        <v>0.33333333333333331</v>
      </c>
      <c r="AN145" s="46">
        <v>22</v>
      </c>
      <c r="AO145" s="46">
        <v>22</v>
      </c>
      <c r="AP145" s="47">
        <v>0</v>
      </c>
    </row>
    <row r="146" spans="1:42" x14ac:dyDescent="0.25">
      <c r="A146" t="b">
        <v>0</v>
      </c>
      <c r="B146" s="1"/>
      <c r="C146" s="2">
        <v>42529</v>
      </c>
      <c r="D146" s="2">
        <v>42530.999305555553</v>
      </c>
      <c r="E146" s="3" t="b">
        <v>1</v>
      </c>
      <c r="F146" s="1"/>
      <c r="G146" s="1" t="s">
        <v>44</v>
      </c>
      <c r="H146" s="4" t="s">
        <v>8</v>
      </c>
      <c r="I146" s="5">
        <f t="shared" si="35"/>
        <v>2</v>
      </c>
      <c r="J14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46">
        <f>WEEKNUM(Tableau_stats_bancs[[#This Row],[Heure de début]],)</f>
        <v>24</v>
      </c>
      <c r="L146">
        <f>WEEKNUM(Tableau_stats_bancs[[#This Row],[Heure de fin]],)</f>
        <v>24</v>
      </c>
      <c r="M146">
        <f>IF(Tableau_stats_bancs[[#This Row],[Semaine fin]]&lt;&gt;Tableau_stats_bancs[[#This Row],[Semaine début]],1,0)</f>
        <v>0</v>
      </c>
      <c r="Q146" s="25"/>
      <c r="R146" t="str">
        <f t="shared" si="36"/>
        <v/>
      </c>
      <c r="S146" s="26" t="str">
        <f>IF(P146&gt;0,IF(Tableau_stats_bancs[[#This Row],[ Durée (en jours)]]-Q146&gt;7,7,Tableau_stats_bancs[[#This Row],[ Durée (en jours)]]-Q146),"")</f>
        <v/>
      </c>
      <c r="AD146" s="59" t="b">
        <v>0</v>
      </c>
      <c r="AE146" s="42" t="s">
        <v>124</v>
      </c>
      <c r="AF146" s="40">
        <v>42516</v>
      </c>
      <c r="AG146" s="40">
        <v>42517.999305555553</v>
      </c>
      <c r="AH146" s="41" t="b">
        <v>1</v>
      </c>
      <c r="AI146" s="42"/>
      <c r="AJ146" s="42" t="s">
        <v>43</v>
      </c>
      <c r="AK146" s="43" t="s">
        <v>8</v>
      </c>
      <c r="AL146" s="44">
        <v>2</v>
      </c>
      <c r="AM146" s="45">
        <v>0.66666666666666663</v>
      </c>
      <c r="AN146" s="46">
        <v>22</v>
      </c>
      <c r="AO146" s="46">
        <v>22</v>
      </c>
      <c r="AP146" s="47">
        <v>0</v>
      </c>
    </row>
    <row r="147" spans="1:42" x14ac:dyDescent="0.25">
      <c r="A147" t="b">
        <v>0</v>
      </c>
      <c r="B147" s="1"/>
      <c r="C147" s="2">
        <v>42531</v>
      </c>
      <c r="D147" s="2">
        <v>42531.999305555553</v>
      </c>
      <c r="E147" s="3" t="b">
        <v>1</v>
      </c>
      <c r="F147" s="1"/>
      <c r="G147" s="1" t="s">
        <v>44</v>
      </c>
      <c r="H147" s="4" t="s">
        <v>8</v>
      </c>
      <c r="I147" s="5">
        <f t="shared" si="35"/>
        <v>1</v>
      </c>
      <c r="J14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47">
        <f>WEEKNUM(Tableau_stats_bancs[[#This Row],[Heure de début]],)</f>
        <v>24</v>
      </c>
      <c r="L147">
        <f>WEEKNUM(Tableau_stats_bancs[[#This Row],[Heure de fin]],)</f>
        <v>24</v>
      </c>
      <c r="M147">
        <f>IF(Tableau_stats_bancs[[#This Row],[Semaine fin]]&lt;&gt;Tableau_stats_bancs[[#This Row],[Semaine début]],1,0)</f>
        <v>0</v>
      </c>
      <c r="Q147" s="25"/>
      <c r="R147" t="str">
        <f t="shared" si="36"/>
        <v/>
      </c>
      <c r="S147" s="26" t="str">
        <f>IF(P147&gt;0,IF(Tableau_stats_bancs[[#This Row],[ Durée (en jours)]]-Q147&gt;7,7,Tableau_stats_bancs[[#This Row],[ Durée (en jours)]]-Q147),"")</f>
        <v/>
      </c>
      <c r="AD147" s="59" t="b">
        <v>0</v>
      </c>
      <c r="AE147" s="42" t="s">
        <v>125</v>
      </c>
      <c r="AF147" s="40">
        <v>42520</v>
      </c>
      <c r="AG147" s="40">
        <v>42520.999305555553</v>
      </c>
      <c r="AH147" s="41" t="b">
        <v>1</v>
      </c>
      <c r="AI147" s="42"/>
      <c r="AJ147" s="42" t="s">
        <v>43</v>
      </c>
      <c r="AK147" s="43" t="s">
        <v>8</v>
      </c>
      <c r="AL147" s="44">
        <v>1</v>
      </c>
      <c r="AM147" s="45">
        <v>0.33333333333333331</v>
      </c>
      <c r="AN147" s="46">
        <v>23</v>
      </c>
      <c r="AO147" s="46">
        <v>23</v>
      </c>
      <c r="AP147" s="47">
        <v>0</v>
      </c>
    </row>
    <row r="148" spans="1:42" x14ac:dyDescent="0.25">
      <c r="A148" t="b">
        <v>0</v>
      </c>
      <c r="B148" s="1"/>
      <c r="C148" s="2">
        <v>42534.333333333336</v>
      </c>
      <c r="D148" s="2">
        <v>42535.5</v>
      </c>
      <c r="E148" s="3" t="b">
        <v>0</v>
      </c>
      <c r="F148" s="1"/>
      <c r="G148" s="1" t="s">
        <v>44</v>
      </c>
      <c r="H148" s="4" t="s">
        <v>8</v>
      </c>
      <c r="I148" s="5">
        <f t="shared" si="35"/>
        <v>1.5</v>
      </c>
      <c r="J14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148">
        <f>WEEKNUM(Tableau_stats_bancs[[#This Row],[Heure de début]],)</f>
        <v>25</v>
      </c>
      <c r="L148">
        <f>WEEKNUM(Tableau_stats_bancs[[#This Row],[Heure de fin]],)</f>
        <v>25</v>
      </c>
      <c r="M148">
        <f>IF(Tableau_stats_bancs[[#This Row],[Semaine fin]]&lt;&gt;Tableau_stats_bancs[[#This Row],[Semaine début]],1,0)</f>
        <v>0</v>
      </c>
      <c r="Q148" s="25"/>
      <c r="R148" t="str">
        <f t="shared" si="36"/>
        <v/>
      </c>
      <c r="S148" s="26" t="str">
        <f>IF(P148&gt;0,IF(Tableau_stats_bancs[[#This Row],[ Durée (en jours)]]-Q148&gt;7,7,Tableau_stats_bancs[[#This Row],[ Durée (en jours)]]-Q148),"")</f>
        <v/>
      </c>
      <c r="AD148" s="59" t="b">
        <v>0</v>
      </c>
      <c r="AE148" s="42" t="s">
        <v>126</v>
      </c>
      <c r="AF148" s="40">
        <v>42521.333333333336</v>
      </c>
      <c r="AG148" s="40">
        <v>42523.5</v>
      </c>
      <c r="AH148" s="41" t="b">
        <v>0</v>
      </c>
      <c r="AI148" s="42"/>
      <c r="AJ148" s="42" t="s">
        <v>43</v>
      </c>
      <c r="AK148" s="43" t="s">
        <v>8</v>
      </c>
      <c r="AL148" s="44">
        <v>2.5</v>
      </c>
      <c r="AM148" s="45">
        <v>0.83333333333333326</v>
      </c>
      <c r="AN148" s="46">
        <v>23</v>
      </c>
      <c r="AO148" s="46">
        <v>23</v>
      </c>
      <c r="AP148" s="47">
        <v>0</v>
      </c>
    </row>
    <row r="149" spans="1:42" x14ac:dyDescent="0.25">
      <c r="A149" t="b">
        <v>0</v>
      </c>
      <c r="B149" s="1"/>
      <c r="C149" s="2">
        <v>42536.333333333336</v>
      </c>
      <c r="D149" s="2">
        <v>42538.5</v>
      </c>
      <c r="E149" s="3" t="b">
        <v>0</v>
      </c>
      <c r="F149" s="1"/>
      <c r="G149" s="1" t="s">
        <v>44</v>
      </c>
      <c r="H149" s="4" t="s">
        <v>8</v>
      </c>
      <c r="I149" s="5">
        <f t="shared" si="35"/>
        <v>2.5</v>
      </c>
      <c r="J14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0.83333333333333326</v>
      </c>
      <c r="K149">
        <f>WEEKNUM(Tableau_stats_bancs[[#This Row],[Heure de début]],)</f>
        <v>25</v>
      </c>
      <c r="L149">
        <f>WEEKNUM(Tableau_stats_bancs[[#This Row],[Heure de fin]],)</f>
        <v>25</v>
      </c>
      <c r="M149">
        <f>IF(Tableau_stats_bancs[[#This Row],[Semaine fin]]&lt;&gt;Tableau_stats_bancs[[#This Row],[Semaine début]],1,0)</f>
        <v>0</v>
      </c>
      <c r="Q149" s="25"/>
      <c r="R149" t="str">
        <f t="shared" si="36"/>
        <v/>
      </c>
      <c r="S149" s="26" t="str">
        <f>IF(P149&gt;0,IF(Tableau_stats_bancs[[#This Row],[ Durée (en jours)]]-Q149&gt;7,7,Tableau_stats_bancs[[#This Row],[ Durée (en jours)]]-Q149),"")</f>
        <v/>
      </c>
      <c r="AD149" s="59" t="b">
        <v>0</v>
      </c>
      <c r="AE149" s="42" t="s">
        <v>127</v>
      </c>
      <c r="AF149" s="40">
        <v>42523.5</v>
      </c>
      <c r="AG149" s="40">
        <v>42524.958333333336</v>
      </c>
      <c r="AH149" s="41" t="b">
        <v>0</v>
      </c>
      <c r="AI149" s="42"/>
      <c r="AJ149" s="42" t="s">
        <v>43</v>
      </c>
      <c r="AK149" s="43" t="s">
        <v>8</v>
      </c>
      <c r="AL149" s="44">
        <v>1.5</v>
      </c>
      <c r="AM149" s="45">
        <v>0.5</v>
      </c>
      <c r="AN149" s="46">
        <v>23</v>
      </c>
      <c r="AO149" s="46">
        <v>23</v>
      </c>
      <c r="AP149" s="47">
        <v>0</v>
      </c>
    </row>
    <row r="150" spans="1:42" x14ac:dyDescent="0.25">
      <c r="A150" t="b">
        <v>0</v>
      </c>
      <c r="B150" s="1"/>
      <c r="C150" s="2">
        <v>42538.5</v>
      </c>
      <c r="D150" s="2">
        <v>42538.958333333336</v>
      </c>
      <c r="E150" s="3" t="b">
        <v>0</v>
      </c>
      <c r="F150" s="1"/>
      <c r="G150" s="1" t="s">
        <v>44</v>
      </c>
      <c r="H150" s="4" t="s">
        <v>8</v>
      </c>
      <c r="I150" s="5">
        <f t="shared" si="35"/>
        <v>0.5</v>
      </c>
      <c r="J15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150">
        <f>WEEKNUM(Tableau_stats_bancs[[#This Row],[Heure de début]],)</f>
        <v>25</v>
      </c>
      <c r="L150">
        <f>WEEKNUM(Tableau_stats_bancs[[#This Row],[Heure de fin]],)</f>
        <v>25</v>
      </c>
      <c r="M150">
        <f>IF(Tableau_stats_bancs[[#This Row],[Semaine fin]]&lt;&gt;Tableau_stats_bancs[[#This Row],[Semaine début]],1,0)</f>
        <v>0</v>
      </c>
      <c r="Q150" s="25"/>
      <c r="R150" t="str">
        <f t="shared" si="36"/>
        <v/>
      </c>
      <c r="S150" s="26" t="str">
        <f>IF(P150&gt;0,IF(Tableau_stats_bancs[[#This Row],[ Durée (en jours)]]-Q150&gt;7,7,Tableau_stats_bancs[[#This Row],[ Durée (en jours)]]-Q150),"")</f>
        <v/>
      </c>
      <c r="AD150" s="59" t="b">
        <v>0</v>
      </c>
      <c r="AE150" s="42" t="s">
        <v>128</v>
      </c>
      <c r="AF150" s="40">
        <v>42527.333333333336</v>
      </c>
      <c r="AG150" s="40">
        <v>42528.5</v>
      </c>
      <c r="AH150" s="41" t="b">
        <v>0</v>
      </c>
      <c r="AI150" s="42"/>
      <c r="AJ150" s="42" t="s">
        <v>43</v>
      </c>
      <c r="AK150" s="43" t="s">
        <v>8</v>
      </c>
      <c r="AL150" s="44">
        <v>1.5</v>
      </c>
      <c r="AM150" s="45">
        <v>0.5</v>
      </c>
      <c r="AN150" s="46">
        <v>24</v>
      </c>
      <c r="AO150" s="46">
        <v>24</v>
      </c>
      <c r="AP150" s="47">
        <v>0</v>
      </c>
    </row>
    <row r="151" spans="1:42" x14ac:dyDescent="0.25">
      <c r="A151" t="b">
        <v>0</v>
      </c>
      <c r="B151" s="1"/>
      <c r="C151" s="2">
        <v>42541</v>
      </c>
      <c r="D151" s="2">
        <v>42545.999305555553</v>
      </c>
      <c r="E151" s="3" t="b">
        <v>1</v>
      </c>
      <c r="F151" s="1"/>
      <c r="G151" s="1" t="s">
        <v>44</v>
      </c>
      <c r="H151" s="4" t="s">
        <v>8</v>
      </c>
      <c r="I151" s="5">
        <f t="shared" si="35"/>
        <v>5</v>
      </c>
      <c r="J15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51">
        <f>WEEKNUM(Tableau_stats_bancs[[#This Row],[Heure de début]],)</f>
        <v>26</v>
      </c>
      <c r="L151">
        <f>WEEKNUM(Tableau_stats_bancs[[#This Row],[Heure de fin]],)</f>
        <v>26</v>
      </c>
      <c r="M151">
        <f>IF(Tableau_stats_bancs[[#This Row],[Semaine fin]]&lt;&gt;Tableau_stats_bancs[[#This Row],[Semaine début]],1,0)</f>
        <v>0</v>
      </c>
      <c r="Q151" s="25"/>
      <c r="R151" t="str">
        <f t="shared" si="36"/>
        <v/>
      </c>
      <c r="S151" s="26" t="str">
        <f>IF(P151&gt;0,IF(Tableau_stats_bancs[[#This Row],[ Durée (en jours)]]-Q151&gt;7,7,Tableau_stats_bancs[[#This Row],[ Durée (en jours)]]-Q151),"")</f>
        <v/>
      </c>
      <c r="AD151" s="59" t="b">
        <v>0</v>
      </c>
      <c r="AE151" s="42" t="s">
        <v>129</v>
      </c>
      <c r="AF151" s="40">
        <v>42529</v>
      </c>
      <c r="AG151" s="40">
        <v>42530.999305555553</v>
      </c>
      <c r="AH151" s="41" t="b">
        <v>1</v>
      </c>
      <c r="AI151" s="42"/>
      <c r="AJ151" s="42" t="s">
        <v>43</v>
      </c>
      <c r="AK151" s="43" t="s">
        <v>8</v>
      </c>
      <c r="AL151" s="44">
        <v>2</v>
      </c>
      <c r="AM151" s="45">
        <v>0.66666666666666663</v>
      </c>
      <c r="AN151" s="46">
        <v>24</v>
      </c>
      <c r="AO151" s="46">
        <v>24</v>
      </c>
      <c r="AP151" s="47">
        <v>0</v>
      </c>
    </row>
    <row r="152" spans="1:42" x14ac:dyDescent="0.25">
      <c r="A152" t="b">
        <v>0</v>
      </c>
      <c r="B152" s="1"/>
      <c r="C152" s="2">
        <v>42548</v>
      </c>
      <c r="D152" s="2">
        <v>42548.999305555553</v>
      </c>
      <c r="E152" s="3" t="b">
        <v>1</v>
      </c>
      <c r="F152" s="1"/>
      <c r="G152" s="1" t="s">
        <v>44</v>
      </c>
      <c r="H152" s="4" t="s">
        <v>8</v>
      </c>
      <c r="I152" s="5">
        <f t="shared" si="35"/>
        <v>1</v>
      </c>
      <c r="J15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52">
        <f>WEEKNUM(Tableau_stats_bancs[[#This Row],[Heure de début]],)</f>
        <v>27</v>
      </c>
      <c r="L152">
        <f>WEEKNUM(Tableau_stats_bancs[[#This Row],[Heure de fin]],)</f>
        <v>27</v>
      </c>
      <c r="M152">
        <f>IF(Tableau_stats_bancs[[#This Row],[Semaine fin]]&lt;&gt;Tableau_stats_bancs[[#This Row],[Semaine début]],1,0)</f>
        <v>0</v>
      </c>
      <c r="Q152" s="25"/>
      <c r="R152" t="str">
        <f t="shared" si="36"/>
        <v/>
      </c>
      <c r="S152" s="26" t="str">
        <f>IF(P152&gt;0,IF(Tableau_stats_bancs[[#This Row],[ Durée (en jours)]]-Q152&gt;7,7,Tableau_stats_bancs[[#This Row],[ Durée (en jours)]]-Q152),"")</f>
        <v/>
      </c>
      <c r="AD152" s="59" t="b">
        <v>0</v>
      </c>
      <c r="AE152" s="42" t="s">
        <v>130</v>
      </c>
      <c r="AF152" s="40">
        <v>42531</v>
      </c>
      <c r="AG152" s="40">
        <v>42531.999305555553</v>
      </c>
      <c r="AH152" s="41" t="b">
        <v>1</v>
      </c>
      <c r="AI152" s="42"/>
      <c r="AJ152" s="42" t="s">
        <v>43</v>
      </c>
      <c r="AK152" s="43" t="s">
        <v>8</v>
      </c>
      <c r="AL152" s="44">
        <v>1</v>
      </c>
      <c r="AM152" s="45">
        <v>0.33333333333333331</v>
      </c>
      <c r="AN152" s="46">
        <v>24</v>
      </c>
      <c r="AO152" s="46">
        <v>24</v>
      </c>
      <c r="AP152" s="47">
        <v>0</v>
      </c>
    </row>
    <row r="153" spans="1:42" x14ac:dyDescent="0.25">
      <c r="A153" t="b">
        <v>0</v>
      </c>
      <c r="B153" s="1"/>
      <c r="C153" s="2">
        <v>42549</v>
      </c>
      <c r="D153" s="2">
        <v>42549.999305555553</v>
      </c>
      <c r="E153" s="3" t="b">
        <v>1</v>
      </c>
      <c r="F153" s="1"/>
      <c r="G153" s="1" t="s">
        <v>44</v>
      </c>
      <c r="H153" s="4" t="s">
        <v>8</v>
      </c>
      <c r="I153" s="5">
        <f t="shared" si="35"/>
        <v>1</v>
      </c>
      <c r="J15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53">
        <f>WEEKNUM(Tableau_stats_bancs[[#This Row],[Heure de début]],)</f>
        <v>27</v>
      </c>
      <c r="L153">
        <f>WEEKNUM(Tableau_stats_bancs[[#This Row],[Heure de fin]],)</f>
        <v>27</v>
      </c>
      <c r="M153">
        <f>IF(Tableau_stats_bancs[[#This Row],[Semaine fin]]&lt;&gt;Tableau_stats_bancs[[#This Row],[Semaine début]],1,0)</f>
        <v>0</v>
      </c>
      <c r="Q153" s="25"/>
      <c r="R153" t="str">
        <f t="shared" si="36"/>
        <v/>
      </c>
      <c r="S153" s="26" t="str">
        <f>IF(P153&gt;0,IF(Tableau_stats_bancs[[#This Row],[ Durée (en jours)]]-Q153&gt;7,7,Tableau_stats_bancs[[#This Row],[ Durée (en jours)]]-Q153),"")</f>
        <v/>
      </c>
      <c r="AD153" s="59" t="b">
        <v>0</v>
      </c>
      <c r="AE153" s="42" t="s">
        <v>131</v>
      </c>
      <c r="AF153" s="40">
        <v>42534</v>
      </c>
      <c r="AG153" s="40">
        <v>42534.999305555553</v>
      </c>
      <c r="AH153" s="41" t="b">
        <v>1</v>
      </c>
      <c r="AI153" s="42"/>
      <c r="AJ153" s="42" t="s">
        <v>43</v>
      </c>
      <c r="AK153" s="43" t="s">
        <v>8</v>
      </c>
      <c r="AL153" s="44">
        <v>1</v>
      </c>
      <c r="AM153" s="45">
        <v>0.33333333333333331</v>
      </c>
      <c r="AN153" s="46">
        <v>25</v>
      </c>
      <c r="AO153" s="46">
        <v>25</v>
      </c>
      <c r="AP153" s="47">
        <v>0</v>
      </c>
    </row>
    <row r="154" spans="1:42" x14ac:dyDescent="0.25">
      <c r="A154" t="b">
        <v>0</v>
      </c>
      <c r="B154" s="1"/>
      <c r="C154" s="2">
        <v>42550</v>
      </c>
      <c r="D154" s="2">
        <v>42550.999305555553</v>
      </c>
      <c r="E154" s="3" t="b">
        <v>1</v>
      </c>
      <c r="F154" s="1"/>
      <c r="G154" s="1" t="s">
        <v>44</v>
      </c>
      <c r="H154" s="4" t="s">
        <v>8</v>
      </c>
      <c r="I154" s="5">
        <f t="shared" si="35"/>
        <v>1</v>
      </c>
      <c r="J15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54">
        <f>WEEKNUM(Tableau_stats_bancs[[#This Row],[Heure de début]],)</f>
        <v>27</v>
      </c>
      <c r="L154">
        <f>WEEKNUM(Tableau_stats_bancs[[#This Row],[Heure de fin]],)</f>
        <v>27</v>
      </c>
      <c r="M154">
        <f>IF(Tableau_stats_bancs[[#This Row],[Semaine fin]]&lt;&gt;Tableau_stats_bancs[[#This Row],[Semaine début]],1,0)</f>
        <v>0</v>
      </c>
      <c r="Q154" s="25"/>
      <c r="R154" t="str">
        <f t="shared" si="36"/>
        <v/>
      </c>
      <c r="S154" s="26" t="str">
        <f>IF(P154&gt;0,IF(Tableau_stats_bancs[[#This Row],[ Durée (en jours)]]-Q154&gt;7,7,Tableau_stats_bancs[[#This Row],[ Durée (en jours)]]-Q154),"")</f>
        <v/>
      </c>
      <c r="AD154" s="59" t="b">
        <v>0</v>
      </c>
      <c r="AE154" s="42" t="s">
        <v>132</v>
      </c>
      <c r="AF154" s="40">
        <v>42535.333333333336</v>
      </c>
      <c r="AG154" s="40">
        <v>42536.5</v>
      </c>
      <c r="AH154" s="41" t="b">
        <v>0</v>
      </c>
      <c r="AI154" s="42"/>
      <c r="AJ154" s="42" t="s">
        <v>43</v>
      </c>
      <c r="AK154" s="43" t="s">
        <v>8</v>
      </c>
      <c r="AL154" s="44">
        <v>1.5</v>
      </c>
      <c r="AM154" s="45">
        <v>0.5</v>
      </c>
      <c r="AN154" s="46">
        <v>25</v>
      </c>
      <c r="AO154" s="46">
        <v>25</v>
      </c>
      <c r="AP154" s="47">
        <v>0</v>
      </c>
    </row>
    <row r="155" spans="1:42" x14ac:dyDescent="0.25">
      <c r="A155" t="b">
        <v>0</v>
      </c>
      <c r="B155" s="1"/>
      <c r="C155" s="2">
        <v>42555</v>
      </c>
      <c r="D155" s="2">
        <v>42555.999305555553</v>
      </c>
      <c r="E155" s="3" t="b">
        <v>1</v>
      </c>
      <c r="F155" s="1"/>
      <c r="G155" s="1" t="s">
        <v>44</v>
      </c>
      <c r="H155" s="4" t="s">
        <v>8</v>
      </c>
      <c r="I155" s="5">
        <f t="shared" si="35"/>
        <v>1</v>
      </c>
      <c r="J15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55">
        <f>WEEKNUM(Tableau_stats_bancs[[#This Row],[Heure de début]],)</f>
        <v>28</v>
      </c>
      <c r="L155">
        <f>WEEKNUM(Tableau_stats_bancs[[#This Row],[Heure de fin]],)</f>
        <v>28</v>
      </c>
      <c r="M155">
        <f>IF(Tableau_stats_bancs[[#This Row],[Semaine fin]]&lt;&gt;Tableau_stats_bancs[[#This Row],[Semaine début]],1,0)</f>
        <v>0</v>
      </c>
      <c r="Q155" s="25"/>
      <c r="R155" t="str">
        <f t="shared" si="36"/>
        <v/>
      </c>
      <c r="S155" s="26" t="str">
        <f>IF(P155&gt;0,IF(Tableau_stats_bancs[[#This Row],[ Durée (en jours)]]-Q155&gt;7,7,Tableau_stats_bancs[[#This Row],[ Durée (en jours)]]-Q155),"")</f>
        <v/>
      </c>
      <c r="AD155" s="59" t="b">
        <v>0</v>
      </c>
      <c r="AE155" s="42" t="s">
        <v>133</v>
      </c>
      <c r="AF155" s="40">
        <v>42537</v>
      </c>
      <c r="AG155" s="40">
        <v>42537.999305555553</v>
      </c>
      <c r="AH155" s="41" t="b">
        <v>1</v>
      </c>
      <c r="AI155" s="42"/>
      <c r="AJ155" s="42" t="s">
        <v>43</v>
      </c>
      <c r="AK155" s="43" t="s">
        <v>8</v>
      </c>
      <c r="AL155" s="44">
        <v>1</v>
      </c>
      <c r="AM155" s="45">
        <v>0.33333333333333331</v>
      </c>
      <c r="AN155" s="46">
        <v>25</v>
      </c>
      <c r="AO155" s="46">
        <v>25</v>
      </c>
      <c r="AP155" s="47">
        <v>0</v>
      </c>
    </row>
    <row r="156" spans="1:42" x14ac:dyDescent="0.25">
      <c r="A156" t="b">
        <v>0</v>
      </c>
      <c r="B156" s="1"/>
      <c r="C156" s="2">
        <v>42557</v>
      </c>
      <c r="D156" s="2">
        <v>42557.999305555553</v>
      </c>
      <c r="E156" s="3" t="b">
        <v>1</v>
      </c>
      <c r="F156" s="1"/>
      <c r="G156" s="1" t="s">
        <v>44</v>
      </c>
      <c r="H156" s="4" t="s">
        <v>8</v>
      </c>
      <c r="I156" s="5">
        <f t="shared" si="35"/>
        <v>1</v>
      </c>
      <c r="J15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56">
        <f>WEEKNUM(Tableau_stats_bancs[[#This Row],[Heure de début]],)</f>
        <v>28</v>
      </c>
      <c r="L156">
        <f>WEEKNUM(Tableau_stats_bancs[[#This Row],[Heure de fin]],)</f>
        <v>28</v>
      </c>
      <c r="M156">
        <f>IF(Tableau_stats_bancs[[#This Row],[Semaine fin]]&lt;&gt;Tableau_stats_bancs[[#This Row],[Semaine début]],1,0)</f>
        <v>0</v>
      </c>
      <c r="Q156" s="25"/>
      <c r="R156" t="str">
        <f t="shared" si="36"/>
        <v/>
      </c>
      <c r="S156" s="26" t="str">
        <f>IF(P156&gt;0,IF(Tableau_stats_bancs[[#This Row],[ Durée (en jours)]]-Q156&gt;7,7,Tableau_stats_bancs[[#This Row],[ Durée (en jours)]]-Q156),"")</f>
        <v/>
      </c>
      <c r="AD156" s="59" t="b">
        <v>0</v>
      </c>
      <c r="AE156" s="42" t="s">
        <v>134</v>
      </c>
      <c r="AF156" s="40">
        <v>42543.333333333336</v>
      </c>
      <c r="AG156" s="40">
        <v>42543.5</v>
      </c>
      <c r="AH156" s="41" t="b">
        <v>0</v>
      </c>
      <c r="AI156" s="42"/>
      <c r="AJ156" s="42" t="s">
        <v>43</v>
      </c>
      <c r="AK156" s="43" t="s">
        <v>8</v>
      </c>
      <c r="AL156" s="44">
        <v>0.5</v>
      </c>
      <c r="AM156" s="45">
        <v>0.16666666666424135</v>
      </c>
      <c r="AN156" s="46">
        <v>26</v>
      </c>
      <c r="AO156" s="46">
        <v>26</v>
      </c>
      <c r="AP156" s="47">
        <v>0</v>
      </c>
    </row>
    <row r="157" spans="1:42" x14ac:dyDescent="0.25">
      <c r="A157" t="b">
        <v>0</v>
      </c>
      <c r="B157" s="1"/>
      <c r="C157" s="2">
        <v>42558</v>
      </c>
      <c r="D157" s="2">
        <v>42559.999305555553</v>
      </c>
      <c r="E157" s="3" t="b">
        <v>1</v>
      </c>
      <c r="F157" s="1"/>
      <c r="G157" s="1" t="s">
        <v>44</v>
      </c>
      <c r="H157" s="4" t="s">
        <v>8</v>
      </c>
      <c r="I157" s="5">
        <f t="shared" si="35"/>
        <v>2</v>
      </c>
      <c r="J15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57">
        <f>WEEKNUM(Tableau_stats_bancs[[#This Row],[Heure de début]],)</f>
        <v>28</v>
      </c>
      <c r="L157">
        <f>WEEKNUM(Tableau_stats_bancs[[#This Row],[Heure de fin]],)</f>
        <v>28</v>
      </c>
      <c r="M157">
        <f>IF(Tableau_stats_bancs[[#This Row],[Semaine fin]]&lt;&gt;Tableau_stats_bancs[[#This Row],[Semaine début]],1,0)</f>
        <v>0</v>
      </c>
      <c r="Q157" s="25"/>
      <c r="R157" t="str">
        <f t="shared" si="36"/>
        <v/>
      </c>
      <c r="S157" s="26" t="str">
        <f>IF(P157&gt;0,IF(Tableau_stats_bancs[[#This Row],[ Durée (en jours)]]-Q157&gt;7,7,Tableau_stats_bancs[[#This Row],[ Durée (en jours)]]-Q157),"")</f>
        <v/>
      </c>
      <c r="AD157" s="59" t="b">
        <v>0</v>
      </c>
      <c r="AE157" s="42" t="s">
        <v>135</v>
      </c>
      <c r="AF157" s="40">
        <v>42543.5</v>
      </c>
      <c r="AG157" s="40">
        <v>42543.958333333336</v>
      </c>
      <c r="AH157" s="41" t="b">
        <v>0</v>
      </c>
      <c r="AI157" s="42"/>
      <c r="AJ157" s="42" t="s">
        <v>43</v>
      </c>
      <c r="AK157" s="43" t="s">
        <v>8</v>
      </c>
      <c r="AL157" s="44">
        <v>0.5</v>
      </c>
      <c r="AM157" s="45">
        <v>0.16666666666666666</v>
      </c>
      <c r="AN157" s="46">
        <v>26</v>
      </c>
      <c r="AO157" s="46">
        <v>26</v>
      </c>
      <c r="AP157" s="47">
        <v>0</v>
      </c>
    </row>
    <row r="158" spans="1:42" x14ac:dyDescent="0.25">
      <c r="A158" t="b">
        <v>0</v>
      </c>
      <c r="B158" s="1"/>
      <c r="C158" s="2">
        <v>42562</v>
      </c>
      <c r="D158" s="2">
        <v>42564.999305555553</v>
      </c>
      <c r="E158" s="3" t="b">
        <v>1</v>
      </c>
      <c r="F158" s="1"/>
      <c r="G158" s="1" t="s">
        <v>44</v>
      </c>
      <c r="H158" s="4" t="s">
        <v>8</v>
      </c>
      <c r="I158" s="5">
        <f t="shared" si="35"/>
        <v>3</v>
      </c>
      <c r="J15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58">
        <f>WEEKNUM(Tableau_stats_bancs[[#This Row],[Heure de début]],)</f>
        <v>29</v>
      </c>
      <c r="L158">
        <f>WEEKNUM(Tableau_stats_bancs[[#This Row],[Heure de fin]],)</f>
        <v>29</v>
      </c>
      <c r="M158">
        <f>IF(Tableau_stats_bancs[[#This Row],[Semaine fin]]&lt;&gt;Tableau_stats_bancs[[#This Row],[Semaine début]],1,0)</f>
        <v>0</v>
      </c>
      <c r="Q158" s="25"/>
      <c r="R158" t="str">
        <f t="shared" si="36"/>
        <v/>
      </c>
      <c r="S158" s="26" t="str">
        <f>IF(P158&gt;0,IF(Tableau_stats_bancs[[#This Row],[ Durée (en jours)]]-Q158&gt;7,7,Tableau_stats_bancs[[#This Row],[ Durée (en jours)]]-Q158),"")</f>
        <v/>
      </c>
      <c r="AD158" s="59" t="b">
        <v>0</v>
      </c>
      <c r="AE158" s="42" t="s">
        <v>136</v>
      </c>
      <c r="AF158" s="40">
        <v>42544</v>
      </c>
      <c r="AG158" s="40">
        <v>42544.999305555553</v>
      </c>
      <c r="AH158" s="41" t="b">
        <v>1</v>
      </c>
      <c r="AI158" s="42"/>
      <c r="AJ158" s="42" t="s">
        <v>43</v>
      </c>
      <c r="AK158" s="43" t="s">
        <v>8</v>
      </c>
      <c r="AL158" s="44">
        <v>1</v>
      </c>
      <c r="AM158" s="45">
        <v>0.33333333333333331</v>
      </c>
      <c r="AN158" s="46">
        <v>26</v>
      </c>
      <c r="AO158" s="46">
        <v>26</v>
      </c>
      <c r="AP158" s="47">
        <v>0</v>
      </c>
    </row>
    <row r="159" spans="1:42" x14ac:dyDescent="0.25">
      <c r="A159" t="b">
        <v>0</v>
      </c>
      <c r="B159" s="1"/>
      <c r="C159" s="2">
        <v>42570.5</v>
      </c>
      <c r="D159" s="2">
        <v>42573.996527777781</v>
      </c>
      <c r="E159" s="3" t="b">
        <v>0</v>
      </c>
      <c r="F159" s="1"/>
      <c r="G159" s="1" t="s">
        <v>44</v>
      </c>
      <c r="H159" s="4" t="s">
        <v>8</v>
      </c>
      <c r="I159" s="5">
        <f t="shared" si="35"/>
        <v>3.5</v>
      </c>
      <c r="J15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1.1666666666666665</v>
      </c>
      <c r="K159">
        <f>WEEKNUM(Tableau_stats_bancs[[#This Row],[Heure de début]],)</f>
        <v>30</v>
      </c>
      <c r="L159">
        <f>WEEKNUM(Tableau_stats_bancs[[#This Row],[Heure de fin]],)</f>
        <v>30</v>
      </c>
      <c r="M159">
        <f>IF(Tableau_stats_bancs[[#This Row],[Semaine fin]]&lt;&gt;Tableau_stats_bancs[[#This Row],[Semaine début]],1,0)</f>
        <v>0</v>
      </c>
      <c r="Q159" s="25"/>
      <c r="R159" t="str">
        <f t="shared" si="36"/>
        <v/>
      </c>
      <c r="S159" s="26" t="str">
        <f>IF(P159&gt;0,IF(Tableau_stats_bancs[[#This Row],[ Durée (en jours)]]-Q159&gt;7,7,Tableau_stats_bancs[[#This Row],[ Durée (en jours)]]-Q159),"")</f>
        <v/>
      </c>
      <c r="AD159" s="59" t="b">
        <v>0</v>
      </c>
      <c r="AE159" s="42" t="s">
        <v>137</v>
      </c>
      <c r="AF159" s="40">
        <v>42545</v>
      </c>
      <c r="AG159" s="40">
        <v>42545.999305555553</v>
      </c>
      <c r="AH159" s="41" t="b">
        <v>1</v>
      </c>
      <c r="AI159" s="42"/>
      <c r="AJ159" s="42" t="s">
        <v>43</v>
      </c>
      <c r="AK159" s="43" t="s">
        <v>8</v>
      </c>
      <c r="AL159" s="44">
        <v>1</v>
      </c>
      <c r="AM159" s="45">
        <v>0.33333333333333331</v>
      </c>
      <c r="AN159" s="46">
        <v>26</v>
      </c>
      <c r="AO159" s="46">
        <v>26</v>
      </c>
      <c r="AP159" s="47">
        <v>0</v>
      </c>
    </row>
    <row r="160" spans="1:42" x14ac:dyDescent="0.25">
      <c r="A160" t="b">
        <v>0</v>
      </c>
      <c r="B160" s="1"/>
      <c r="C160" s="2">
        <v>42576.583333333336</v>
      </c>
      <c r="D160" s="2">
        <v>42580.958333333336</v>
      </c>
      <c r="E160" s="3" t="b">
        <v>0</v>
      </c>
      <c r="F160" s="1"/>
      <c r="G160" s="1" t="s">
        <v>44</v>
      </c>
      <c r="H160" s="4" t="s">
        <v>8</v>
      </c>
      <c r="I160" s="5">
        <f t="shared" si="35"/>
        <v>4.5</v>
      </c>
      <c r="J16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1.5</v>
      </c>
      <c r="K160">
        <f>WEEKNUM(Tableau_stats_bancs[[#This Row],[Heure de début]],)</f>
        <v>31</v>
      </c>
      <c r="L160">
        <f>WEEKNUM(Tableau_stats_bancs[[#This Row],[Heure de fin]],)</f>
        <v>31</v>
      </c>
      <c r="M160">
        <f>IF(Tableau_stats_bancs[[#This Row],[Semaine fin]]&lt;&gt;Tableau_stats_bancs[[#This Row],[Semaine début]],1,0)</f>
        <v>0</v>
      </c>
      <c r="Q160" s="25"/>
      <c r="R160" t="str">
        <f t="shared" si="36"/>
        <v/>
      </c>
      <c r="S160" s="26" t="str">
        <f>IF(P160&gt;0,IF(Tableau_stats_bancs[[#This Row],[ Durée (en jours)]]-Q160&gt;7,7,Tableau_stats_bancs[[#This Row],[ Durée (en jours)]]-Q160),"")</f>
        <v/>
      </c>
      <c r="AD160" s="59" t="b">
        <v>0</v>
      </c>
      <c r="AE160" s="42" t="s">
        <v>138</v>
      </c>
      <c r="AF160" s="40">
        <v>42548</v>
      </c>
      <c r="AG160" s="40">
        <v>42549.999305555553</v>
      </c>
      <c r="AH160" s="41" t="b">
        <v>1</v>
      </c>
      <c r="AI160" s="42"/>
      <c r="AJ160" s="42" t="s">
        <v>43</v>
      </c>
      <c r="AK160" s="43" t="s">
        <v>8</v>
      </c>
      <c r="AL160" s="44">
        <v>2</v>
      </c>
      <c r="AM160" s="45">
        <v>0.66666666666666663</v>
      </c>
      <c r="AN160" s="46">
        <v>27</v>
      </c>
      <c r="AO160" s="46">
        <v>27</v>
      </c>
      <c r="AP160" s="47">
        <v>0</v>
      </c>
    </row>
    <row r="161" spans="1:42" x14ac:dyDescent="0.25">
      <c r="A161" t="b">
        <v>0</v>
      </c>
      <c r="B161" s="1"/>
      <c r="C161" s="2">
        <v>42583</v>
      </c>
      <c r="D161" s="2">
        <v>42587.958333333336</v>
      </c>
      <c r="E161" s="3" t="b">
        <v>0</v>
      </c>
      <c r="F161" s="1"/>
      <c r="G161" s="1" t="s">
        <v>44</v>
      </c>
      <c r="H161" s="4" t="s">
        <v>8</v>
      </c>
      <c r="I161" s="5">
        <f t="shared" si="35"/>
        <v>5</v>
      </c>
      <c r="J16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61">
        <f>WEEKNUM(Tableau_stats_bancs[[#This Row],[Heure de début]],)</f>
        <v>32</v>
      </c>
      <c r="L161">
        <f>WEEKNUM(Tableau_stats_bancs[[#This Row],[Heure de fin]],)</f>
        <v>32</v>
      </c>
      <c r="M161">
        <f>IF(Tableau_stats_bancs[[#This Row],[Semaine fin]]&lt;&gt;Tableau_stats_bancs[[#This Row],[Semaine début]],1,0)</f>
        <v>0</v>
      </c>
      <c r="Q161" s="25"/>
      <c r="R161" t="str">
        <f t="shared" si="36"/>
        <v/>
      </c>
      <c r="S161" s="26" t="str">
        <f>IF(P161&gt;0,IF(Tableau_stats_bancs[[#This Row],[ Durée (en jours)]]-Q161&gt;7,7,Tableau_stats_bancs[[#This Row],[ Durée (en jours)]]-Q161),"")</f>
        <v/>
      </c>
      <c r="AD161" s="59" t="b">
        <v>0</v>
      </c>
      <c r="AE161" s="42" t="s">
        <v>139</v>
      </c>
      <c r="AF161" s="40">
        <v>42551</v>
      </c>
      <c r="AG161" s="40">
        <v>42552.999305555553</v>
      </c>
      <c r="AH161" s="41" t="b">
        <v>1</v>
      </c>
      <c r="AI161" s="42"/>
      <c r="AJ161" s="42" t="s">
        <v>43</v>
      </c>
      <c r="AK161" s="43" t="s">
        <v>8</v>
      </c>
      <c r="AL161" s="44">
        <v>2</v>
      </c>
      <c r="AM161" s="45">
        <v>0.66666666666666663</v>
      </c>
      <c r="AN161" s="46">
        <v>27</v>
      </c>
      <c r="AO161" s="46">
        <v>27</v>
      </c>
      <c r="AP161" s="47">
        <v>0</v>
      </c>
    </row>
    <row r="162" spans="1:42" x14ac:dyDescent="0.25">
      <c r="A162" t="b">
        <v>0</v>
      </c>
      <c r="B162" s="1"/>
      <c r="C162" s="2">
        <v>42591</v>
      </c>
      <c r="D162" s="2">
        <v>42594.999305555553</v>
      </c>
      <c r="E162" s="3" t="b">
        <v>1</v>
      </c>
      <c r="F162" s="1"/>
      <c r="G162" s="1" t="s">
        <v>44</v>
      </c>
      <c r="H162" s="4" t="s">
        <v>8</v>
      </c>
      <c r="I162" s="5">
        <f t="shared" si="35"/>
        <v>4</v>
      </c>
      <c r="J16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162">
        <f>WEEKNUM(Tableau_stats_bancs[[#This Row],[Heure de début]],)</f>
        <v>33</v>
      </c>
      <c r="L162">
        <f>WEEKNUM(Tableau_stats_bancs[[#This Row],[Heure de fin]],)</f>
        <v>33</v>
      </c>
      <c r="M162">
        <f>IF(Tableau_stats_bancs[[#This Row],[Semaine fin]]&lt;&gt;Tableau_stats_bancs[[#This Row],[Semaine début]],1,0)</f>
        <v>0</v>
      </c>
      <c r="Q162" s="25"/>
      <c r="R162" t="str">
        <f t="shared" si="36"/>
        <v/>
      </c>
      <c r="S162" s="26" t="str">
        <f>IF(P162&gt;0,IF(Tableau_stats_bancs[[#This Row],[ Durée (en jours)]]-Q162&gt;7,7,Tableau_stats_bancs[[#This Row],[ Durée (en jours)]]-Q162),"")</f>
        <v/>
      </c>
      <c r="AD162" s="59" t="b">
        <v>0</v>
      </c>
      <c r="AE162" s="42" t="s">
        <v>140</v>
      </c>
      <c r="AF162" s="40">
        <v>42555</v>
      </c>
      <c r="AG162" s="40">
        <v>42555.999305555553</v>
      </c>
      <c r="AH162" s="41" t="b">
        <v>1</v>
      </c>
      <c r="AI162" s="42"/>
      <c r="AJ162" s="42" t="s">
        <v>43</v>
      </c>
      <c r="AK162" s="43" t="s">
        <v>8</v>
      </c>
      <c r="AL162" s="44">
        <v>1</v>
      </c>
      <c r="AM162" s="45">
        <v>0.33333333333333331</v>
      </c>
      <c r="AN162" s="46">
        <v>28</v>
      </c>
      <c r="AO162" s="46">
        <v>28</v>
      </c>
      <c r="AP162" s="47">
        <v>0</v>
      </c>
    </row>
    <row r="163" spans="1:42" x14ac:dyDescent="0.25">
      <c r="A163" t="b">
        <v>0</v>
      </c>
      <c r="B163" s="1"/>
      <c r="C163" s="2">
        <v>42611</v>
      </c>
      <c r="D163" s="2">
        <v>42611.999305555553</v>
      </c>
      <c r="E163" s="3" t="b">
        <v>1</v>
      </c>
      <c r="F163" s="1"/>
      <c r="G163" s="1" t="s">
        <v>44</v>
      </c>
      <c r="H163" s="4" t="s">
        <v>8</v>
      </c>
      <c r="I163" s="5">
        <f t="shared" si="35"/>
        <v>1</v>
      </c>
      <c r="J16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63">
        <f>WEEKNUM(Tableau_stats_bancs[[#This Row],[Heure de début]],)</f>
        <v>36</v>
      </c>
      <c r="L163">
        <f>WEEKNUM(Tableau_stats_bancs[[#This Row],[Heure de fin]],)</f>
        <v>36</v>
      </c>
      <c r="M163">
        <f>IF(Tableau_stats_bancs[[#This Row],[Semaine fin]]&lt;&gt;Tableau_stats_bancs[[#This Row],[Semaine début]],1,0)</f>
        <v>0</v>
      </c>
      <c r="Q163" s="25"/>
      <c r="R163" t="str">
        <f t="shared" si="36"/>
        <v/>
      </c>
      <c r="S163" s="26" t="str">
        <f>IF(P163&gt;0,IF(Tableau_stats_bancs[[#This Row],[ Durée (en jours)]]-Q163&gt;7,7,Tableau_stats_bancs[[#This Row],[ Durée (en jours)]]-Q163),"")</f>
        <v/>
      </c>
      <c r="AD163" s="59" t="b">
        <v>0</v>
      </c>
      <c r="AE163" s="42" t="s">
        <v>141</v>
      </c>
      <c r="AF163" s="40">
        <v>42557</v>
      </c>
      <c r="AG163" s="40">
        <v>42558.5</v>
      </c>
      <c r="AH163" s="41" t="b">
        <v>0</v>
      </c>
      <c r="AI163" s="42"/>
      <c r="AJ163" s="42" t="s">
        <v>43</v>
      </c>
      <c r="AK163" s="43" t="s">
        <v>8</v>
      </c>
      <c r="AL163" s="44">
        <v>1.5</v>
      </c>
      <c r="AM163" s="45">
        <v>0.5</v>
      </c>
      <c r="AN163" s="46">
        <v>28</v>
      </c>
      <c r="AO163" s="46">
        <v>28</v>
      </c>
      <c r="AP163" s="47">
        <v>0</v>
      </c>
    </row>
    <row r="164" spans="1:42" x14ac:dyDescent="0.25">
      <c r="A164" t="b">
        <v>0</v>
      </c>
      <c r="B164" s="1"/>
      <c r="C164" s="2">
        <v>42612</v>
      </c>
      <c r="D164" s="2">
        <v>42612.999305555553</v>
      </c>
      <c r="E164" s="3" t="b">
        <v>1</v>
      </c>
      <c r="F164" s="1"/>
      <c r="G164" s="1" t="s">
        <v>44</v>
      </c>
      <c r="H164" s="4" t="s">
        <v>8</v>
      </c>
      <c r="I164" s="5">
        <f t="shared" si="35"/>
        <v>1</v>
      </c>
      <c r="J16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64">
        <f>WEEKNUM(Tableau_stats_bancs[[#This Row],[Heure de début]],)</f>
        <v>36</v>
      </c>
      <c r="L164">
        <f>WEEKNUM(Tableau_stats_bancs[[#This Row],[Heure de fin]],)</f>
        <v>36</v>
      </c>
      <c r="M164">
        <f>IF(Tableau_stats_bancs[[#This Row],[Semaine fin]]&lt;&gt;Tableau_stats_bancs[[#This Row],[Semaine début]],1,0)</f>
        <v>0</v>
      </c>
      <c r="Q164" s="25"/>
      <c r="R164" t="str">
        <f t="shared" si="36"/>
        <v/>
      </c>
      <c r="S164" s="26" t="str">
        <f>IF(P164&gt;0,IF(Tableau_stats_bancs[[#This Row],[ Durée (en jours)]]-Q164&gt;7,7,Tableau_stats_bancs[[#This Row],[ Durée (en jours)]]-Q164),"")</f>
        <v/>
      </c>
      <c r="AD164" s="59" t="b">
        <v>0</v>
      </c>
      <c r="AE164" s="42" t="s">
        <v>142</v>
      </c>
      <c r="AF164" s="40">
        <v>42558.5</v>
      </c>
      <c r="AG164" s="40">
        <v>42559.996527777781</v>
      </c>
      <c r="AH164" s="41" t="b">
        <v>0</v>
      </c>
      <c r="AI164" s="42"/>
      <c r="AJ164" s="42" t="s">
        <v>43</v>
      </c>
      <c r="AK164" s="43" t="s">
        <v>8</v>
      </c>
      <c r="AL164" s="44">
        <v>1.5</v>
      </c>
      <c r="AM164" s="45">
        <v>0.5</v>
      </c>
      <c r="AN164" s="46">
        <v>28</v>
      </c>
      <c r="AO164" s="46">
        <v>28</v>
      </c>
      <c r="AP164" s="47">
        <v>0</v>
      </c>
    </row>
    <row r="165" spans="1:42" x14ac:dyDescent="0.25">
      <c r="A165" t="b">
        <v>0</v>
      </c>
      <c r="B165" s="1"/>
      <c r="C165" s="2">
        <v>42613</v>
      </c>
      <c r="D165" s="2">
        <v>42613.999305555553</v>
      </c>
      <c r="E165" s="3" t="b">
        <v>1</v>
      </c>
      <c r="F165" s="1"/>
      <c r="G165" s="1" t="s">
        <v>44</v>
      </c>
      <c r="H165" s="4" t="s">
        <v>8</v>
      </c>
      <c r="I165" s="5">
        <f t="shared" si="35"/>
        <v>1</v>
      </c>
      <c r="J16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65">
        <f>WEEKNUM(Tableau_stats_bancs[[#This Row],[Heure de début]],)</f>
        <v>36</v>
      </c>
      <c r="L165">
        <f>WEEKNUM(Tableau_stats_bancs[[#This Row],[Heure de fin]],)</f>
        <v>36</v>
      </c>
      <c r="M165">
        <f>IF(Tableau_stats_bancs[[#This Row],[Semaine fin]]&lt;&gt;Tableau_stats_bancs[[#This Row],[Semaine début]],1,0)</f>
        <v>0</v>
      </c>
      <c r="Q165" s="25"/>
      <c r="R165" t="str">
        <f t="shared" si="36"/>
        <v/>
      </c>
      <c r="S165" s="26" t="str">
        <f>IF(P165&gt;0,IF(Tableau_stats_bancs[[#This Row],[ Durée (en jours)]]-Q165&gt;7,7,Tableau_stats_bancs[[#This Row],[ Durée (en jours)]]-Q165),"")</f>
        <v/>
      </c>
      <c r="AD165" s="59" t="b">
        <v>0</v>
      </c>
      <c r="AE165" s="42" t="s">
        <v>143</v>
      </c>
      <c r="AF165" s="40">
        <v>42562</v>
      </c>
      <c r="AG165" s="40">
        <v>42562.999305555553</v>
      </c>
      <c r="AH165" s="41" t="b">
        <v>1</v>
      </c>
      <c r="AI165" s="42"/>
      <c r="AJ165" s="42" t="s">
        <v>43</v>
      </c>
      <c r="AK165" s="43" t="s">
        <v>8</v>
      </c>
      <c r="AL165" s="44">
        <v>1</v>
      </c>
      <c r="AM165" s="45">
        <v>0.33333333333333331</v>
      </c>
      <c r="AN165" s="46">
        <v>29</v>
      </c>
      <c r="AO165" s="46">
        <v>29</v>
      </c>
      <c r="AP165" s="47">
        <v>0</v>
      </c>
    </row>
    <row r="166" spans="1:42" x14ac:dyDescent="0.25">
      <c r="A166" t="b">
        <v>0</v>
      </c>
      <c r="B166" s="1"/>
      <c r="C166" s="2">
        <v>42614</v>
      </c>
      <c r="D166" s="2">
        <v>42614.999305555553</v>
      </c>
      <c r="E166" s="3" t="b">
        <v>1</v>
      </c>
      <c r="F166" s="1"/>
      <c r="G166" s="1" t="s">
        <v>44</v>
      </c>
      <c r="H166" s="4" t="s">
        <v>8</v>
      </c>
      <c r="I166" s="5">
        <f t="shared" si="35"/>
        <v>1</v>
      </c>
      <c r="J16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66">
        <f>WEEKNUM(Tableau_stats_bancs[[#This Row],[Heure de début]],)</f>
        <v>36</v>
      </c>
      <c r="L166">
        <f>WEEKNUM(Tableau_stats_bancs[[#This Row],[Heure de fin]],)</f>
        <v>36</v>
      </c>
      <c r="M166">
        <f>IF(Tableau_stats_bancs[[#This Row],[Semaine fin]]&lt;&gt;Tableau_stats_bancs[[#This Row],[Semaine début]],1,0)</f>
        <v>0</v>
      </c>
      <c r="Q166" s="25"/>
      <c r="R166" t="str">
        <f t="shared" si="36"/>
        <v/>
      </c>
      <c r="S166" s="26" t="str">
        <f>IF(P166&gt;0,IF(Tableau_stats_bancs[[#This Row],[ Durée (en jours)]]-Q166&gt;7,7,Tableau_stats_bancs[[#This Row],[ Durée (en jours)]]-Q166),"")</f>
        <v/>
      </c>
      <c r="AD166" s="59" t="b">
        <v>0</v>
      </c>
      <c r="AE166" s="42" t="s">
        <v>144</v>
      </c>
      <c r="AF166" s="40">
        <v>42564</v>
      </c>
      <c r="AG166" s="40">
        <v>42564.999305555553</v>
      </c>
      <c r="AH166" s="41" t="b">
        <v>1</v>
      </c>
      <c r="AI166" s="42"/>
      <c r="AJ166" s="42" t="s">
        <v>43</v>
      </c>
      <c r="AK166" s="43" t="s">
        <v>8</v>
      </c>
      <c r="AL166" s="44">
        <v>1</v>
      </c>
      <c r="AM166" s="45">
        <v>0.33333333333333331</v>
      </c>
      <c r="AN166" s="46">
        <v>29</v>
      </c>
      <c r="AO166" s="46">
        <v>29</v>
      </c>
      <c r="AP166" s="47">
        <v>0</v>
      </c>
    </row>
    <row r="167" spans="1:42" x14ac:dyDescent="0.25">
      <c r="A167" t="b">
        <v>1</v>
      </c>
      <c r="B167" s="1"/>
      <c r="C167" s="2">
        <v>42618</v>
      </c>
      <c r="D167" s="2">
        <v>42618.999305555553</v>
      </c>
      <c r="E167" s="3" t="b">
        <v>1</v>
      </c>
      <c r="F167" s="1"/>
      <c r="G167" s="1" t="s">
        <v>44</v>
      </c>
      <c r="H167" s="4" t="s">
        <v>8</v>
      </c>
      <c r="I167" s="5">
        <f t="shared" si="35"/>
        <v>1</v>
      </c>
      <c r="J16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67">
        <f>WEEKNUM(Tableau_stats_bancs[[#This Row],[Heure de début]],)</f>
        <v>37</v>
      </c>
      <c r="L167">
        <f>WEEKNUM(Tableau_stats_bancs[[#This Row],[Heure de fin]],)</f>
        <v>37</v>
      </c>
      <c r="M167">
        <f>IF(Tableau_stats_bancs[[#This Row],[Semaine fin]]&lt;&gt;Tableau_stats_bancs[[#This Row],[Semaine début]],1,0)</f>
        <v>0</v>
      </c>
      <c r="Q167" s="25"/>
      <c r="R167" t="str">
        <f t="shared" si="36"/>
        <v/>
      </c>
      <c r="S167" s="26" t="str">
        <f>IF(P167&gt;0,IF(Tableau_stats_bancs[[#This Row],[ Durée (en jours)]]-Q167&gt;7,7,Tableau_stats_bancs[[#This Row],[ Durée (en jours)]]-Q167),"")</f>
        <v/>
      </c>
      <c r="AD167" s="59" t="b">
        <v>0</v>
      </c>
      <c r="AE167" s="42" t="s">
        <v>145</v>
      </c>
      <c r="AF167" s="40">
        <v>42570.25</v>
      </c>
      <c r="AG167" s="40">
        <v>42570.854166666664</v>
      </c>
      <c r="AH167" s="41" t="b">
        <v>0</v>
      </c>
      <c r="AI167" s="42"/>
      <c r="AJ167" s="42" t="s">
        <v>43</v>
      </c>
      <c r="AK167" s="43" t="s">
        <v>8</v>
      </c>
      <c r="AL167" s="44">
        <v>1</v>
      </c>
      <c r="AM167" s="45">
        <v>0.33333333333333331</v>
      </c>
      <c r="AN167" s="46">
        <v>30</v>
      </c>
      <c r="AO167" s="46">
        <v>30</v>
      </c>
      <c r="AP167" s="47">
        <v>0</v>
      </c>
    </row>
    <row r="168" spans="1:42" x14ac:dyDescent="0.25">
      <c r="A168" t="b">
        <v>1</v>
      </c>
      <c r="B168" s="1"/>
      <c r="C168" s="2">
        <v>42618.416666666664</v>
      </c>
      <c r="D168" s="2">
        <v>42622.458333333336</v>
      </c>
      <c r="E168" s="3" t="b">
        <v>0</v>
      </c>
      <c r="F168" s="1"/>
      <c r="G168" s="1" t="s">
        <v>44</v>
      </c>
      <c r="H168" s="4" t="s">
        <v>8</v>
      </c>
      <c r="I168" s="5">
        <f t="shared" si="35"/>
        <v>4.5</v>
      </c>
      <c r="J16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1.5</v>
      </c>
      <c r="K168">
        <f>WEEKNUM(Tableau_stats_bancs[[#This Row],[Heure de début]],)</f>
        <v>37</v>
      </c>
      <c r="L168">
        <f>WEEKNUM(Tableau_stats_bancs[[#This Row],[Heure de fin]],)</f>
        <v>37</v>
      </c>
      <c r="M168">
        <f>IF(Tableau_stats_bancs[[#This Row],[Semaine fin]]&lt;&gt;Tableau_stats_bancs[[#This Row],[Semaine début]],1,0)</f>
        <v>0</v>
      </c>
      <c r="Q168" s="25"/>
      <c r="R168" t="str">
        <f t="shared" si="36"/>
        <v/>
      </c>
      <c r="S168" s="26" t="str">
        <f>IF(P168&gt;0,IF(Tableau_stats_bancs[[#This Row],[ Durée (en jours)]]-Q168&gt;7,7,Tableau_stats_bancs[[#This Row],[ Durée (en jours)]]-Q168),"")</f>
        <v/>
      </c>
      <c r="AD168" s="59" t="b">
        <v>0</v>
      </c>
      <c r="AE168" s="42" t="s">
        <v>146</v>
      </c>
      <c r="AF168" s="40">
        <v>42571</v>
      </c>
      <c r="AG168" s="40">
        <v>42571.999305555553</v>
      </c>
      <c r="AH168" s="41" t="b">
        <v>1</v>
      </c>
      <c r="AI168" s="42"/>
      <c r="AJ168" s="42" t="s">
        <v>43</v>
      </c>
      <c r="AK168" s="43" t="s">
        <v>8</v>
      </c>
      <c r="AL168" s="44">
        <v>1</v>
      </c>
      <c r="AM168" s="45">
        <v>0.33333333333333331</v>
      </c>
      <c r="AN168" s="46">
        <v>30</v>
      </c>
      <c r="AO168" s="46">
        <v>30</v>
      </c>
      <c r="AP168" s="47">
        <v>0</v>
      </c>
    </row>
    <row r="169" spans="1:42" x14ac:dyDescent="0.25">
      <c r="A169" t="b">
        <v>1</v>
      </c>
      <c r="B169" s="1"/>
      <c r="C169" s="2">
        <v>42619</v>
      </c>
      <c r="D169" s="2">
        <v>42619.999305555553</v>
      </c>
      <c r="E169" s="3" t="b">
        <v>1</v>
      </c>
      <c r="F169" s="1"/>
      <c r="G169" s="1" t="s">
        <v>44</v>
      </c>
      <c r="H169" s="4" t="s">
        <v>8</v>
      </c>
      <c r="I169" s="5">
        <f t="shared" si="35"/>
        <v>1</v>
      </c>
      <c r="J16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69">
        <f>WEEKNUM(Tableau_stats_bancs[[#This Row],[Heure de début]],)</f>
        <v>37</v>
      </c>
      <c r="L169">
        <f>WEEKNUM(Tableau_stats_bancs[[#This Row],[Heure de fin]],)</f>
        <v>37</v>
      </c>
      <c r="M169">
        <f>IF(Tableau_stats_bancs[[#This Row],[Semaine fin]]&lt;&gt;Tableau_stats_bancs[[#This Row],[Semaine début]],1,0)</f>
        <v>0</v>
      </c>
      <c r="Q169" s="25"/>
      <c r="R169" t="str">
        <f t="shared" si="36"/>
        <v/>
      </c>
      <c r="S169" s="26" t="str">
        <f>IF(P169&gt;0,IF(Tableau_stats_bancs[[#This Row],[ Durée (en jours)]]-Q169&gt;7,7,Tableau_stats_bancs[[#This Row],[ Durée (en jours)]]-Q169),"")</f>
        <v/>
      </c>
      <c r="AD169" s="59" t="b">
        <v>0</v>
      </c>
      <c r="AE169" s="42" t="s">
        <v>147</v>
      </c>
      <c r="AF169" s="40">
        <v>42572</v>
      </c>
      <c r="AG169" s="40">
        <v>42572.999305555553</v>
      </c>
      <c r="AH169" s="41" t="b">
        <v>1</v>
      </c>
      <c r="AI169" s="42"/>
      <c r="AJ169" s="42" t="s">
        <v>43</v>
      </c>
      <c r="AK169" s="43" t="s">
        <v>8</v>
      </c>
      <c r="AL169" s="44">
        <v>1</v>
      </c>
      <c r="AM169" s="45">
        <v>0.33333333333333331</v>
      </c>
      <c r="AN169" s="46">
        <v>30</v>
      </c>
      <c r="AO169" s="46">
        <v>30</v>
      </c>
      <c r="AP169" s="47">
        <v>0</v>
      </c>
    </row>
    <row r="170" spans="1:42" x14ac:dyDescent="0.25">
      <c r="A170" t="b">
        <v>1</v>
      </c>
      <c r="B170" s="1"/>
      <c r="C170" s="2">
        <v>42620</v>
      </c>
      <c r="D170" s="2">
        <v>42620.999305555553</v>
      </c>
      <c r="E170" s="3" t="b">
        <v>1</v>
      </c>
      <c r="F170" s="1"/>
      <c r="G170" s="1" t="s">
        <v>44</v>
      </c>
      <c r="H170" s="4" t="s">
        <v>8</v>
      </c>
      <c r="I170" s="5">
        <f t="shared" si="35"/>
        <v>1</v>
      </c>
      <c r="J17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70">
        <f>WEEKNUM(Tableau_stats_bancs[[#This Row],[Heure de début]],)</f>
        <v>37</v>
      </c>
      <c r="L170">
        <f>WEEKNUM(Tableau_stats_bancs[[#This Row],[Heure de fin]],)</f>
        <v>37</v>
      </c>
      <c r="M170">
        <f>IF(Tableau_stats_bancs[[#This Row],[Semaine fin]]&lt;&gt;Tableau_stats_bancs[[#This Row],[Semaine début]],1,0)</f>
        <v>0</v>
      </c>
      <c r="Q170" s="25"/>
      <c r="R170" t="str">
        <f t="shared" si="36"/>
        <v/>
      </c>
      <c r="S170" s="26" t="str">
        <f>IF(P170&gt;0,IF(Tableau_stats_bancs[[#This Row],[ Durée (en jours)]]-Q170&gt;7,7,Tableau_stats_bancs[[#This Row],[ Durée (en jours)]]-Q170),"")</f>
        <v/>
      </c>
      <c r="AD170" s="59" t="b">
        <v>0</v>
      </c>
      <c r="AE170" s="42" t="s">
        <v>148</v>
      </c>
      <c r="AF170" s="40">
        <v>42576.541666666664</v>
      </c>
      <c r="AG170" s="40">
        <v>42577.708333333336</v>
      </c>
      <c r="AH170" s="41" t="b">
        <v>0</v>
      </c>
      <c r="AI170" s="42"/>
      <c r="AJ170" s="42" t="s">
        <v>43</v>
      </c>
      <c r="AK170" s="43" t="s">
        <v>8</v>
      </c>
      <c r="AL170" s="44">
        <v>1.5</v>
      </c>
      <c r="AM170" s="45">
        <v>0.5</v>
      </c>
      <c r="AN170" s="46">
        <v>31</v>
      </c>
      <c r="AO170" s="46">
        <v>31</v>
      </c>
      <c r="AP170" s="47">
        <v>0</v>
      </c>
    </row>
    <row r="171" spans="1:42" x14ac:dyDescent="0.25">
      <c r="A171" t="b">
        <v>1</v>
      </c>
      <c r="B171" s="1"/>
      <c r="C171" s="2">
        <v>42621</v>
      </c>
      <c r="D171" s="2">
        <v>42621.999305555553</v>
      </c>
      <c r="E171" s="3" t="b">
        <v>1</v>
      </c>
      <c r="F171" s="1"/>
      <c r="G171" s="1" t="s">
        <v>44</v>
      </c>
      <c r="H171" s="4" t="s">
        <v>8</v>
      </c>
      <c r="I171" s="5">
        <f t="shared" si="35"/>
        <v>1</v>
      </c>
      <c r="J17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71">
        <f>WEEKNUM(Tableau_stats_bancs[[#This Row],[Heure de début]],)</f>
        <v>37</v>
      </c>
      <c r="L171">
        <f>WEEKNUM(Tableau_stats_bancs[[#This Row],[Heure de fin]],)</f>
        <v>37</v>
      </c>
      <c r="M171">
        <f>IF(Tableau_stats_bancs[[#This Row],[Semaine fin]]&lt;&gt;Tableau_stats_bancs[[#This Row],[Semaine début]],1,0)</f>
        <v>0</v>
      </c>
      <c r="Q171" s="25"/>
      <c r="R171" t="str">
        <f t="shared" si="36"/>
        <v/>
      </c>
      <c r="S171" s="26" t="str">
        <f>IF(P171&gt;0,IF(Tableau_stats_bancs[[#This Row],[ Durée (en jours)]]-Q171&gt;7,7,Tableau_stats_bancs[[#This Row],[ Durée (en jours)]]-Q171),"")</f>
        <v/>
      </c>
      <c r="AD171" s="59" t="b">
        <v>0</v>
      </c>
      <c r="AE171" s="42" t="s">
        <v>149</v>
      </c>
      <c r="AF171" s="40">
        <v>42578.333333333336</v>
      </c>
      <c r="AG171" s="40">
        <v>42578.708333333336</v>
      </c>
      <c r="AH171" s="41" t="b">
        <v>0</v>
      </c>
      <c r="AI171" s="42"/>
      <c r="AJ171" s="42" t="s">
        <v>43</v>
      </c>
      <c r="AK171" s="43" t="s">
        <v>8</v>
      </c>
      <c r="AL171" s="44">
        <v>0.5</v>
      </c>
      <c r="AM171" s="45">
        <v>0.16666666666666666</v>
      </c>
      <c r="AN171" s="46">
        <v>31</v>
      </c>
      <c r="AO171" s="46">
        <v>31</v>
      </c>
      <c r="AP171" s="47">
        <v>0</v>
      </c>
    </row>
    <row r="172" spans="1:42" x14ac:dyDescent="0.25">
      <c r="A172" t="b">
        <v>1</v>
      </c>
      <c r="B172" s="1"/>
      <c r="C172" s="2">
        <v>42622</v>
      </c>
      <c r="D172" s="2">
        <v>42622.999305555553</v>
      </c>
      <c r="E172" s="3" t="b">
        <v>1</v>
      </c>
      <c r="F172" s="1"/>
      <c r="G172" s="1" t="s">
        <v>44</v>
      </c>
      <c r="H172" s="4" t="s">
        <v>8</v>
      </c>
      <c r="I172" s="5">
        <f t="shared" si="35"/>
        <v>1</v>
      </c>
      <c r="J17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72">
        <f>WEEKNUM(Tableau_stats_bancs[[#This Row],[Heure de début]],)</f>
        <v>37</v>
      </c>
      <c r="L172">
        <f>WEEKNUM(Tableau_stats_bancs[[#This Row],[Heure de fin]],)</f>
        <v>37</v>
      </c>
      <c r="M172">
        <f>IF(Tableau_stats_bancs[[#This Row],[Semaine fin]]&lt;&gt;Tableau_stats_bancs[[#This Row],[Semaine début]],1,0)</f>
        <v>0</v>
      </c>
      <c r="Q172" s="25"/>
      <c r="R172" t="str">
        <f t="shared" si="36"/>
        <v/>
      </c>
      <c r="S172" s="26" t="str">
        <f>IF(P172&gt;0,IF(Tableau_stats_bancs[[#This Row],[ Durée (en jours)]]-Q172&gt;7,7,Tableau_stats_bancs[[#This Row],[ Durée (en jours)]]-Q172),"")</f>
        <v/>
      </c>
      <c r="AD172" s="59" t="b">
        <v>0</v>
      </c>
      <c r="AE172" s="42" t="s">
        <v>150</v>
      </c>
      <c r="AF172" s="40">
        <v>42579</v>
      </c>
      <c r="AG172" s="40">
        <v>42579.999305555553</v>
      </c>
      <c r="AH172" s="41" t="b">
        <v>1</v>
      </c>
      <c r="AI172" s="42"/>
      <c r="AJ172" s="42" t="s">
        <v>43</v>
      </c>
      <c r="AK172" s="43" t="s">
        <v>8</v>
      </c>
      <c r="AL172" s="44">
        <v>1</v>
      </c>
      <c r="AM172" s="45">
        <v>0.33333333333333331</v>
      </c>
      <c r="AN172" s="46">
        <v>31</v>
      </c>
      <c r="AO172" s="46">
        <v>31</v>
      </c>
      <c r="AP172" s="47">
        <v>0</v>
      </c>
    </row>
    <row r="173" spans="1:42" x14ac:dyDescent="0.25">
      <c r="A173" t="b">
        <v>0</v>
      </c>
      <c r="B173" s="1"/>
      <c r="C173" s="2">
        <v>42625.708333333336</v>
      </c>
      <c r="D173" s="2">
        <v>42629.75</v>
      </c>
      <c r="E173" s="3" t="b">
        <v>0</v>
      </c>
      <c r="F173" s="1"/>
      <c r="G173" s="1" t="s">
        <v>44</v>
      </c>
      <c r="H173" s="4" t="s">
        <v>8</v>
      </c>
      <c r="I173" s="5">
        <f t="shared" si="35"/>
        <v>4.5</v>
      </c>
      <c r="J17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1.5</v>
      </c>
      <c r="K173">
        <f>WEEKNUM(Tableau_stats_bancs[[#This Row],[Heure de début]],)</f>
        <v>38</v>
      </c>
      <c r="L173">
        <f>WEEKNUM(Tableau_stats_bancs[[#This Row],[Heure de fin]],)</f>
        <v>38</v>
      </c>
      <c r="M173">
        <f>IF(Tableau_stats_bancs[[#This Row],[Semaine fin]]&lt;&gt;Tableau_stats_bancs[[#This Row],[Semaine début]],1,0)</f>
        <v>0</v>
      </c>
      <c r="Q173" s="25"/>
      <c r="R173" t="str">
        <f t="shared" si="36"/>
        <v/>
      </c>
      <c r="S173" s="26" t="str">
        <f>IF(P173&gt;0,IF(Tableau_stats_bancs[[#This Row],[ Durée (en jours)]]-Q173&gt;7,7,Tableau_stats_bancs[[#This Row],[ Durée (en jours)]]-Q173),"")</f>
        <v/>
      </c>
      <c r="AD173" s="59" t="b">
        <v>0</v>
      </c>
      <c r="AE173" s="42" t="s">
        <v>151</v>
      </c>
      <c r="AF173" s="40">
        <v>42580</v>
      </c>
      <c r="AG173" s="40">
        <v>42580.999305555553</v>
      </c>
      <c r="AH173" s="41" t="b">
        <v>1</v>
      </c>
      <c r="AI173" s="42"/>
      <c r="AJ173" s="42" t="s">
        <v>43</v>
      </c>
      <c r="AK173" s="43" t="s">
        <v>8</v>
      </c>
      <c r="AL173" s="44">
        <v>1</v>
      </c>
      <c r="AM173" s="45">
        <v>0.33333333333333331</v>
      </c>
      <c r="AN173" s="46">
        <v>31</v>
      </c>
      <c r="AO173" s="46">
        <v>31</v>
      </c>
      <c r="AP173" s="47">
        <v>0</v>
      </c>
    </row>
    <row r="174" spans="1:42" x14ac:dyDescent="0.25">
      <c r="A174" t="b">
        <v>0</v>
      </c>
      <c r="B174" s="1"/>
      <c r="C174" s="2">
        <v>42632</v>
      </c>
      <c r="D174" s="2">
        <v>42632.999305555553</v>
      </c>
      <c r="E174" s="3" t="b">
        <v>1</v>
      </c>
      <c r="F174" s="1"/>
      <c r="G174" s="1" t="s">
        <v>44</v>
      </c>
      <c r="H174" s="4" t="s">
        <v>8</v>
      </c>
      <c r="I174" s="5">
        <f t="shared" si="35"/>
        <v>1</v>
      </c>
      <c r="J17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74" s="3">
        <f>WEEKNUM(Tableau_stats_bancs[[#This Row],[Heure de début]],)</f>
        <v>39</v>
      </c>
      <c r="L174">
        <f>WEEKNUM(Tableau_stats_bancs[[#This Row],[Heure de fin]],)</f>
        <v>39</v>
      </c>
      <c r="M174">
        <f>IF(Tableau_stats_bancs[[#This Row],[Semaine fin]]&lt;&gt;Tableau_stats_bancs[[#This Row],[Semaine début]],1,0)</f>
        <v>0</v>
      </c>
      <c r="Q174" s="25"/>
      <c r="R174" t="str">
        <f t="shared" si="36"/>
        <v/>
      </c>
      <c r="S174" s="26" t="str">
        <f>IF(P174&gt;0,IF(Tableau_stats_bancs[[#This Row],[ Durée (en jours)]]-Q174&gt;7,7,Tableau_stats_bancs[[#This Row],[ Durée (en jours)]]-Q174),"")</f>
        <v/>
      </c>
      <c r="AD174" s="59" t="b">
        <v>0</v>
      </c>
      <c r="AE174" s="42" t="s">
        <v>152</v>
      </c>
      <c r="AF174" s="40">
        <v>42584</v>
      </c>
      <c r="AG174" s="40">
        <v>42584.999305555553</v>
      </c>
      <c r="AH174" s="41" t="b">
        <v>1</v>
      </c>
      <c r="AI174" s="42"/>
      <c r="AJ174" s="42" t="s">
        <v>43</v>
      </c>
      <c r="AK174" s="43" t="s">
        <v>8</v>
      </c>
      <c r="AL174" s="44">
        <v>1</v>
      </c>
      <c r="AM174" s="45">
        <v>0.33333333333333331</v>
      </c>
      <c r="AN174" s="46">
        <v>32</v>
      </c>
      <c r="AO174" s="46">
        <v>32</v>
      </c>
      <c r="AP174" s="47">
        <v>0</v>
      </c>
    </row>
    <row r="175" spans="1:42" x14ac:dyDescent="0.25">
      <c r="A175" t="b">
        <v>0</v>
      </c>
      <c r="B175" s="1"/>
      <c r="C175" s="2">
        <v>42635</v>
      </c>
      <c r="D175" s="2">
        <v>42636.999305555553</v>
      </c>
      <c r="E175" s="3" t="b">
        <v>1</v>
      </c>
      <c r="F175" s="1"/>
      <c r="G175" s="1" t="s">
        <v>44</v>
      </c>
      <c r="H175" s="4" t="s">
        <v>8</v>
      </c>
      <c r="I175" s="5">
        <f t="shared" si="35"/>
        <v>2</v>
      </c>
      <c r="J17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75" s="3">
        <f>WEEKNUM(Tableau_stats_bancs[[#This Row],[Heure de début]],)</f>
        <v>39</v>
      </c>
      <c r="L175">
        <f>WEEKNUM(Tableau_stats_bancs[[#This Row],[Heure de fin]],)</f>
        <v>39</v>
      </c>
      <c r="M175">
        <f>IF(Tableau_stats_bancs[[#This Row],[Semaine fin]]&lt;&gt;Tableau_stats_bancs[[#This Row],[Semaine début]],1,0)</f>
        <v>0</v>
      </c>
      <c r="Q175" s="25"/>
      <c r="R175" t="str">
        <f t="shared" si="36"/>
        <v/>
      </c>
      <c r="S175" s="26" t="str">
        <f>IF(P175&gt;0,IF(Tableau_stats_bancs[[#This Row],[ Durée (en jours)]]-Q175&gt;7,7,Tableau_stats_bancs[[#This Row],[ Durée (en jours)]]-Q175),"")</f>
        <v/>
      </c>
      <c r="AD175" s="59" t="b">
        <v>0</v>
      </c>
      <c r="AE175" s="42" t="s">
        <v>153</v>
      </c>
      <c r="AF175" s="40">
        <v>42585.583333333336</v>
      </c>
      <c r="AG175" s="40">
        <v>42586.75</v>
      </c>
      <c r="AH175" s="41" t="b">
        <v>0</v>
      </c>
      <c r="AI175" s="42"/>
      <c r="AJ175" s="42" t="s">
        <v>43</v>
      </c>
      <c r="AK175" s="43" t="s">
        <v>8</v>
      </c>
      <c r="AL175" s="44">
        <v>1.5</v>
      </c>
      <c r="AM175" s="45">
        <v>0.5</v>
      </c>
      <c r="AN175" s="46">
        <v>32</v>
      </c>
      <c r="AO175" s="46">
        <v>32</v>
      </c>
      <c r="AP175" s="47">
        <v>0</v>
      </c>
    </row>
    <row r="176" spans="1:42" x14ac:dyDescent="0.25">
      <c r="A176" t="b">
        <v>0</v>
      </c>
      <c r="B176" s="1"/>
      <c r="C176" s="2">
        <v>42639</v>
      </c>
      <c r="D176" s="2">
        <v>42640.999305555553</v>
      </c>
      <c r="E176" s="3" t="b">
        <v>1</v>
      </c>
      <c r="F176" s="1"/>
      <c r="G176" s="1" t="s">
        <v>44</v>
      </c>
      <c r="H176" s="4" t="s">
        <v>8</v>
      </c>
      <c r="I176" s="5">
        <f t="shared" si="35"/>
        <v>2</v>
      </c>
      <c r="J17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76" s="3">
        <f>WEEKNUM(Tableau_stats_bancs[[#This Row],[Heure de début]],)</f>
        <v>40</v>
      </c>
      <c r="L176">
        <f>WEEKNUM(Tableau_stats_bancs[[#This Row],[Heure de fin]],)</f>
        <v>40</v>
      </c>
      <c r="M176">
        <f>IF(Tableau_stats_bancs[[#This Row],[Semaine fin]]&lt;&gt;Tableau_stats_bancs[[#This Row],[Semaine début]],1,0)</f>
        <v>0</v>
      </c>
      <c r="Q176" s="25"/>
      <c r="R176" t="str">
        <f t="shared" si="36"/>
        <v/>
      </c>
      <c r="S176" s="26" t="str">
        <f>IF(P176&gt;0,IF(Tableau_stats_bancs[[#This Row],[ Durée (en jours)]]-Q176&gt;7,7,Tableau_stats_bancs[[#This Row],[ Durée (en jours)]]-Q176),"")</f>
        <v/>
      </c>
      <c r="AD176" s="59" t="b">
        <v>0</v>
      </c>
      <c r="AE176" s="42" t="s">
        <v>154</v>
      </c>
      <c r="AF176" s="40">
        <v>42587</v>
      </c>
      <c r="AG176" s="40">
        <v>42587.999305555553</v>
      </c>
      <c r="AH176" s="41" t="b">
        <v>1</v>
      </c>
      <c r="AI176" s="42"/>
      <c r="AJ176" s="42" t="s">
        <v>43</v>
      </c>
      <c r="AK176" s="43" t="s">
        <v>8</v>
      </c>
      <c r="AL176" s="44">
        <v>1</v>
      </c>
      <c r="AM176" s="45">
        <v>0.33333333333333331</v>
      </c>
      <c r="AN176" s="46">
        <v>32</v>
      </c>
      <c r="AO176" s="46">
        <v>32</v>
      </c>
      <c r="AP176" s="47">
        <v>0</v>
      </c>
    </row>
    <row r="177" spans="1:42" x14ac:dyDescent="0.25">
      <c r="A177" t="b">
        <v>0</v>
      </c>
      <c r="B177" s="1"/>
      <c r="C177" s="2">
        <v>42374</v>
      </c>
      <c r="D177" s="2">
        <v>42377.999305555553</v>
      </c>
      <c r="E177" s="3" t="b">
        <v>1</v>
      </c>
      <c r="F177" s="1"/>
      <c r="G177" s="1" t="s">
        <v>45</v>
      </c>
      <c r="H177" s="4" t="s">
        <v>8</v>
      </c>
      <c r="I177" s="5">
        <f t="shared" si="35"/>
        <v>4</v>
      </c>
      <c r="J17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177">
        <f>WEEKNUM(Tableau_stats_bancs[[#This Row],[Heure de début]],)</f>
        <v>2</v>
      </c>
      <c r="L177">
        <f>WEEKNUM(Tableau_stats_bancs[[#This Row],[Heure de fin]],)</f>
        <v>2</v>
      </c>
      <c r="M177">
        <f>IF(Tableau_stats_bancs[[#This Row],[Semaine fin]]&lt;&gt;Tableau_stats_bancs[[#This Row],[Semaine début]],1,0)</f>
        <v>0</v>
      </c>
      <c r="Q177" s="25"/>
      <c r="R177" t="str">
        <f t="shared" si="36"/>
        <v/>
      </c>
      <c r="S177" s="26" t="str">
        <f>IF(P177&gt;0,IF(Tableau_stats_bancs[[#This Row],[ Durée (en jours)]]-Q177&gt;7,7,Tableau_stats_bancs[[#This Row],[ Durée (en jours)]]-Q177),"")</f>
        <v/>
      </c>
      <c r="AD177" s="59" t="b">
        <v>0</v>
      </c>
      <c r="AE177" s="42" t="s">
        <v>155</v>
      </c>
      <c r="AF177" s="40">
        <v>42590</v>
      </c>
      <c r="AG177" s="40">
        <v>42590.999305555553</v>
      </c>
      <c r="AH177" s="41" t="b">
        <v>1</v>
      </c>
      <c r="AI177" s="42"/>
      <c r="AJ177" s="42" t="s">
        <v>43</v>
      </c>
      <c r="AK177" s="43" t="s">
        <v>8</v>
      </c>
      <c r="AL177" s="44">
        <v>1</v>
      </c>
      <c r="AM177" s="45">
        <v>0.33333333333333331</v>
      </c>
      <c r="AN177" s="46">
        <v>33</v>
      </c>
      <c r="AO177" s="46">
        <v>33</v>
      </c>
      <c r="AP177" s="47">
        <v>0</v>
      </c>
    </row>
    <row r="178" spans="1:42" x14ac:dyDescent="0.25">
      <c r="A178" t="b">
        <v>0</v>
      </c>
      <c r="B178" s="1"/>
      <c r="C178" s="2">
        <v>42380</v>
      </c>
      <c r="D178" s="2">
        <v>42380.999305555553</v>
      </c>
      <c r="E178" s="3" t="b">
        <v>1</v>
      </c>
      <c r="F178" s="1"/>
      <c r="G178" s="1" t="s">
        <v>45</v>
      </c>
      <c r="H178" s="4" t="s">
        <v>8</v>
      </c>
      <c r="I178" s="5">
        <f t="shared" si="35"/>
        <v>1</v>
      </c>
      <c r="J17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78">
        <f>WEEKNUM(Tableau_stats_bancs[[#This Row],[Heure de début]],)</f>
        <v>3</v>
      </c>
      <c r="L178">
        <f>WEEKNUM(Tableau_stats_bancs[[#This Row],[Heure de fin]],)</f>
        <v>3</v>
      </c>
      <c r="M178">
        <f>IF(Tableau_stats_bancs[[#This Row],[Semaine fin]]&lt;&gt;Tableau_stats_bancs[[#This Row],[Semaine début]],1,0)</f>
        <v>0</v>
      </c>
      <c r="Q178" s="25"/>
      <c r="R178" t="str">
        <f t="shared" si="36"/>
        <v/>
      </c>
      <c r="S178" s="26" t="str">
        <f>IF(P178&gt;0,IF(Tableau_stats_bancs[[#This Row],[ Durée (en jours)]]-Q178&gt;7,7,Tableau_stats_bancs[[#This Row],[ Durée (en jours)]]-Q178),"")</f>
        <v/>
      </c>
      <c r="AD178" s="59" t="b">
        <v>0</v>
      </c>
      <c r="AE178" s="42" t="s">
        <v>156</v>
      </c>
      <c r="AF178" s="40">
        <v>42591.375</v>
      </c>
      <c r="AG178" s="40">
        <v>42593.5</v>
      </c>
      <c r="AH178" s="41" t="b">
        <v>0</v>
      </c>
      <c r="AI178" s="42"/>
      <c r="AJ178" s="42" t="s">
        <v>43</v>
      </c>
      <c r="AK178" s="43" t="s">
        <v>8</v>
      </c>
      <c r="AL178" s="44">
        <v>2.5</v>
      </c>
      <c r="AM178" s="45">
        <v>0.83333333333333326</v>
      </c>
      <c r="AN178" s="46">
        <v>33</v>
      </c>
      <c r="AO178" s="46">
        <v>33</v>
      </c>
      <c r="AP178" s="47">
        <v>0</v>
      </c>
    </row>
    <row r="179" spans="1:42" x14ac:dyDescent="0.25">
      <c r="A179" t="b">
        <v>0</v>
      </c>
      <c r="B179" s="1"/>
      <c r="C179" s="2">
        <v>42383</v>
      </c>
      <c r="D179" s="2">
        <v>42384.999305555553</v>
      </c>
      <c r="E179" s="3" t="b">
        <v>1</v>
      </c>
      <c r="F179" s="1"/>
      <c r="G179" s="1" t="s">
        <v>45</v>
      </c>
      <c r="H179" s="4" t="s">
        <v>8</v>
      </c>
      <c r="I179" s="5">
        <f t="shared" si="35"/>
        <v>2</v>
      </c>
      <c r="J17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79">
        <f>WEEKNUM(Tableau_stats_bancs[[#This Row],[Heure de début]],)</f>
        <v>3</v>
      </c>
      <c r="L179">
        <f>WEEKNUM(Tableau_stats_bancs[[#This Row],[Heure de fin]],)</f>
        <v>3</v>
      </c>
      <c r="M179">
        <f>IF(Tableau_stats_bancs[[#This Row],[Semaine fin]]&lt;&gt;Tableau_stats_bancs[[#This Row],[Semaine début]],1,0)</f>
        <v>0</v>
      </c>
      <c r="Q179" s="25"/>
      <c r="R179" t="str">
        <f t="shared" si="36"/>
        <v/>
      </c>
      <c r="S179" s="26" t="str">
        <f>IF(P179&gt;0,IF(Tableau_stats_bancs[[#This Row],[ Durée (en jours)]]-Q179&gt;7,7,Tableau_stats_bancs[[#This Row],[ Durée (en jours)]]-Q179),"")</f>
        <v/>
      </c>
      <c r="AD179" s="59" t="b">
        <v>0</v>
      </c>
      <c r="AE179" s="42" t="s">
        <v>157</v>
      </c>
      <c r="AF179" s="40">
        <v>42600</v>
      </c>
      <c r="AG179" s="40">
        <v>42600.999305555553</v>
      </c>
      <c r="AH179" s="41" t="b">
        <v>1</v>
      </c>
      <c r="AI179" s="42"/>
      <c r="AJ179" s="42" t="s">
        <v>43</v>
      </c>
      <c r="AK179" s="43" t="s">
        <v>9</v>
      </c>
      <c r="AL179" s="44">
        <v>1</v>
      </c>
      <c r="AM179" s="45">
        <v>0.33333333333333331</v>
      </c>
      <c r="AN179" s="46">
        <v>34</v>
      </c>
      <c r="AO179" s="46">
        <v>34</v>
      </c>
      <c r="AP179" s="47">
        <v>0</v>
      </c>
    </row>
    <row r="180" spans="1:42" x14ac:dyDescent="0.25">
      <c r="A180" t="b">
        <v>0</v>
      </c>
      <c r="B180" s="1"/>
      <c r="C180" s="2">
        <v>42387</v>
      </c>
      <c r="D180" s="2">
        <v>42388.999305555553</v>
      </c>
      <c r="E180" s="3" t="b">
        <v>1</v>
      </c>
      <c r="F180" s="1"/>
      <c r="G180" s="1" t="s">
        <v>45</v>
      </c>
      <c r="H180" s="4" t="s">
        <v>8</v>
      </c>
      <c r="I180" s="5">
        <f t="shared" si="35"/>
        <v>2</v>
      </c>
      <c r="J18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80">
        <f>WEEKNUM(Tableau_stats_bancs[[#This Row],[Heure de début]],)</f>
        <v>4</v>
      </c>
      <c r="L180">
        <f>WEEKNUM(Tableau_stats_bancs[[#This Row],[Heure de fin]],)</f>
        <v>4</v>
      </c>
      <c r="M180">
        <f>IF(Tableau_stats_bancs[[#This Row],[Semaine fin]]&lt;&gt;Tableau_stats_bancs[[#This Row],[Semaine début]],1,0)</f>
        <v>0</v>
      </c>
      <c r="Q180" s="25"/>
      <c r="R180" t="str">
        <f t="shared" si="36"/>
        <v/>
      </c>
      <c r="S180" s="26" t="str">
        <f>IF(P180&gt;0,IF(Tableau_stats_bancs[[#This Row],[ Durée (en jours)]]-Q180&gt;7,7,Tableau_stats_bancs[[#This Row],[ Durée (en jours)]]-Q180),"")</f>
        <v/>
      </c>
      <c r="AD180" s="59" t="b">
        <v>0</v>
      </c>
      <c r="AE180" s="42" t="s">
        <v>158</v>
      </c>
      <c r="AF180" s="40">
        <v>42601</v>
      </c>
      <c r="AG180" s="40">
        <v>42601.999305555553</v>
      </c>
      <c r="AH180" s="41" t="b">
        <v>1</v>
      </c>
      <c r="AI180" s="42"/>
      <c r="AJ180" s="42" t="s">
        <v>43</v>
      </c>
      <c r="AK180" s="43" t="s">
        <v>8</v>
      </c>
      <c r="AL180" s="44">
        <v>1</v>
      </c>
      <c r="AM180" s="45">
        <v>0.33333333333333331</v>
      </c>
      <c r="AN180" s="46">
        <v>34</v>
      </c>
      <c r="AO180" s="46">
        <v>34</v>
      </c>
      <c r="AP180" s="47">
        <v>0</v>
      </c>
    </row>
    <row r="181" spans="1:42" x14ac:dyDescent="0.25">
      <c r="A181" t="b">
        <v>0</v>
      </c>
      <c r="B181" s="1"/>
      <c r="C181" s="2">
        <v>42389</v>
      </c>
      <c r="D181" s="2">
        <v>42391.999305555553</v>
      </c>
      <c r="E181" s="3" t="b">
        <v>1</v>
      </c>
      <c r="F181" s="1"/>
      <c r="G181" s="1" t="s">
        <v>45</v>
      </c>
      <c r="H181" s="4" t="s">
        <v>8</v>
      </c>
      <c r="I181" s="5">
        <f t="shared" si="35"/>
        <v>3</v>
      </c>
      <c r="J18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81">
        <f>WEEKNUM(Tableau_stats_bancs[[#This Row],[Heure de début]],)</f>
        <v>4</v>
      </c>
      <c r="L181">
        <f>WEEKNUM(Tableau_stats_bancs[[#This Row],[Heure de fin]],)</f>
        <v>4</v>
      </c>
      <c r="M181">
        <f>IF(Tableau_stats_bancs[[#This Row],[Semaine fin]]&lt;&gt;Tableau_stats_bancs[[#This Row],[Semaine début]],1,0)</f>
        <v>0</v>
      </c>
      <c r="Q181" s="25"/>
      <c r="R181" t="str">
        <f t="shared" si="36"/>
        <v/>
      </c>
      <c r="S181" s="26" t="str">
        <f>IF(P181&gt;0,IF(Tableau_stats_bancs[[#This Row],[ Durée (en jours)]]-Q181&gt;7,7,Tableau_stats_bancs[[#This Row],[ Durée (en jours)]]-Q181),"")</f>
        <v/>
      </c>
      <c r="AD181" s="59" t="b">
        <v>0</v>
      </c>
      <c r="AE181" s="42" t="s">
        <v>159</v>
      </c>
      <c r="AF181" s="40">
        <v>42605</v>
      </c>
      <c r="AG181" s="40">
        <v>42605.999305555553</v>
      </c>
      <c r="AH181" s="41" t="b">
        <v>1</v>
      </c>
      <c r="AI181" s="42"/>
      <c r="AJ181" s="42" t="s">
        <v>43</v>
      </c>
      <c r="AK181" s="43" t="s">
        <v>9</v>
      </c>
      <c r="AL181" s="44">
        <v>1</v>
      </c>
      <c r="AM181" s="45">
        <v>0.33333333333333331</v>
      </c>
      <c r="AN181" s="46">
        <v>35</v>
      </c>
      <c r="AO181" s="46">
        <v>35</v>
      </c>
      <c r="AP181" s="47">
        <v>0</v>
      </c>
    </row>
    <row r="182" spans="1:42" x14ac:dyDescent="0.25">
      <c r="A182" t="b">
        <v>0</v>
      </c>
      <c r="B182" s="1"/>
      <c r="C182" s="2">
        <v>42405</v>
      </c>
      <c r="D182" s="2">
        <v>42405.999305555553</v>
      </c>
      <c r="E182" s="3" t="b">
        <v>1</v>
      </c>
      <c r="F182" s="1"/>
      <c r="G182" s="1" t="s">
        <v>45</v>
      </c>
      <c r="H182" s="4" t="s">
        <v>8</v>
      </c>
      <c r="I182" s="5">
        <f t="shared" si="35"/>
        <v>1</v>
      </c>
      <c r="J18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82">
        <f>WEEKNUM(Tableau_stats_bancs[[#This Row],[Heure de début]],)</f>
        <v>6</v>
      </c>
      <c r="L182">
        <f>WEEKNUM(Tableau_stats_bancs[[#This Row],[Heure de fin]],)</f>
        <v>6</v>
      </c>
      <c r="M182">
        <f>IF(Tableau_stats_bancs[[#This Row],[Semaine fin]]&lt;&gt;Tableau_stats_bancs[[#This Row],[Semaine début]],1,0)</f>
        <v>0</v>
      </c>
      <c r="Q182" s="25"/>
      <c r="R182" t="str">
        <f t="shared" si="36"/>
        <v/>
      </c>
      <c r="S182" s="26" t="str">
        <f>IF(P182&gt;0,IF(Tableau_stats_bancs[[#This Row],[ Durée (en jours)]]-Q182&gt;7,7,Tableau_stats_bancs[[#This Row],[ Durée (en jours)]]-Q182),"")</f>
        <v/>
      </c>
      <c r="AD182" s="59" t="b">
        <v>0</v>
      </c>
      <c r="AE182" s="42" t="s">
        <v>160</v>
      </c>
      <c r="AF182" s="40">
        <v>42607</v>
      </c>
      <c r="AG182" s="40">
        <v>42607.999305555553</v>
      </c>
      <c r="AH182" s="41" t="b">
        <v>1</v>
      </c>
      <c r="AI182" s="42"/>
      <c r="AJ182" s="42" t="s">
        <v>43</v>
      </c>
      <c r="AK182" s="43" t="s">
        <v>9</v>
      </c>
      <c r="AL182" s="44">
        <v>1</v>
      </c>
      <c r="AM182" s="45">
        <v>0.33333333333333331</v>
      </c>
      <c r="AN182" s="46">
        <v>35</v>
      </c>
      <c r="AO182" s="46">
        <v>35</v>
      </c>
      <c r="AP182" s="47">
        <v>0</v>
      </c>
    </row>
    <row r="183" spans="1:42" x14ac:dyDescent="0.25">
      <c r="A183" t="b">
        <v>0</v>
      </c>
      <c r="B183" s="1"/>
      <c r="C183" s="2">
        <v>42408</v>
      </c>
      <c r="D183" s="2">
        <v>42412.999305555553</v>
      </c>
      <c r="E183" s="3" t="b">
        <v>1</v>
      </c>
      <c r="F183" s="1"/>
      <c r="G183" s="1" t="s">
        <v>45</v>
      </c>
      <c r="H183" s="4" t="s">
        <v>8</v>
      </c>
      <c r="I183" s="5">
        <f t="shared" si="35"/>
        <v>5</v>
      </c>
      <c r="J18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83">
        <f>WEEKNUM(Tableau_stats_bancs[[#This Row],[Heure de début]],)</f>
        <v>7</v>
      </c>
      <c r="L183">
        <f>WEEKNUM(Tableau_stats_bancs[[#This Row],[Heure de fin]],)</f>
        <v>7</v>
      </c>
      <c r="M183">
        <f>IF(Tableau_stats_bancs[[#This Row],[Semaine fin]]&lt;&gt;Tableau_stats_bancs[[#This Row],[Semaine début]],1,0)</f>
        <v>0</v>
      </c>
      <c r="Q183" s="25"/>
      <c r="R183" t="str">
        <f t="shared" si="36"/>
        <v/>
      </c>
      <c r="S183" s="26" t="str">
        <f>IF(P183&gt;0,IF(Tableau_stats_bancs[[#This Row],[ Durée (en jours)]]-Q183&gt;7,7,Tableau_stats_bancs[[#This Row],[ Durée (en jours)]]-Q183),"")</f>
        <v/>
      </c>
      <c r="AD183" s="59" t="b">
        <v>0</v>
      </c>
      <c r="AE183" s="42" t="s">
        <v>161</v>
      </c>
      <c r="AF183" s="40">
        <v>42612</v>
      </c>
      <c r="AG183" s="40">
        <v>42612.999305555553</v>
      </c>
      <c r="AH183" s="41" t="b">
        <v>1</v>
      </c>
      <c r="AI183" s="42"/>
      <c r="AJ183" s="42" t="s">
        <v>43</v>
      </c>
      <c r="AK183" s="43" t="s">
        <v>9</v>
      </c>
      <c r="AL183" s="44">
        <v>1</v>
      </c>
      <c r="AM183" s="45">
        <v>0.33333333333333331</v>
      </c>
      <c r="AN183" s="46">
        <v>36</v>
      </c>
      <c r="AO183" s="46">
        <v>36</v>
      </c>
      <c r="AP183" s="47">
        <v>0</v>
      </c>
    </row>
    <row r="184" spans="1:42" x14ac:dyDescent="0.25">
      <c r="A184" t="b">
        <v>0</v>
      </c>
      <c r="B184" s="1"/>
      <c r="C184" s="2">
        <v>42415</v>
      </c>
      <c r="D184" s="2">
        <v>42419.999305555553</v>
      </c>
      <c r="E184" s="3" t="b">
        <v>1</v>
      </c>
      <c r="F184" s="1"/>
      <c r="G184" s="1" t="s">
        <v>45</v>
      </c>
      <c r="H184" s="4" t="s">
        <v>8</v>
      </c>
      <c r="I184" s="5">
        <f t="shared" si="35"/>
        <v>5</v>
      </c>
      <c r="J18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84">
        <f>WEEKNUM(Tableau_stats_bancs[[#This Row],[Heure de début]],)</f>
        <v>8</v>
      </c>
      <c r="L184">
        <f>WEEKNUM(Tableau_stats_bancs[[#This Row],[Heure de fin]],)</f>
        <v>8</v>
      </c>
      <c r="M184">
        <f>IF(Tableau_stats_bancs[[#This Row],[Semaine fin]]&lt;&gt;Tableau_stats_bancs[[#This Row],[Semaine début]],1,0)</f>
        <v>0</v>
      </c>
      <c r="Q184" s="25"/>
      <c r="R184" t="str">
        <f t="shared" si="36"/>
        <v/>
      </c>
      <c r="S184" s="26" t="str">
        <f>IF(P184&gt;0,IF(Tableau_stats_bancs[[#This Row],[ Durée (en jours)]]-Q184&gt;7,7,Tableau_stats_bancs[[#This Row],[ Durée (en jours)]]-Q184),"")</f>
        <v/>
      </c>
      <c r="AD184" s="59" t="b">
        <v>0</v>
      </c>
      <c r="AE184" s="42" t="s">
        <v>162</v>
      </c>
      <c r="AF184" s="40">
        <v>42614</v>
      </c>
      <c r="AG184" s="40">
        <v>42614.999305555553</v>
      </c>
      <c r="AH184" s="41" t="b">
        <v>1</v>
      </c>
      <c r="AI184" s="42"/>
      <c r="AJ184" s="42" t="s">
        <v>43</v>
      </c>
      <c r="AK184" s="43" t="s">
        <v>9</v>
      </c>
      <c r="AL184" s="44">
        <v>1</v>
      </c>
      <c r="AM184" s="45">
        <v>0.33333333333333331</v>
      </c>
      <c r="AN184" s="46">
        <v>36</v>
      </c>
      <c r="AO184" s="46">
        <v>36</v>
      </c>
      <c r="AP184" s="47">
        <v>0</v>
      </c>
    </row>
    <row r="185" spans="1:42" x14ac:dyDescent="0.25">
      <c r="A185" t="b">
        <v>0</v>
      </c>
      <c r="B185" s="1"/>
      <c r="C185" s="2">
        <v>42422</v>
      </c>
      <c r="D185" s="2">
        <v>42426.999305555553</v>
      </c>
      <c r="E185" s="3" t="b">
        <v>1</v>
      </c>
      <c r="F185" s="1"/>
      <c r="G185" s="1" t="s">
        <v>45</v>
      </c>
      <c r="H185" s="4" t="s">
        <v>8</v>
      </c>
      <c r="I185" s="5">
        <f t="shared" si="35"/>
        <v>5</v>
      </c>
      <c r="J18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85">
        <f>WEEKNUM(Tableau_stats_bancs[[#This Row],[Heure de début]],)</f>
        <v>9</v>
      </c>
      <c r="L185">
        <f>WEEKNUM(Tableau_stats_bancs[[#This Row],[Heure de fin]],)</f>
        <v>9</v>
      </c>
      <c r="M185">
        <f>IF(Tableau_stats_bancs[[#This Row],[Semaine fin]]&lt;&gt;Tableau_stats_bancs[[#This Row],[Semaine début]],1,0)</f>
        <v>0</v>
      </c>
      <c r="Q185" s="25"/>
      <c r="R185" t="str">
        <f t="shared" si="36"/>
        <v/>
      </c>
      <c r="S185" s="26" t="str">
        <f>IF(P185&gt;0,IF(Tableau_stats_bancs[[#This Row],[ Durée (en jours)]]-Q185&gt;7,7,Tableau_stats_bancs[[#This Row],[ Durée (en jours)]]-Q185),"")</f>
        <v/>
      </c>
      <c r="AD185" s="59" t="b">
        <v>0</v>
      </c>
      <c r="AE185" s="42" t="s">
        <v>163</v>
      </c>
      <c r="AF185" s="40">
        <v>42620</v>
      </c>
      <c r="AG185" s="40">
        <v>42620.999305555553</v>
      </c>
      <c r="AH185" s="41" t="b">
        <v>1</v>
      </c>
      <c r="AI185" s="42"/>
      <c r="AJ185" s="42" t="s">
        <v>43</v>
      </c>
      <c r="AK185" s="43" t="s">
        <v>8</v>
      </c>
      <c r="AL185" s="44">
        <v>1</v>
      </c>
      <c r="AM185" s="45">
        <v>0.33333333333333331</v>
      </c>
      <c r="AN185" s="46">
        <v>37</v>
      </c>
      <c r="AO185" s="46">
        <v>37</v>
      </c>
      <c r="AP185" s="47">
        <v>0</v>
      </c>
    </row>
    <row r="186" spans="1:42" x14ac:dyDescent="0.25">
      <c r="A186" t="b">
        <v>0</v>
      </c>
      <c r="B186" s="1"/>
      <c r="C186" s="2">
        <v>42429</v>
      </c>
      <c r="D186" s="2">
        <v>42430.999305555553</v>
      </c>
      <c r="E186" s="3" t="b">
        <v>1</v>
      </c>
      <c r="F186" s="1"/>
      <c r="G186" s="1" t="s">
        <v>45</v>
      </c>
      <c r="H186" s="4" t="s">
        <v>8</v>
      </c>
      <c r="I186" s="5">
        <f t="shared" si="35"/>
        <v>2</v>
      </c>
      <c r="J18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86">
        <f>WEEKNUM(Tableau_stats_bancs[[#This Row],[Heure de début]],)</f>
        <v>10</v>
      </c>
      <c r="L186">
        <f>WEEKNUM(Tableau_stats_bancs[[#This Row],[Heure de fin]],)</f>
        <v>10</v>
      </c>
      <c r="M186">
        <f>IF(Tableau_stats_bancs[[#This Row],[Semaine fin]]&lt;&gt;Tableau_stats_bancs[[#This Row],[Semaine début]],1,0)</f>
        <v>0</v>
      </c>
      <c r="Q186" s="25"/>
      <c r="R186" t="str">
        <f t="shared" si="36"/>
        <v/>
      </c>
      <c r="S186" s="26" t="str">
        <f>IF(P186&gt;0,IF(Tableau_stats_bancs[[#This Row],[ Durée (en jours)]]-Q186&gt;7,7,Tableau_stats_bancs[[#This Row],[ Durée (en jours)]]-Q186),"")</f>
        <v/>
      </c>
      <c r="AD186" s="59" t="b">
        <v>0</v>
      </c>
      <c r="AE186" s="42" t="s">
        <v>164</v>
      </c>
      <c r="AF186" s="40">
        <v>42621</v>
      </c>
      <c r="AG186" s="40">
        <v>42621.999305555553</v>
      </c>
      <c r="AH186" s="41" t="b">
        <v>1</v>
      </c>
      <c r="AI186" s="42"/>
      <c r="AJ186" s="42" t="s">
        <v>43</v>
      </c>
      <c r="AK186" s="43" t="s">
        <v>8</v>
      </c>
      <c r="AL186" s="44">
        <v>1</v>
      </c>
      <c r="AM186" s="45">
        <v>0.33333333333333331</v>
      </c>
      <c r="AN186" s="46">
        <v>37</v>
      </c>
      <c r="AO186" s="46">
        <v>37</v>
      </c>
      <c r="AP186" s="47">
        <v>0</v>
      </c>
    </row>
    <row r="187" spans="1:42" x14ac:dyDescent="0.25">
      <c r="A187" t="b">
        <v>0</v>
      </c>
      <c r="B187" s="1"/>
      <c r="C187" s="2">
        <v>42443</v>
      </c>
      <c r="D187" s="2">
        <v>42447.999305555553</v>
      </c>
      <c r="E187" s="3" t="b">
        <v>1</v>
      </c>
      <c r="F187" s="1"/>
      <c r="G187" s="1" t="s">
        <v>45</v>
      </c>
      <c r="H187" s="4" t="s">
        <v>8</v>
      </c>
      <c r="I187" s="5">
        <f t="shared" si="35"/>
        <v>5</v>
      </c>
      <c r="J18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87">
        <f>WEEKNUM(Tableau_stats_bancs[[#This Row],[Heure de début]],)</f>
        <v>12</v>
      </c>
      <c r="L187">
        <f>WEEKNUM(Tableau_stats_bancs[[#This Row],[Heure de fin]],)</f>
        <v>12</v>
      </c>
      <c r="M187">
        <f>IF(Tableau_stats_bancs[[#This Row],[Semaine fin]]&lt;&gt;Tableau_stats_bancs[[#This Row],[Semaine début]],1,0)</f>
        <v>0</v>
      </c>
      <c r="Q187" s="25"/>
      <c r="R187" t="str">
        <f t="shared" si="36"/>
        <v/>
      </c>
      <c r="S187" s="26" t="str">
        <f>IF(P187&gt;0,IF(Tableau_stats_bancs[[#This Row],[ Durée (en jours)]]-Q187&gt;7,7,Tableau_stats_bancs[[#This Row],[ Durée (en jours)]]-Q187),"")</f>
        <v/>
      </c>
      <c r="AD187" s="59" t="b">
        <v>0</v>
      </c>
      <c r="AE187" s="42" t="s">
        <v>165</v>
      </c>
      <c r="AF187" s="40">
        <v>42622</v>
      </c>
      <c r="AG187" s="40">
        <f>AG188-4</f>
        <v>42624.999305555553</v>
      </c>
      <c r="AH187" s="41" t="b">
        <v>1</v>
      </c>
      <c r="AI187" s="42"/>
      <c r="AJ187" s="42" t="s">
        <v>43</v>
      </c>
      <c r="AK187" s="43" t="s">
        <v>8</v>
      </c>
      <c r="AL187" s="44">
        <v>3</v>
      </c>
      <c r="AM187" s="45">
        <f>AL187*8/24</f>
        <v>1</v>
      </c>
      <c r="AN187" s="46">
        <v>37</v>
      </c>
      <c r="AO187" s="46">
        <v>37</v>
      </c>
      <c r="AP187" s="47">
        <v>0</v>
      </c>
    </row>
    <row r="188" spans="1:42" x14ac:dyDescent="0.25">
      <c r="A188" t="b">
        <v>0</v>
      </c>
      <c r="B188" s="1"/>
      <c r="C188" s="2">
        <v>42450</v>
      </c>
      <c r="D188" s="2">
        <v>42454.999305555553</v>
      </c>
      <c r="E188" s="3" t="b">
        <v>1</v>
      </c>
      <c r="F188" s="1"/>
      <c r="G188" s="1" t="s">
        <v>45</v>
      </c>
      <c r="H188" s="4" t="s">
        <v>8</v>
      </c>
      <c r="I188" s="5">
        <f t="shared" si="35"/>
        <v>5</v>
      </c>
      <c r="J18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88">
        <f>WEEKNUM(Tableau_stats_bancs[[#This Row],[Heure de début]],)</f>
        <v>13</v>
      </c>
      <c r="L188">
        <f>WEEKNUM(Tableau_stats_bancs[[#This Row],[Heure de fin]],)</f>
        <v>13</v>
      </c>
      <c r="M188">
        <f>IF(Tableau_stats_bancs[[#This Row],[Semaine fin]]&lt;&gt;Tableau_stats_bancs[[#This Row],[Semaine début]],1,0)</f>
        <v>0</v>
      </c>
      <c r="Q188" s="25"/>
      <c r="R188" t="str">
        <f t="shared" si="36"/>
        <v/>
      </c>
      <c r="S188" s="26" t="str">
        <f>IF(P188&gt;0,IF(Tableau_stats_bancs[[#This Row],[ Durée (en jours)]]-Q188&gt;7,7,Tableau_stats_bancs[[#This Row],[ Durée (en jours)]]-Q188),"")</f>
        <v/>
      </c>
      <c r="AD188" s="59"/>
      <c r="AE188" s="42" t="s">
        <v>165</v>
      </c>
      <c r="AF188" s="40">
        <f>AF187+3</f>
        <v>42625</v>
      </c>
      <c r="AG188" s="40">
        <v>42628.999305555553</v>
      </c>
      <c r="AH188" s="41"/>
      <c r="AI188" s="42"/>
      <c r="AJ188" s="42"/>
      <c r="AK188" s="43"/>
      <c r="AL188" s="44">
        <v>4</v>
      </c>
      <c r="AM188" s="45">
        <f>AL188*8/24</f>
        <v>1.3333333333333333</v>
      </c>
      <c r="AN188" s="46">
        <v>38</v>
      </c>
      <c r="AO188" s="46">
        <v>38</v>
      </c>
      <c r="AP188" s="47">
        <v>1</v>
      </c>
    </row>
    <row r="189" spans="1:42" x14ac:dyDescent="0.25">
      <c r="A189" t="b">
        <v>0</v>
      </c>
      <c r="B189" s="1"/>
      <c r="C189" s="2">
        <v>42464</v>
      </c>
      <c r="D189" s="2">
        <v>42468.999305555553</v>
      </c>
      <c r="E189" s="3" t="b">
        <v>1</v>
      </c>
      <c r="F189" s="1"/>
      <c r="G189" s="1" t="s">
        <v>45</v>
      </c>
      <c r="H189" s="4" t="s">
        <v>8</v>
      </c>
      <c r="I189" s="5">
        <f t="shared" si="35"/>
        <v>5</v>
      </c>
      <c r="J18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89">
        <f>WEEKNUM(Tableau_stats_bancs[[#This Row],[Heure de début]],)</f>
        <v>15</v>
      </c>
      <c r="L189">
        <f>WEEKNUM(Tableau_stats_bancs[[#This Row],[Heure de fin]],)</f>
        <v>15</v>
      </c>
      <c r="M189">
        <f>IF(Tableau_stats_bancs[[#This Row],[Semaine fin]]&lt;&gt;Tableau_stats_bancs[[#This Row],[Semaine début]],1,0)</f>
        <v>0</v>
      </c>
      <c r="Q189" s="25"/>
      <c r="R189" t="str">
        <f t="shared" si="36"/>
        <v/>
      </c>
      <c r="S189" s="26" t="str">
        <f>IF(P189&gt;0,IF(Tableau_stats_bancs[[#This Row],[ Durée (en jours)]]-Q189&gt;7,7,Tableau_stats_bancs[[#This Row],[ Durée (en jours)]]-Q189),"")</f>
        <v/>
      </c>
      <c r="AD189" s="59" t="b">
        <v>0</v>
      </c>
      <c r="AE189" s="42" t="s">
        <v>166</v>
      </c>
      <c r="AF189" s="40">
        <v>42629</v>
      </c>
      <c r="AG189" s="40">
        <v>42629.999305555553</v>
      </c>
      <c r="AH189" s="41" t="b">
        <v>1</v>
      </c>
      <c r="AI189" s="42"/>
      <c r="AJ189" s="42" t="s">
        <v>43</v>
      </c>
      <c r="AK189" s="43" t="s">
        <v>8</v>
      </c>
      <c r="AL189" s="44">
        <v>1</v>
      </c>
      <c r="AM189" s="45">
        <v>0.33333333333333331</v>
      </c>
      <c r="AN189" s="41">
        <v>38</v>
      </c>
      <c r="AO189" s="46">
        <v>38</v>
      </c>
      <c r="AP189" s="47"/>
    </row>
    <row r="190" spans="1:42" x14ac:dyDescent="0.25">
      <c r="A190" t="b">
        <v>0</v>
      </c>
      <c r="B190" s="1"/>
      <c r="C190" s="2">
        <v>42471</v>
      </c>
      <c r="D190" s="2">
        <v>42475.999305555553</v>
      </c>
      <c r="E190" s="3" t="b">
        <v>1</v>
      </c>
      <c r="F190" s="1"/>
      <c r="G190" s="1" t="s">
        <v>45</v>
      </c>
      <c r="H190" s="4" t="s">
        <v>8</v>
      </c>
      <c r="I190" s="5">
        <f t="shared" si="35"/>
        <v>5</v>
      </c>
      <c r="J19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90">
        <f>WEEKNUM(Tableau_stats_bancs[[#This Row],[Heure de début]],)</f>
        <v>16</v>
      </c>
      <c r="L190">
        <f>WEEKNUM(Tableau_stats_bancs[[#This Row],[Heure de fin]],)</f>
        <v>16</v>
      </c>
      <c r="M190">
        <f>IF(Tableau_stats_bancs[[#This Row],[Semaine fin]]&lt;&gt;Tableau_stats_bancs[[#This Row],[Semaine début]],1,0)</f>
        <v>0</v>
      </c>
      <c r="Q190" s="25"/>
      <c r="R190" t="str">
        <f t="shared" si="36"/>
        <v/>
      </c>
      <c r="S190" s="26" t="str">
        <f>IF(P190&gt;0,IF(Tableau_stats_bancs[[#This Row],[ Durée (en jours)]]-Q190&gt;7,7,Tableau_stats_bancs[[#This Row],[ Durée (en jours)]]-Q190),"")</f>
        <v/>
      </c>
      <c r="AD190" s="59" t="b">
        <v>0</v>
      </c>
      <c r="AE190" s="42" t="s">
        <v>167</v>
      </c>
      <c r="AF190" s="40">
        <v>42634</v>
      </c>
      <c r="AG190" s="40">
        <v>42636.999305555553</v>
      </c>
      <c r="AH190" s="41" t="b">
        <v>1</v>
      </c>
      <c r="AI190" s="42"/>
      <c r="AJ190" s="42" t="s">
        <v>43</v>
      </c>
      <c r="AK190" s="43" t="s">
        <v>8</v>
      </c>
      <c r="AL190" s="44">
        <v>3</v>
      </c>
      <c r="AM190" s="45">
        <v>1</v>
      </c>
      <c r="AN190" s="41">
        <v>39</v>
      </c>
      <c r="AO190" s="46">
        <v>39</v>
      </c>
      <c r="AP190" s="47">
        <v>0</v>
      </c>
    </row>
    <row r="191" spans="1:42" x14ac:dyDescent="0.25">
      <c r="A191" t="b">
        <v>0</v>
      </c>
      <c r="B191" s="1"/>
      <c r="C191" s="2">
        <v>42478</v>
      </c>
      <c r="D191" s="2">
        <v>42478.999305555553</v>
      </c>
      <c r="E191" s="3" t="b">
        <v>1</v>
      </c>
      <c r="F191" s="1"/>
      <c r="G191" s="1" t="s">
        <v>45</v>
      </c>
      <c r="H191" s="4" t="s">
        <v>8</v>
      </c>
      <c r="I191" s="5">
        <f t="shared" si="35"/>
        <v>1</v>
      </c>
      <c r="J19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91">
        <f>WEEKNUM(Tableau_stats_bancs[[#This Row],[Heure de début]],)</f>
        <v>17</v>
      </c>
      <c r="L191">
        <f>WEEKNUM(Tableau_stats_bancs[[#This Row],[Heure de fin]],)</f>
        <v>17</v>
      </c>
      <c r="M191">
        <f>IF(Tableau_stats_bancs[[#This Row],[Semaine fin]]&lt;&gt;Tableau_stats_bancs[[#This Row],[Semaine début]],1,0)</f>
        <v>0</v>
      </c>
      <c r="Q191" s="25"/>
      <c r="R191" t="str">
        <f t="shared" si="36"/>
        <v/>
      </c>
      <c r="S191" s="26" t="str">
        <f>IF(P191&gt;0,IF(Tableau_stats_bancs[[#This Row],[ Durée (en jours)]]-Q191&gt;7,7,Tableau_stats_bancs[[#This Row],[ Durée (en jours)]]-Q191),"")</f>
        <v/>
      </c>
      <c r="AD191" s="59" t="b">
        <v>0</v>
      </c>
      <c r="AE191" s="42" t="s">
        <v>168</v>
      </c>
      <c r="AF191" s="40">
        <v>42373</v>
      </c>
      <c r="AG191" s="40">
        <v>42377.999305555553</v>
      </c>
      <c r="AH191" s="41" t="b">
        <v>1</v>
      </c>
      <c r="AI191" s="42"/>
      <c r="AJ191" s="42" t="s">
        <v>44</v>
      </c>
      <c r="AK191" s="43" t="s">
        <v>8</v>
      </c>
      <c r="AL191" s="44">
        <v>5</v>
      </c>
      <c r="AM191" s="45">
        <v>1.6666666666666665</v>
      </c>
      <c r="AN191" s="46">
        <v>2</v>
      </c>
      <c r="AO191" s="46">
        <v>2</v>
      </c>
      <c r="AP191" s="47">
        <v>0</v>
      </c>
    </row>
    <row r="192" spans="1:42" x14ac:dyDescent="0.25">
      <c r="A192" t="b">
        <v>0</v>
      </c>
      <c r="B192" s="1"/>
      <c r="C192" s="2">
        <v>42479.333333333336</v>
      </c>
      <c r="D192" s="2">
        <v>42479.5</v>
      </c>
      <c r="E192" s="3" t="b">
        <v>0</v>
      </c>
      <c r="F192" s="1"/>
      <c r="G192" s="1" t="s">
        <v>45</v>
      </c>
      <c r="H192" s="4" t="s">
        <v>9</v>
      </c>
      <c r="I192" s="5">
        <f t="shared" si="35"/>
        <v>0.5</v>
      </c>
      <c r="J19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0.16666666666424135</v>
      </c>
      <c r="K192">
        <f>WEEKNUM(Tableau_stats_bancs[[#This Row],[Heure de début]],)</f>
        <v>17</v>
      </c>
      <c r="L192">
        <f>WEEKNUM(Tableau_stats_bancs[[#This Row],[Heure de fin]],)</f>
        <v>17</v>
      </c>
      <c r="M192">
        <f>IF(Tableau_stats_bancs[[#This Row],[Semaine fin]]&lt;&gt;Tableau_stats_bancs[[#This Row],[Semaine début]],1,0)</f>
        <v>0</v>
      </c>
      <c r="Q192" s="25"/>
      <c r="R192" t="str">
        <f t="shared" si="36"/>
        <v/>
      </c>
      <c r="S192" s="26" t="str">
        <f>IF(P192&gt;0,IF(Tableau_stats_bancs[[#This Row],[ Durée (en jours)]]-Q192&gt;7,7,Tableau_stats_bancs[[#This Row],[ Durée (en jours)]]-Q192),"")</f>
        <v/>
      </c>
      <c r="AD192" s="59" t="b">
        <v>0</v>
      </c>
      <c r="AE192" s="42" t="s">
        <v>169</v>
      </c>
      <c r="AF192" s="40">
        <v>42380</v>
      </c>
      <c r="AG192" s="40">
        <v>42384.999305555553</v>
      </c>
      <c r="AH192" s="41" t="b">
        <v>1</v>
      </c>
      <c r="AI192" s="42"/>
      <c r="AJ192" s="42" t="s">
        <v>44</v>
      </c>
      <c r="AK192" s="43" t="s">
        <v>8</v>
      </c>
      <c r="AL192" s="44">
        <v>5</v>
      </c>
      <c r="AM192" s="45">
        <v>1.6666666666666665</v>
      </c>
      <c r="AN192" s="46">
        <v>3</v>
      </c>
      <c r="AO192" s="46">
        <v>3</v>
      </c>
      <c r="AP192" s="47">
        <v>0</v>
      </c>
    </row>
    <row r="193" spans="1:42" x14ac:dyDescent="0.25">
      <c r="A193" t="b">
        <v>0</v>
      </c>
      <c r="B193" s="1"/>
      <c r="C193" s="2">
        <v>42479.5</v>
      </c>
      <c r="D193" s="2">
        <v>42482.958333333336</v>
      </c>
      <c r="E193" s="3" t="b">
        <v>0</v>
      </c>
      <c r="F193" s="1"/>
      <c r="G193" s="1" t="s">
        <v>45</v>
      </c>
      <c r="H193" s="4" t="s">
        <v>8</v>
      </c>
      <c r="I193" s="5">
        <f t="shared" si="35"/>
        <v>3.5</v>
      </c>
      <c r="J19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1.1666666666666665</v>
      </c>
      <c r="K193">
        <f>WEEKNUM(Tableau_stats_bancs[[#This Row],[Heure de début]],)</f>
        <v>17</v>
      </c>
      <c r="L193">
        <f>WEEKNUM(Tableau_stats_bancs[[#This Row],[Heure de fin]],)</f>
        <v>17</v>
      </c>
      <c r="M193">
        <f>IF(Tableau_stats_bancs[[#This Row],[Semaine fin]]&lt;&gt;Tableau_stats_bancs[[#This Row],[Semaine début]],1,0)</f>
        <v>0</v>
      </c>
      <c r="Q193" s="25"/>
      <c r="R193" t="str">
        <f t="shared" si="36"/>
        <v/>
      </c>
      <c r="S193" s="26" t="str">
        <f>IF(P193&gt;0,IF(Tableau_stats_bancs[[#This Row],[ Durée (en jours)]]-Q193&gt;7,7,Tableau_stats_bancs[[#This Row],[ Durée (en jours)]]-Q193),"")</f>
        <v/>
      </c>
      <c r="AD193" s="59" t="b">
        <v>0</v>
      </c>
      <c r="AE193" s="42" t="s">
        <v>170</v>
      </c>
      <c r="AF193" s="40">
        <v>42387</v>
      </c>
      <c r="AG193" s="40">
        <v>42390.999305555553</v>
      </c>
      <c r="AH193" s="41" t="b">
        <v>1</v>
      </c>
      <c r="AI193" s="42"/>
      <c r="AJ193" s="42" t="s">
        <v>44</v>
      </c>
      <c r="AK193" s="43" t="s">
        <v>8</v>
      </c>
      <c r="AL193" s="44">
        <v>4</v>
      </c>
      <c r="AM193" s="45">
        <v>1.3333333333333333</v>
      </c>
      <c r="AN193" s="46">
        <v>4</v>
      </c>
      <c r="AO193" s="46">
        <v>4</v>
      </c>
      <c r="AP193" s="47">
        <v>0</v>
      </c>
    </row>
    <row r="194" spans="1:42" x14ac:dyDescent="0.25">
      <c r="A194" t="b">
        <v>0</v>
      </c>
      <c r="B194" s="1"/>
      <c r="C194" s="2">
        <v>42485</v>
      </c>
      <c r="D194" s="2">
        <v>42489.999305555553</v>
      </c>
      <c r="E194" s="3" t="b">
        <v>1</v>
      </c>
      <c r="F194" s="1"/>
      <c r="G194" s="1" t="s">
        <v>45</v>
      </c>
      <c r="H194" s="4" t="s">
        <v>8</v>
      </c>
      <c r="I194" s="5">
        <f t="shared" ref="I194:I257" si="37">IF(E194=TRUE,ROUNDUP(D194-C194,0),ROUNDUP((D194-C194)*2,0)/2)</f>
        <v>5</v>
      </c>
      <c r="J19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94">
        <f>WEEKNUM(Tableau_stats_bancs[[#This Row],[Heure de début]],)</f>
        <v>18</v>
      </c>
      <c r="L194">
        <f>WEEKNUM(Tableau_stats_bancs[[#This Row],[Heure de fin]],)</f>
        <v>18</v>
      </c>
      <c r="M194">
        <f>IF(Tableau_stats_bancs[[#This Row],[Semaine fin]]&lt;&gt;Tableau_stats_bancs[[#This Row],[Semaine début]],1,0)</f>
        <v>0</v>
      </c>
      <c r="Q194" s="25"/>
      <c r="R194" t="str">
        <f t="shared" si="36"/>
        <v/>
      </c>
      <c r="S194" s="26" t="str">
        <f>IF(P194&gt;0,IF(Tableau_stats_bancs[[#This Row],[ Durée (en jours)]]-Q194&gt;7,7,Tableau_stats_bancs[[#This Row],[ Durée (en jours)]]-Q194),"")</f>
        <v/>
      </c>
      <c r="AD194" s="59" t="b">
        <v>0</v>
      </c>
      <c r="AE194" s="42" t="s">
        <v>171</v>
      </c>
      <c r="AF194" s="40">
        <v>42391</v>
      </c>
      <c r="AG194" s="40">
        <v>42391.999305555553</v>
      </c>
      <c r="AH194" s="41" t="b">
        <v>1</v>
      </c>
      <c r="AI194" s="42"/>
      <c r="AJ194" s="42" t="s">
        <v>44</v>
      </c>
      <c r="AK194" s="43" t="s">
        <v>8</v>
      </c>
      <c r="AL194" s="44">
        <v>1</v>
      </c>
      <c r="AM194" s="45">
        <v>0.33333333333333331</v>
      </c>
      <c r="AN194" s="46">
        <v>4</v>
      </c>
      <c r="AO194" s="46">
        <v>4</v>
      </c>
      <c r="AP194" s="47">
        <v>0</v>
      </c>
    </row>
    <row r="195" spans="1:42" x14ac:dyDescent="0.25">
      <c r="A195" t="b">
        <v>0</v>
      </c>
      <c r="B195" s="1"/>
      <c r="C195" s="2">
        <v>42492</v>
      </c>
      <c r="D195" s="2">
        <v>42496.999305555553</v>
      </c>
      <c r="E195" s="3" t="b">
        <v>1</v>
      </c>
      <c r="F195" s="1"/>
      <c r="G195" s="1" t="s">
        <v>45</v>
      </c>
      <c r="H195" s="4" t="s">
        <v>8</v>
      </c>
      <c r="I195" s="5">
        <f t="shared" si="37"/>
        <v>5</v>
      </c>
      <c r="J19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95">
        <f>WEEKNUM(Tableau_stats_bancs[[#This Row],[Heure de début]],)</f>
        <v>19</v>
      </c>
      <c r="L195">
        <f>WEEKNUM(Tableau_stats_bancs[[#This Row],[Heure de fin]],)</f>
        <v>19</v>
      </c>
      <c r="M195">
        <f>IF(Tableau_stats_bancs[[#This Row],[Semaine fin]]&lt;&gt;Tableau_stats_bancs[[#This Row],[Semaine début]],1,0)</f>
        <v>0</v>
      </c>
      <c r="Q195" s="25"/>
      <c r="R195" t="str">
        <f t="shared" ref="R195:R258" si="38">IF(P195&gt;0,Q195*8,"")</f>
        <v/>
      </c>
      <c r="S195" s="26" t="str">
        <f>IF(P195&gt;0,IF(Tableau_stats_bancs[[#This Row],[ Durée (en jours)]]-Q195&gt;7,7,Tableau_stats_bancs[[#This Row],[ Durée (en jours)]]-Q195),"")</f>
        <v/>
      </c>
      <c r="AD195" s="59" t="b">
        <v>0</v>
      </c>
      <c r="AE195" s="42" t="s">
        <v>172</v>
      </c>
      <c r="AF195" s="40">
        <v>42394</v>
      </c>
      <c r="AG195" s="40">
        <v>42397.999305555553</v>
      </c>
      <c r="AH195" s="41" t="b">
        <v>1</v>
      </c>
      <c r="AI195" s="42"/>
      <c r="AJ195" s="42" t="s">
        <v>44</v>
      </c>
      <c r="AK195" s="43" t="s">
        <v>8</v>
      </c>
      <c r="AL195" s="44">
        <v>4</v>
      </c>
      <c r="AM195" s="45">
        <v>1.3333333333333333</v>
      </c>
      <c r="AN195" s="46">
        <v>5</v>
      </c>
      <c r="AO195" s="46">
        <v>5</v>
      </c>
      <c r="AP195" s="47">
        <v>0</v>
      </c>
    </row>
    <row r="196" spans="1:42" x14ac:dyDescent="0.25">
      <c r="A196" t="b">
        <v>0</v>
      </c>
      <c r="B196" s="1"/>
      <c r="C196" s="2">
        <v>42499</v>
      </c>
      <c r="D196" s="2">
        <v>42503.999305555553</v>
      </c>
      <c r="E196" s="3" t="b">
        <v>1</v>
      </c>
      <c r="F196" s="1"/>
      <c r="G196" s="1" t="s">
        <v>45</v>
      </c>
      <c r="H196" s="4" t="s">
        <v>8</v>
      </c>
      <c r="I196" s="5">
        <f t="shared" si="37"/>
        <v>5</v>
      </c>
      <c r="J19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96">
        <f>WEEKNUM(Tableau_stats_bancs[[#This Row],[Heure de début]],)</f>
        <v>20</v>
      </c>
      <c r="L196">
        <f>WEEKNUM(Tableau_stats_bancs[[#This Row],[Heure de fin]],)</f>
        <v>20</v>
      </c>
      <c r="M196">
        <f>IF(Tableau_stats_bancs[[#This Row],[Semaine fin]]&lt;&gt;Tableau_stats_bancs[[#This Row],[Semaine début]],1,0)</f>
        <v>0</v>
      </c>
      <c r="Q196" s="25"/>
      <c r="R196" t="str">
        <f t="shared" si="38"/>
        <v/>
      </c>
      <c r="S196" s="26" t="str">
        <f>IF(P196&gt;0,IF(Tableau_stats_bancs[[#This Row],[ Durée (en jours)]]-Q196&gt;7,7,Tableau_stats_bancs[[#This Row],[ Durée (en jours)]]-Q196),"")</f>
        <v/>
      </c>
      <c r="AD196" s="59" t="b">
        <v>0</v>
      </c>
      <c r="AE196" s="42" t="s">
        <v>173</v>
      </c>
      <c r="AF196" s="40">
        <v>42398</v>
      </c>
      <c r="AG196" s="40">
        <v>42398.999305555553</v>
      </c>
      <c r="AH196" s="41" t="b">
        <v>1</v>
      </c>
      <c r="AI196" s="42"/>
      <c r="AJ196" s="42" t="s">
        <v>44</v>
      </c>
      <c r="AK196" s="43" t="s">
        <v>8</v>
      </c>
      <c r="AL196" s="44">
        <v>1</v>
      </c>
      <c r="AM196" s="45">
        <v>0.33333333333333331</v>
      </c>
      <c r="AN196" s="46">
        <v>5</v>
      </c>
      <c r="AO196" s="46">
        <v>5</v>
      </c>
      <c r="AP196" s="47">
        <v>0</v>
      </c>
    </row>
    <row r="197" spans="1:42" x14ac:dyDescent="0.25">
      <c r="A197" t="b">
        <v>0</v>
      </c>
      <c r="B197" s="1"/>
      <c r="C197" s="2">
        <v>42506</v>
      </c>
      <c r="D197" s="2">
        <v>42510.999305555553</v>
      </c>
      <c r="E197" s="3" t="b">
        <v>1</v>
      </c>
      <c r="F197" s="1"/>
      <c r="G197" s="1" t="s">
        <v>45</v>
      </c>
      <c r="H197" s="4" t="s">
        <v>8</v>
      </c>
      <c r="I197" s="5">
        <f t="shared" si="37"/>
        <v>5</v>
      </c>
      <c r="J19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97">
        <f>WEEKNUM(Tableau_stats_bancs[[#This Row],[Heure de début]],)</f>
        <v>21</v>
      </c>
      <c r="L197">
        <f>WEEKNUM(Tableau_stats_bancs[[#This Row],[Heure de fin]],)</f>
        <v>21</v>
      </c>
      <c r="M197">
        <f>IF(Tableau_stats_bancs[[#This Row],[Semaine fin]]&lt;&gt;Tableau_stats_bancs[[#This Row],[Semaine début]],1,0)</f>
        <v>0</v>
      </c>
      <c r="Q197" s="25"/>
      <c r="R197" t="str">
        <f t="shared" si="38"/>
        <v/>
      </c>
      <c r="S197" s="26" t="str">
        <f>IF(P197&gt;0,IF(Tableau_stats_bancs[[#This Row],[ Durée (en jours)]]-Q197&gt;7,7,Tableau_stats_bancs[[#This Row],[ Durée (en jours)]]-Q197),"")</f>
        <v/>
      </c>
      <c r="AD197" s="59" t="b">
        <v>0</v>
      </c>
      <c r="AE197" s="42" t="s">
        <v>174</v>
      </c>
      <c r="AF197" s="40">
        <v>42401</v>
      </c>
      <c r="AG197" s="40">
        <v>42405.999305555553</v>
      </c>
      <c r="AH197" s="41" t="b">
        <v>1</v>
      </c>
      <c r="AI197" s="42"/>
      <c r="AJ197" s="42" t="s">
        <v>44</v>
      </c>
      <c r="AK197" s="43" t="s">
        <v>8</v>
      </c>
      <c r="AL197" s="44">
        <v>5</v>
      </c>
      <c r="AM197" s="45">
        <v>1.6666666666666665</v>
      </c>
      <c r="AN197" s="46">
        <v>6</v>
      </c>
      <c r="AO197" s="46">
        <v>6</v>
      </c>
      <c r="AP197" s="47">
        <v>0</v>
      </c>
    </row>
    <row r="198" spans="1:42" x14ac:dyDescent="0.25">
      <c r="A198" t="b">
        <v>0</v>
      </c>
      <c r="B198" s="1"/>
      <c r="C198" s="2">
        <v>42522</v>
      </c>
      <c r="D198" s="2">
        <v>42524.999305555553</v>
      </c>
      <c r="E198" s="3" t="b">
        <v>1</v>
      </c>
      <c r="F198" s="1"/>
      <c r="G198" s="1" t="s">
        <v>45</v>
      </c>
      <c r="H198" s="4" t="s">
        <v>8</v>
      </c>
      <c r="I198" s="5">
        <f t="shared" si="37"/>
        <v>3</v>
      </c>
      <c r="J19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98">
        <f>WEEKNUM(Tableau_stats_bancs[[#This Row],[Heure de début]],)</f>
        <v>23</v>
      </c>
      <c r="L198">
        <f>WEEKNUM(Tableau_stats_bancs[[#This Row],[Heure de fin]],)</f>
        <v>23</v>
      </c>
      <c r="M198">
        <f>IF(Tableau_stats_bancs[[#This Row],[Semaine fin]]&lt;&gt;Tableau_stats_bancs[[#This Row],[Semaine début]],1,0)</f>
        <v>0</v>
      </c>
      <c r="Q198" s="25"/>
      <c r="R198" t="str">
        <f t="shared" si="38"/>
        <v/>
      </c>
      <c r="S198" s="26" t="str">
        <f>IF(P198&gt;0,IF(Tableau_stats_bancs[[#This Row],[ Durée (en jours)]]-Q198&gt;7,7,Tableau_stats_bancs[[#This Row],[ Durée (en jours)]]-Q198),"")</f>
        <v/>
      </c>
      <c r="AD198" s="59" t="b">
        <v>0</v>
      </c>
      <c r="AE198" s="42" t="s">
        <v>175</v>
      </c>
      <c r="AF198" s="40">
        <v>42408</v>
      </c>
      <c r="AG198" s="40">
        <v>42412.999305555553</v>
      </c>
      <c r="AH198" s="41" t="b">
        <v>1</v>
      </c>
      <c r="AI198" s="42"/>
      <c r="AJ198" s="42" t="s">
        <v>44</v>
      </c>
      <c r="AK198" s="43" t="s">
        <v>8</v>
      </c>
      <c r="AL198" s="44">
        <v>5</v>
      </c>
      <c r="AM198" s="45">
        <v>1.6666666666666665</v>
      </c>
      <c r="AN198" s="46">
        <v>7</v>
      </c>
      <c r="AO198" s="46">
        <v>7</v>
      </c>
      <c r="AP198" s="47">
        <v>0</v>
      </c>
    </row>
    <row r="199" spans="1:42" x14ac:dyDescent="0.25">
      <c r="A199" t="b">
        <v>0</v>
      </c>
      <c r="B199" s="1"/>
      <c r="C199" s="2">
        <v>42527</v>
      </c>
      <c r="D199" s="2">
        <v>42531.999305555553</v>
      </c>
      <c r="E199" s="3" t="b">
        <v>1</v>
      </c>
      <c r="F199" s="1"/>
      <c r="G199" s="1" t="s">
        <v>45</v>
      </c>
      <c r="H199" s="4" t="s">
        <v>8</v>
      </c>
      <c r="I199" s="5">
        <f t="shared" si="37"/>
        <v>5</v>
      </c>
      <c r="J19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99">
        <f>WEEKNUM(Tableau_stats_bancs[[#This Row],[Heure de début]],)</f>
        <v>24</v>
      </c>
      <c r="L199">
        <f>WEEKNUM(Tableau_stats_bancs[[#This Row],[Heure de fin]],)</f>
        <v>24</v>
      </c>
      <c r="M199">
        <f>IF(Tableau_stats_bancs[[#This Row],[Semaine fin]]&lt;&gt;Tableau_stats_bancs[[#This Row],[Semaine début]],1,0)</f>
        <v>0</v>
      </c>
      <c r="Q199" s="25"/>
      <c r="R199" t="str">
        <f t="shared" si="38"/>
        <v/>
      </c>
      <c r="S199" s="26" t="str">
        <f>IF(P199&gt;0,IF(Tableau_stats_bancs[[#This Row],[ Durée (en jours)]]-Q199&gt;7,7,Tableau_stats_bancs[[#This Row],[ Durée (en jours)]]-Q199),"")</f>
        <v/>
      </c>
      <c r="AD199" s="59" t="b">
        <v>0</v>
      </c>
      <c r="AE199" s="42" t="s">
        <v>176</v>
      </c>
      <c r="AF199" s="40">
        <v>42416</v>
      </c>
      <c r="AG199" s="40">
        <v>42416.999305555553</v>
      </c>
      <c r="AH199" s="41" t="b">
        <v>1</v>
      </c>
      <c r="AI199" s="42"/>
      <c r="AJ199" s="42" t="s">
        <v>44</v>
      </c>
      <c r="AK199" s="43" t="s">
        <v>8</v>
      </c>
      <c r="AL199" s="44">
        <v>1</v>
      </c>
      <c r="AM199" s="45">
        <v>0.33333333333333331</v>
      </c>
      <c r="AN199" s="46">
        <v>8</v>
      </c>
      <c r="AO199" s="46">
        <v>8</v>
      </c>
      <c r="AP199" s="47">
        <v>0</v>
      </c>
    </row>
    <row r="200" spans="1:42" x14ac:dyDescent="0.25">
      <c r="A200" t="b">
        <v>0</v>
      </c>
      <c r="B200" s="1"/>
      <c r="C200" s="2">
        <v>42541</v>
      </c>
      <c r="D200" s="2">
        <v>42545.999305555553</v>
      </c>
      <c r="E200" s="3" t="b">
        <v>1</v>
      </c>
      <c r="F200" s="1"/>
      <c r="G200" s="1" t="s">
        <v>45</v>
      </c>
      <c r="H200" s="4" t="s">
        <v>9</v>
      </c>
      <c r="I200" s="5">
        <f t="shared" si="37"/>
        <v>5</v>
      </c>
      <c r="J20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00">
        <f>WEEKNUM(Tableau_stats_bancs[[#This Row],[Heure de début]],)</f>
        <v>26</v>
      </c>
      <c r="L200">
        <f>WEEKNUM(Tableau_stats_bancs[[#This Row],[Heure de fin]],)</f>
        <v>26</v>
      </c>
      <c r="M200">
        <f>IF(Tableau_stats_bancs[[#This Row],[Semaine fin]]&lt;&gt;Tableau_stats_bancs[[#This Row],[Semaine début]],1,0)</f>
        <v>0</v>
      </c>
      <c r="Q200" s="25"/>
      <c r="R200" t="str">
        <f t="shared" si="38"/>
        <v/>
      </c>
      <c r="S200" s="26" t="str">
        <f>IF(P200&gt;0,IF(Tableau_stats_bancs[[#This Row],[ Durée (en jours)]]-Q200&gt;7,7,Tableau_stats_bancs[[#This Row],[ Durée (en jours)]]-Q200),"")</f>
        <v/>
      </c>
      <c r="AD200" s="59" t="b">
        <v>0</v>
      </c>
      <c r="AE200" s="42" t="s">
        <v>177</v>
      </c>
      <c r="AF200" s="40">
        <v>42417</v>
      </c>
      <c r="AG200" s="40">
        <v>42419.999305555553</v>
      </c>
      <c r="AH200" s="41" t="b">
        <v>1</v>
      </c>
      <c r="AI200" s="42"/>
      <c r="AJ200" s="42" t="s">
        <v>44</v>
      </c>
      <c r="AK200" s="43" t="s">
        <v>8</v>
      </c>
      <c r="AL200" s="44">
        <v>3</v>
      </c>
      <c r="AM200" s="45">
        <v>1</v>
      </c>
      <c r="AN200" s="46">
        <v>8</v>
      </c>
      <c r="AO200" s="46">
        <v>8</v>
      </c>
      <c r="AP200" s="47">
        <v>0</v>
      </c>
    </row>
    <row r="201" spans="1:42" x14ac:dyDescent="0.25">
      <c r="A201" t="b">
        <v>0</v>
      </c>
      <c r="B201" s="1"/>
      <c r="C201" s="2">
        <v>42556</v>
      </c>
      <c r="D201" s="2">
        <v>42559.999305555553</v>
      </c>
      <c r="E201" s="3" t="b">
        <v>1</v>
      </c>
      <c r="F201" s="1"/>
      <c r="G201" s="1" t="s">
        <v>45</v>
      </c>
      <c r="H201" s="4" t="s">
        <v>8</v>
      </c>
      <c r="I201" s="5">
        <f t="shared" si="37"/>
        <v>4</v>
      </c>
      <c r="J20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201">
        <f>WEEKNUM(Tableau_stats_bancs[[#This Row],[Heure de début]],)</f>
        <v>28</v>
      </c>
      <c r="L201">
        <f>WEEKNUM(Tableau_stats_bancs[[#This Row],[Heure de fin]],)</f>
        <v>28</v>
      </c>
      <c r="M201">
        <f>IF(Tableau_stats_bancs[[#This Row],[Semaine fin]]&lt;&gt;Tableau_stats_bancs[[#This Row],[Semaine début]],1,0)</f>
        <v>0</v>
      </c>
      <c r="Q201" s="25"/>
      <c r="R201" t="str">
        <f t="shared" si="38"/>
        <v/>
      </c>
      <c r="S201" s="26" t="str">
        <f>IF(P201&gt;0,IF(Tableau_stats_bancs[[#This Row],[ Durée (en jours)]]-Q201&gt;7,7,Tableau_stats_bancs[[#This Row],[ Durée (en jours)]]-Q201),"")</f>
        <v/>
      </c>
      <c r="AD201" s="59" t="b">
        <v>0</v>
      </c>
      <c r="AE201" s="42" t="s">
        <v>178</v>
      </c>
      <c r="AF201" s="40">
        <v>42422</v>
      </c>
      <c r="AG201" s="40">
        <v>42422.999305555553</v>
      </c>
      <c r="AH201" s="41" t="b">
        <v>1</v>
      </c>
      <c r="AI201" s="42"/>
      <c r="AJ201" s="42" t="s">
        <v>44</v>
      </c>
      <c r="AK201" s="43" t="s">
        <v>8</v>
      </c>
      <c r="AL201" s="44">
        <v>1</v>
      </c>
      <c r="AM201" s="45">
        <v>0.33333333333333331</v>
      </c>
      <c r="AN201" s="46">
        <v>9</v>
      </c>
      <c r="AO201" s="46">
        <v>9</v>
      </c>
      <c r="AP201" s="47">
        <v>0</v>
      </c>
    </row>
    <row r="202" spans="1:42" x14ac:dyDescent="0.25">
      <c r="A202" t="b">
        <v>0</v>
      </c>
      <c r="B202" s="1"/>
      <c r="C202" s="2">
        <v>42562</v>
      </c>
      <c r="D202" s="2">
        <v>42566.999305555553</v>
      </c>
      <c r="E202" s="3" t="b">
        <v>1</v>
      </c>
      <c r="F202" s="1"/>
      <c r="G202" s="1" t="s">
        <v>45</v>
      </c>
      <c r="H202" s="4" t="s">
        <v>8</v>
      </c>
      <c r="I202" s="5">
        <f t="shared" si="37"/>
        <v>5</v>
      </c>
      <c r="J20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02">
        <f>WEEKNUM(Tableau_stats_bancs[[#This Row],[Heure de début]],)</f>
        <v>29</v>
      </c>
      <c r="L202">
        <f>WEEKNUM(Tableau_stats_bancs[[#This Row],[Heure de fin]],)</f>
        <v>29</v>
      </c>
      <c r="M202">
        <f>IF(Tableau_stats_bancs[[#This Row],[Semaine fin]]&lt;&gt;Tableau_stats_bancs[[#This Row],[Semaine début]],1,0)</f>
        <v>0</v>
      </c>
      <c r="Q202" s="25"/>
      <c r="R202" t="str">
        <f t="shared" si="38"/>
        <v/>
      </c>
      <c r="S202" s="26" t="str">
        <f>IF(P202&gt;0,IF(Tableau_stats_bancs[[#This Row],[ Durée (en jours)]]-Q202&gt;7,7,Tableau_stats_bancs[[#This Row],[ Durée (en jours)]]-Q202),"")</f>
        <v/>
      </c>
      <c r="AD202" s="59" t="b">
        <v>0</v>
      </c>
      <c r="AE202" s="42" t="s">
        <v>179</v>
      </c>
      <c r="AF202" s="40">
        <v>42423</v>
      </c>
      <c r="AG202" s="40">
        <v>42423.999305555553</v>
      </c>
      <c r="AH202" s="41" t="b">
        <v>1</v>
      </c>
      <c r="AI202" s="42"/>
      <c r="AJ202" s="42" t="s">
        <v>44</v>
      </c>
      <c r="AK202" s="43" t="s">
        <v>9</v>
      </c>
      <c r="AL202" s="44">
        <v>1</v>
      </c>
      <c r="AM202" s="45">
        <v>0.33333333333333331</v>
      </c>
      <c r="AN202" s="46">
        <v>9</v>
      </c>
      <c r="AO202" s="46">
        <v>9</v>
      </c>
      <c r="AP202" s="47">
        <v>0</v>
      </c>
    </row>
    <row r="203" spans="1:42" x14ac:dyDescent="0.25">
      <c r="A203" t="b">
        <v>0</v>
      </c>
      <c r="B203" s="1"/>
      <c r="C203" s="2">
        <v>42578.416666666664</v>
      </c>
      <c r="D203" s="2">
        <v>42579.458333333336</v>
      </c>
      <c r="E203" s="3" t="b">
        <v>0</v>
      </c>
      <c r="F203" s="1"/>
      <c r="G203" s="1" t="s">
        <v>45</v>
      </c>
      <c r="H203" s="4" t="s">
        <v>8</v>
      </c>
      <c r="I203" s="5">
        <f t="shared" si="37"/>
        <v>1.5</v>
      </c>
      <c r="J20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03">
        <f>WEEKNUM(Tableau_stats_bancs[[#This Row],[Heure de début]],)</f>
        <v>31</v>
      </c>
      <c r="L203">
        <f>WEEKNUM(Tableau_stats_bancs[[#This Row],[Heure de fin]],)</f>
        <v>31</v>
      </c>
      <c r="M203">
        <f>IF(Tableau_stats_bancs[[#This Row],[Semaine fin]]&lt;&gt;Tableau_stats_bancs[[#This Row],[Semaine début]],1,0)</f>
        <v>0</v>
      </c>
      <c r="Q203" s="25"/>
      <c r="R203" t="str">
        <f t="shared" si="38"/>
        <v/>
      </c>
      <c r="S203" s="26" t="str">
        <f>IF(P203&gt;0,IF(Tableau_stats_bancs[[#This Row],[ Durée (en jours)]]-Q203&gt;7,7,Tableau_stats_bancs[[#This Row],[ Durée (en jours)]]-Q203),"")</f>
        <v/>
      </c>
      <c r="AD203" s="59" t="b">
        <v>0</v>
      </c>
      <c r="AE203" s="42" t="s">
        <v>180</v>
      </c>
      <c r="AF203" s="40">
        <v>42424</v>
      </c>
      <c r="AG203" s="40">
        <v>42426.999305555553</v>
      </c>
      <c r="AH203" s="41" t="b">
        <v>1</v>
      </c>
      <c r="AI203" s="42"/>
      <c r="AJ203" s="42" t="s">
        <v>44</v>
      </c>
      <c r="AK203" s="43" t="s">
        <v>8</v>
      </c>
      <c r="AL203" s="44">
        <v>3</v>
      </c>
      <c r="AM203" s="45">
        <v>1</v>
      </c>
      <c r="AN203" s="46">
        <v>9</v>
      </c>
      <c r="AO203" s="46">
        <v>9</v>
      </c>
      <c r="AP203" s="47">
        <v>0</v>
      </c>
    </row>
    <row r="204" spans="1:42" x14ac:dyDescent="0.25">
      <c r="A204" t="b">
        <v>0</v>
      </c>
      <c r="B204" s="1"/>
      <c r="C204" s="2">
        <v>42580.625</v>
      </c>
      <c r="D204" s="2">
        <v>42580.708333333336</v>
      </c>
      <c r="E204" s="3" t="b">
        <v>0</v>
      </c>
      <c r="F204" s="1"/>
      <c r="G204" s="1" t="s">
        <v>45</v>
      </c>
      <c r="H204" s="4" t="s">
        <v>8</v>
      </c>
      <c r="I204" s="5">
        <f t="shared" si="37"/>
        <v>0.5</v>
      </c>
      <c r="J20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8.3333333335758653E-2</v>
      </c>
      <c r="K204">
        <f>WEEKNUM(Tableau_stats_bancs[[#This Row],[Heure de début]],)</f>
        <v>31</v>
      </c>
      <c r="L204">
        <f>WEEKNUM(Tableau_stats_bancs[[#This Row],[Heure de fin]],)</f>
        <v>31</v>
      </c>
      <c r="M204">
        <f>IF(Tableau_stats_bancs[[#This Row],[Semaine fin]]&lt;&gt;Tableau_stats_bancs[[#This Row],[Semaine début]],1,0)</f>
        <v>0</v>
      </c>
      <c r="Q204" s="25"/>
      <c r="R204" t="str">
        <f t="shared" si="38"/>
        <v/>
      </c>
      <c r="S204" s="26" t="str">
        <f>IF(P204&gt;0,IF(Tableau_stats_bancs[[#This Row],[ Durée (en jours)]]-Q204&gt;7,7,Tableau_stats_bancs[[#This Row],[ Durée (en jours)]]-Q204),"")</f>
        <v/>
      </c>
      <c r="AD204" s="59" t="b">
        <v>0</v>
      </c>
      <c r="AE204" s="42" t="s">
        <v>181</v>
      </c>
      <c r="AF204" s="40">
        <v>42429</v>
      </c>
      <c r="AG204" s="40">
        <v>42433.999305555553</v>
      </c>
      <c r="AH204" s="41" t="b">
        <v>1</v>
      </c>
      <c r="AI204" s="42"/>
      <c r="AJ204" s="42" t="s">
        <v>44</v>
      </c>
      <c r="AK204" s="43" t="s">
        <v>8</v>
      </c>
      <c r="AL204" s="44">
        <v>5</v>
      </c>
      <c r="AM204" s="45">
        <v>1.6666666666666665</v>
      </c>
      <c r="AN204" s="46">
        <v>10</v>
      </c>
      <c r="AO204" s="46">
        <v>10</v>
      </c>
      <c r="AP204" s="47">
        <v>0</v>
      </c>
    </row>
    <row r="205" spans="1:42" x14ac:dyDescent="0.25">
      <c r="A205" t="b">
        <v>0</v>
      </c>
      <c r="B205" s="1"/>
      <c r="C205" s="2">
        <v>42583</v>
      </c>
      <c r="D205" s="2">
        <v>42583.999305555553</v>
      </c>
      <c r="E205" s="3" t="b">
        <v>1</v>
      </c>
      <c r="F205" s="1"/>
      <c r="G205" s="1" t="s">
        <v>45</v>
      </c>
      <c r="H205" s="4" t="s">
        <v>8</v>
      </c>
      <c r="I205" s="5">
        <f t="shared" si="37"/>
        <v>1</v>
      </c>
      <c r="J20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05">
        <f>WEEKNUM(Tableau_stats_bancs[[#This Row],[Heure de début]],)</f>
        <v>32</v>
      </c>
      <c r="L205">
        <f>WEEKNUM(Tableau_stats_bancs[[#This Row],[Heure de fin]],)</f>
        <v>32</v>
      </c>
      <c r="M205">
        <f>IF(Tableau_stats_bancs[[#This Row],[Semaine fin]]&lt;&gt;Tableau_stats_bancs[[#This Row],[Semaine début]],1,0)</f>
        <v>0</v>
      </c>
      <c r="Q205" s="25"/>
      <c r="R205" t="str">
        <f t="shared" si="38"/>
        <v/>
      </c>
      <c r="S205" s="26" t="str">
        <f>IF(P205&gt;0,IF(Tableau_stats_bancs[[#This Row],[ Durée (en jours)]]-Q205&gt;7,7,Tableau_stats_bancs[[#This Row],[ Durée (en jours)]]-Q205),"")</f>
        <v/>
      </c>
      <c r="AD205" s="59" t="b">
        <v>0</v>
      </c>
      <c r="AE205" s="42" t="s">
        <v>182</v>
      </c>
      <c r="AF205" s="40">
        <v>42436</v>
      </c>
      <c r="AG205" s="40">
        <v>42437.999305555553</v>
      </c>
      <c r="AH205" s="41" t="b">
        <v>1</v>
      </c>
      <c r="AI205" s="42"/>
      <c r="AJ205" s="42" t="s">
        <v>44</v>
      </c>
      <c r="AK205" s="43" t="s">
        <v>8</v>
      </c>
      <c r="AL205" s="44">
        <v>2</v>
      </c>
      <c r="AM205" s="45">
        <v>0.66666666666666663</v>
      </c>
      <c r="AN205" s="46">
        <v>11</v>
      </c>
      <c r="AO205" s="46">
        <v>11</v>
      </c>
      <c r="AP205" s="47">
        <v>0</v>
      </c>
    </row>
    <row r="206" spans="1:42" x14ac:dyDescent="0.25">
      <c r="A206" t="b">
        <v>0</v>
      </c>
      <c r="B206" s="1"/>
      <c r="C206" s="2">
        <v>42585.375</v>
      </c>
      <c r="D206" s="2">
        <v>42586.75</v>
      </c>
      <c r="E206" s="3" t="b">
        <v>0</v>
      </c>
      <c r="F206" s="1"/>
      <c r="G206" s="1" t="s">
        <v>45</v>
      </c>
      <c r="H206" s="4" t="s">
        <v>8</v>
      </c>
      <c r="I206" s="5">
        <f t="shared" si="37"/>
        <v>1.5</v>
      </c>
      <c r="J20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06">
        <f>WEEKNUM(Tableau_stats_bancs[[#This Row],[Heure de début]],)</f>
        <v>32</v>
      </c>
      <c r="L206">
        <f>WEEKNUM(Tableau_stats_bancs[[#This Row],[Heure de fin]],)</f>
        <v>32</v>
      </c>
      <c r="M206">
        <f>IF(Tableau_stats_bancs[[#This Row],[Semaine fin]]&lt;&gt;Tableau_stats_bancs[[#This Row],[Semaine début]],1,0)</f>
        <v>0</v>
      </c>
      <c r="Q206" s="25"/>
      <c r="R206" t="str">
        <f t="shared" si="38"/>
        <v/>
      </c>
      <c r="S206" s="26" t="str">
        <f>IF(P206&gt;0,IF(Tableau_stats_bancs[[#This Row],[ Durée (en jours)]]-Q206&gt;7,7,Tableau_stats_bancs[[#This Row],[ Durée (en jours)]]-Q206),"")</f>
        <v/>
      </c>
      <c r="AD206" s="59" t="b">
        <v>0</v>
      </c>
      <c r="AE206" s="42" t="s">
        <v>183</v>
      </c>
      <c r="AF206" s="40">
        <v>42438</v>
      </c>
      <c r="AG206" s="40">
        <v>42439.999305555553</v>
      </c>
      <c r="AH206" s="41" t="b">
        <v>1</v>
      </c>
      <c r="AI206" s="42"/>
      <c r="AJ206" s="42" t="s">
        <v>44</v>
      </c>
      <c r="AK206" s="43" t="s">
        <v>8</v>
      </c>
      <c r="AL206" s="44">
        <v>2</v>
      </c>
      <c r="AM206" s="45">
        <v>0.66666666666666663</v>
      </c>
      <c r="AN206" s="46">
        <v>11</v>
      </c>
      <c r="AO206" s="46">
        <v>11</v>
      </c>
      <c r="AP206" s="47">
        <v>0</v>
      </c>
    </row>
    <row r="207" spans="1:42" x14ac:dyDescent="0.25">
      <c r="A207" t="b">
        <v>0</v>
      </c>
      <c r="B207" s="1"/>
      <c r="C207" s="2">
        <v>42606</v>
      </c>
      <c r="D207" s="2">
        <v>42608.999305555553</v>
      </c>
      <c r="E207" s="3" t="b">
        <v>1</v>
      </c>
      <c r="F207" s="1"/>
      <c r="G207" s="1" t="s">
        <v>45</v>
      </c>
      <c r="H207" s="4" t="s">
        <v>8</v>
      </c>
      <c r="I207" s="5">
        <f t="shared" si="37"/>
        <v>3</v>
      </c>
      <c r="J20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07">
        <f>WEEKNUM(Tableau_stats_bancs[[#This Row],[Heure de début]],)</f>
        <v>35</v>
      </c>
      <c r="L207">
        <f>WEEKNUM(Tableau_stats_bancs[[#This Row],[Heure de fin]],)</f>
        <v>35</v>
      </c>
      <c r="M207">
        <f>IF(Tableau_stats_bancs[[#This Row],[Semaine fin]]&lt;&gt;Tableau_stats_bancs[[#This Row],[Semaine début]],1,0)</f>
        <v>0</v>
      </c>
      <c r="Q207" s="25"/>
      <c r="R207" t="str">
        <f t="shared" si="38"/>
        <v/>
      </c>
      <c r="S207" s="26" t="str">
        <f>IF(P207&gt;0,IF(Tableau_stats_bancs[[#This Row],[ Durée (en jours)]]-Q207&gt;7,7,Tableau_stats_bancs[[#This Row],[ Durée (en jours)]]-Q207),"")</f>
        <v/>
      </c>
      <c r="AD207" s="59" t="b">
        <v>0</v>
      </c>
      <c r="AE207" s="42" t="s">
        <v>184</v>
      </c>
      <c r="AF207" s="40">
        <v>42445.5</v>
      </c>
      <c r="AG207" s="40">
        <v>42445.958333333336</v>
      </c>
      <c r="AH207" s="41" t="b">
        <v>0</v>
      </c>
      <c r="AI207" s="42"/>
      <c r="AJ207" s="42" t="s">
        <v>44</v>
      </c>
      <c r="AK207" s="43" t="s">
        <v>8</v>
      </c>
      <c r="AL207" s="44">
        <v>0.5</v>
      </c>
      <c r="AM207" s="45">
        <v>0.16666666666666666</v>
      </c>
      <c r="AN207" s="46">
        <v>12</v>
      </c>
      <c r="AO207" s="46">
        <v>12</v>
      </c>
      <c r="AP207" s="47">
        <v>0</v>
      </c>
    </row>
    <row r="208" spans="1:42" x14ac:dyDescent="0.25">
      <c r="A208" t="b">
        <v>0</v>
      </c>
      <c r="B208" s="1"/>
      <c r="C208" s="2">
        <v>42611</v>
      </c>
      <c r="D208" s="2">
        <v>42615.999305555553</v>
      </c>
      <c r="E208" s="3" t="b">
        <v>1</v>
      </c>
      <c r="F208" s="1"/>
      <c r="G208" s="1" t="s">
        <v>45</v>
      </c>
      <c r="H208" s="4" t="s">
        <v>8</v>
      </c>
      <c r="I208" s="5">
        <f t="shared" si="37"/>
        <v>5</v>
      </c>
      <c r="J20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08">
        <f>WEEKNUM(Tableau_stats_bancs[[#This Row],[Heure de début]],)</f>
        <v>36</v>
      </c>
      <c r="L208">
        <f>WEEKNUM(Tableau_stats_bancs[[#This Row],[Heure de fin]],)</f>
        <v>36</v>
      </c>
      <c r="M208">
        <f>IF(Tableau_stats_bancs[[#This Row],[Semaine fin]]&lt;&gt;Tableau_stats_bancs[[#This Row],[Semaine début]],1,0)</f>
        <v>0</v>
      </c>
      <c r="Q208" s="25"/>
      <c r="R208" t="str">
        <f t="shared" si="38"/>
        <v/>
      </c>
      <c r="S208" s="26" t="str">
        <f>IF(P208&gt;0,IF(Tableau_stats_bancs[[#This Row],[ Durée (en jours)]]-Q208&gt;7,7,Tableau_stats_bancs[[#This Row],[ Durée (en jours)]]-Q208),"")</f>
        <v/>
      </c>
      <c r="AD208" s="59" t="b">
        <v>0</v>
      </c>
      <c r="AE208" s="42" t="s">
        <v>185</v>
      </c>
      <c r="AF208" s="40">
        <v>42446</v>
      </c>
      <c r="AG208" s="40">
        <v>42446.999305555553</v>
      </c>
      <c r="AH208" s="41" t="b">
        <v>1</v>
      </c>
      <c r="AI208" s="42"/>
      <c r="AJ208" s="42" t="s">
        <v>44</v>
      </c>
      <c r="AK208" s="43" t="s">
        <v>8</v>
      </c>
      <c r="AL208" s="44">
        <v>1</v>
      </c>
      <c r="AM208" s="45">
        <v>0.33333333333333331</v>
      </c>
      <c r="AN208" s="46">
        <v>12</v>
      </c>
      <c r="AO208" s="46">
        <v>12</v>
      </c>
      <c r="AP208" s="47">
        <v>0</v>
      </c>
    </row>
    <row r="209" spans="1:42" x14ac:dyDescent="0.25">
      <c r="A209" t="b">
        <v>0</v>
      </c>
      <c r="B209" s="1"/>
      <c r="C209" s="2">
        <v>42618.333333333336</v>
      </c>
      <c r="D209" s="2">
        <v>42629.75</v>
      </c>
      <c r="E209" s="3" t="b">
        <v>0</v>
      </c>
      <c r="F209" s="1"/>
      <c r="G209" s="1" t="s">
        <v>45</v>
      </c>
      <c r="H209" s="4" t="s">
        <v>8</v>
      </c>
      <c r="I209" s="5">
        <f t="shared" si="37"/>
        <v>11.5</v>
      </c>
      <c r="J20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3.833333333333333</v>
      </c>
      <c r="K209">
        <f>WEEKNUM(Tableau_stats_bancs[[#This Row],[Heure de début]],)</f>
        <v>37</v>
      </c>
      <c r="L209">
        <f>WEEKNUM(Tableau_stats_bancs[[#This Row],[Heure de fin]],)</f>
        <v>38</v>
      </c>
      <c r="M209">
        <f>IF(Tableau_stats_bancs[[#This Row],[Semaine fin]]&lt;&gt;Tableau_stats_bancs[[#This Row],[Semaine début]],1,0)</f>
        <v>1</v>
      </c>
      <c r="O209">
        <f>WEEKDAY(Tableau_stats_bancs[[#This Row],[Heure de début]],2)</f>
        <v>1</v>
      </c>
      <c r="P209">
        <f>Tableau_stats_bancs[[#This Row],[Semaine fin]]-Tableau_stats_bancs[[#This Row],[Semaine début]]+1</f>
        <v>2</v>
      </c>
      <c r="Q209" s="22">
        <f>IF(P209&gt;0,8-WEEKDAY(Tableau_stats_bancs[[#This Row],[Heure de début]],2),"")</f>
        <v>7</v>
      </c>
      <c r="R209">
        <f t="shared" si="38"/>
        <v>56</v>
      </c>
      <c r="S209" s="27">
        <f>IF(P209&gt;0,IF(Tableau_stats_bancs[[#This Row],[ Durée (en jours)]]-Q209&gt;7,7,Tableau_stats_bancs[[#This Row],[ Durée (en jours)]]-Q209),"")</f>
        <v>4.5</v>
      </c>
      <c r="T209">
        <f>S209*8</f>
        <v>36</v>
      </c>
      <c r="Y209" s="12">
        <f>Q209+S209+U209+W209</f>
        <v>11.5</v>
      </c>
      <c r="Z209">
        <f t="shared" ref="Z209" si="39">R209+T209+V209+X209</f>
        <v>92</v>
      </c>
      <c r="AA209" s="33">
        <f t="shared" ref="AA209" si="40">COUNTA(Q209,S209,U209,W209)-1</f>
        <v>1</v>
      </c>
      <c r="AB209">
        <f t="shared" ref="AB209:AB250" si="41">ROW()-1</f>
        <v>208</v>
      </c>
      <c r="AD209" s="59" t="b">
        <v>0</v>
      </c>
      <c r="AE209" s="42" t="s">
        <v>186</v>
      </c>
      <c r="AF209" s="40">
        <v>42450</v>
      </c>
      <c r="AG209" s="40">
        <v>42454.999305555553</v>
      </c>
      <c r="AH209" s="41" t="b">
        <v>1</v>
      </c>
      <c r="AI209" s="42"/>
      <c r="AJ209" s="42" t="s">
        <v>44</v>
      </c>
      <c r="AK209" s="43" t="s">
        <v>8</v>
      </c>
      <c r="AL209" s="44">
        <v>5</v>
      </c>
      <c r="AM209" s="45">
        <v>1.6666666666666665</v>
      </c>
      <c r="AN209" s="46">
        <v>13</v>
      </c>
      <c r="AO209" s="46">
        <v>13</v>
      </c>
      <c r="AP209" s="47">
        <v>0</v>
      </c>
    </row>
    <row r="210" spans="1:42" x14ac:dyDescent="0.25">
      <c r="A210" t="b">
        <v>0</v>
      </c>
      <c r="B210" s="1"/>
      <c r="C210" s="2">
        <v>42373</v>
      </c>
      <c r="D210" s="2">
        <v>42377.999305555553</v>
      </c>
      <c r="E210" s="3" t="b">
        <v>1</v>
      </c>
      <c r="F210" s="1"/>
      <c r="G210" s="1" t="s">
        <v>46</v>
      </c>
      <c r="H210" s="4" t="s">
        <v>8</v>
      </c>
      <c r="I210" s="5">
        <f t="shared" si="37"/>
        <v>5</v>
      </c>
      <c r="J21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10">
        <f>WEEKNUM(Tableau_stats_bancs[[#This Row],[Heure de début]],)</f>
        <v>2</v>
      </c>
      <c r="L210">
        <f>WEEKNUM(Tableau_stats_bancs[[#This Row],[Heure de fin]],)</f>
        <v>2</v>
      </c>
      <c r="M210">
        <f>IF(Tableau_stats_bancs[[#This Row],[Semaine fin]]&lt;&gt;Tableau_stats_bancs[[#This Row],[Semaine début]],1,0)</f>
        <v>0</v>
      </c>
      <c r="Q210" s="25"/>
      <c r="S210" s="26" t="str">
        <f>IF(P210&gt;0,IF(Tableau_stats_bancs[[#This Row],[ Durée (en jours)]]-Q210&gt;7,7,Tableau_stats_bancs[[#This Row],[ Durée (en jours)]]-Q210),"")</f>
        <v/>
      </c>
      <c r="AD210" s="59" t="b">
        <v>0</v>
      </c>
      <c r="AE210" s="42" t="s">
        <v>187</v>
      </c>
      <c r="AF210" s="40">
        <v>42460</v>
      </c>
      <c r="AG210" s="40">
        <v>42461.999305555553</v>
      </c>
      <c r="AH210" s="41" t="b">
        <v>1</v>
      </c>
      <c r="AI210" s="42"/>
      <c r="AJ210" s="42" t="s">
        <v>44</v>
      </c>
      <c r="AK210" s="43" t="s">
        <v>8</v>
      </c>
      <c r="AL210" s="44">
        <v>2</v>
      </c>
      <c r="AM210" s="45">
        <v>0.66666666666666663</v>
      </c>
      <c r="AN210" s="46">
        <v>14</v>
      </c>
      <c r="AO210" s="46">
        <v>14</v>
      </c>
      <c r="AP210" s="47">
        <v>0</v>
      </c>
    </row>
    <row r="211" spans="1:42" x14ac:dyDescent="0.25">
      <c r="A211" t="b">
        <v>0</v>
      </c>
      <c r="B211" s="1"/>
      <c r="C211" s="2">
        <v>42380</v>
      </c>
      <c r="D211" s="2">
        <v>42384.999305555553</v>
      </c>
      <c r="E211" s="3" t="b">
        <v>1</v>
      </c>
      <c r="F211" s="1"/>
      <c r="G211" s="1" t="s">
        <v>46</v>
      </c>
      <c r="H211" s="4" t="s">
        <v>8</v>
      </c>
      <c r="I211" s="5">
        <f t="shared" si="37"/>
        <v>5</v>
      </c>
      <c r="J21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11">
        <f>WEEKNUM(Tableau_stats_bancs[[#This Row],[Heure de début]],)</f>
        <v>3</v>
      </c>
      <c r="L211">
        <f>WEEKNUM(Tableau_stats_bancs[[#This Row],[Heure de fin]],)</f>
        <v>3</v>
      </c>
      <c r="M211">
        <f>IF(Tableau_stats_bancs[[#This Row],[Semaine fin]]&lt;&gt;Tableau_stats_bancs[[#This Row],[Semaine début]],1,0)</f>
        <v>0</v>
      </c>
      <c r="Q211" s="25"/>
      <c r="S211" s="26" t="str">
        <f>IF(P211&gt;0,IF(Tableau_stats_bancs[[#This Row],[ Durée (en jours)]]-Q211&gt;7,7,Tableau_stats_bancs[[#This Row],[ Durée (en jours)]]-Q211),"")</f>
        <v/>
      </c>
      <c r="AD211" s="59" t="b">
        <v>0</v>
      </c>
      <c r="AE211" s="42" t="s">
        <v>188</v>
      </c>
      <c r="AF211" s="40">
        <v>42464</v>
      </c>
      <c r="AG211" s="40">
        <v>42468.999305555553</v>
      </c>
      <c r="AH211" s="41" t="b">
        <v>1</v>
      </c>
      <c r="AI211" s="42"/>
      <c r="AJ211" s="42" t="s">
        <v>44</v>
      </c>
      <c r="AK211" s="43" t="s">
        <v>8</v>
      </c>
      <c r="AL211" s="44">
        <v>5</v>
      </c>
      <c r="AM211" s="45">
        <v>1.6666666666666665</v>
      </c>
      <c r="AN211" s="46">
        <v>15</v>
      </c>
      <c r="AO211" s="46">
        <v>15</v>
      </c>
      <c r="AP211" s="47">
        <v>0</v>
      </c>
    </row>
    <row r="212" spans="1:42" x14ac:dyDescent="0.25">
      <c r="A212" t="b">
        <v>0</v>
      </c>
      <c r="B212" s="1"/>
      <c r="C212" s="2">
        <v>42387</v>
      </c>
      <c r="D212" s="2">
        <v>42388.999305555553</v>
      </c>
      <c r="E212" s="3" t="b">
        <v>1</v>
      </c>
      <c r="F212" s="1"/>
      <c r="G212" s="1" t="s">
        <v>46</v>
      </c>
      <c r="H212" s="4" t="s">
        <v>8</v>
      </c>
      <c r="I212" s="5">
        <f t="shared" si="37"/>
        <v>2</v>
      </c>
      <c r="J21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12">
        <f>WEEKNUM(Tableau_stats_bancs[[#This Row],[Heure de début]],)</f>
        <v>4</v>
      </c>
      <c r="L212">
        <f>WEEKNUM(Tableau_stats_bancs[[#This Row],[Heure de fin]],)</f>
        <v>4</v>
      </c>
      <c r="M212">
        <f>IF(Tableau_stats_bancs[[#This Row],[Semaine fin]]&lt;&gt;Tableau_stats_bancs[[#This Row],[Semaine début]],1,0)</f>
        <v>0</v>
      </c>
      <c r="Q212" s="25"/>
      <c r="S212" s="26" t="str">
        <f>IF(P212&gt;0,IF(Tableau_stats_bancs[[#This Row],[ Durée (en jours)]]-Q212&gt;7,7,Tableau_stats_bancs[[#This Row],[ Durée (en jours)]]-Q212),"")</f>
        <v/>
      </c>
      <c r="AD212" s="59" t="b">
        <v>0</v>
      </c>
      <c r="AE212" s="42" t="s">
        <v>189</v>
      </c>
      <c r="AF212" s="40">
        <v>42478</v>
      </c>
      <c r="AG212" s="40">
        <v>42482.999305555553</v>
      </c>
      <c r="AH212" s="41" t="b">
        <v>1</v>
      </c>
      <c r="AI212" s="42"/>
      <c r="AJ212" s="42" t="s">
        <v>44</v>
      </c>
      <c r="AK212" s="43" t="s">
        <v>8</v>
      </c>
      <c r="AL212" s="44">
        <v>5</v>
      </c>
      <c r="AM212" s="45">
        <v>1.6666666666666665</v>
      </c>
      <c r="AN212" s="46">
        <v>17</v>
      </c>
      <c r="AO212" s="46">
        <v>17</v>
      </c>
      <c r="AP212" s="47">
        <v>0</v>
      </c>
    </row>
    <row r="213" spans="1:42" x14ac:dyDescent="0.25">
      <c r="A213" t="b">
        <v>0</v>
      </c>
      <c r="B213" s="1"/>
      <c r="C213" s="2">
        <v>42389</v>
      </c>
      <c r="D213" s="2">
        <v>42391.999305555553</v>
      </c>
      <c r="E213" s="3" t="b">
        <v>1</v>
      </c>
      <c r="F213" s="1"/>
      <c r="G213" s="1" t="s">
        <v>46</v>
      </c>
      <c r="H213" s="4" t="s">
        <v>8</v>
      </c>
      <c r="I213" s="5">
        <f t="shared" si="37"/>
        <v>3</v>
      </c>
      <c r="J21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13">
        <f>WEEKNUM(Tableau_stats_bancs[[#This Row],[Heure de début]],)</f>
        <v>4</v>
      </c>
      <c r="L213">
        <f>WEEKNUM(Tableau_stats_bancs[[#This Row],[Heure de fin]],)</f>
        <v>4</v>
      </c>
      <c r="M213">
        <f>IF(Tableau_stats_bancs[[#This Row],[Semaine fin]]&lt;&gt;Tableau_stats_bancs[[#This Row],[Semaine début]],1,0)</f>
        <v>0</v>
      </c>
      <c r="Q213" s="25"/>
      <c r="S213" s="26" t="str">
        <f>IF(P213&gt;0,IF(Tableau_stats_bancs[[#This Row],[ Durée (en jours)]]-Q213&gt;7,7,Tableau_stats_bancs[[#This Row],[ Durée (en jours)]]-Q213),"")</f>
        <v/>
      </c>
      <c r="AD213" s="59" t="b">
        <v>0</v>
      </c>
      <c r="AE213" s="42" t="s">
        <v>190</v>
      </c>
      <c r="AF213" s="40">
        <v>42485</v>
      </c>
      <c r="AG213" s="40">
        <v>42487.999305555553</v>
      </c>
      <c r="AH213" s="41" t="b">
        <v>1</v>
      </c>
      <c r="AI213" s="42"/>
      <c r="AJ213" s="42" t="s">
        <v>44</v>
      </c>
      <c r="AK213" s="43" t="s">
        <v>8</v>
      </c>
      <c r="AL213" s="44">
        <v>3</v>
      </c>
      <c r="AM213" s="45">
        <v>1</v>
      </c>
      <c r="AN213" s="46">
        <v>18</v>
      </c>
      <c r="AO213" s="46">
        <v>18</v>
      </c>
      <c r="AP213" s="47">
        <v>0</v>
      </c>
    </row>
    <row r="214" spans="1:42" x14ac:dyDescent="0.25">
      <c r="A214" t="b">
        <v>0</v>
      </c>
      <c r="B214" s="1"/>
      <c r="C214" s="2">
        <v>42394</v>
      </c>
      <c r="D214" s="2">
        <v>42398.999305555553</v>
      </c>
      <c r="E214" s="3" t="b">
        <v>1</v>
      </c>
      <c r="F214" s="1"/>
      <c r="G214" s="1" t="s">
        <v>46</v>
      </c>
      <c r="H214" s="4" t="s">
        <v>8</v>
      </c>
      <c r="I214" s="5">
        <f t="shared" si="37"/>
        <v>5</v>
      </c>
      <c r="J21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14">
        <f>WEEKNUM(Tableau_stats_bancs[[#This Row],[Heure de début]],)</f>
        <v>5</v>
      </c>
      <c r="L214">
        <f>WEEKNUM(Tableau_stats_bancs[[#This Row],[Heure de fin]],)</f>
        <v>5</v>
      </c>
      <c r="M214">
        <f>IF(Tableau_stats_bancs[[#This Row],[Semaine fin]]&lt;&gt;Tableau_stats_bancs[[#This Row],[Semaine début]],1,0)</f>
        <v>0</v>
      </c>
      <c r="Q214" s="25"/>
      <c r="S214" s="26" t="str">
        <f>IF(P214&gt;0,IF(Tableau_stats_bancs[[#This Row],[ Durée (en jours)]]-Q214&gt;7,7,Tableau_stats_bancs[[#This Row],[ Durée (en jours)]]-Q214),"")</f>
        <v/>
      </c>
      <c r="AD214" s="59" t="b">
        <v>0</v>
      </c>
      <c r="AE214" s="42" t="s">
        <v>191</v>
      </c>
      <c r="AF214" s="40">
        <v>42488.333333333336</v>
      </c>
      <c r="AG214" s="40">
        <v>42488.5</v>
      </c>
      <c r="AH214" s="41" t="b">
        <v>0</v>
      </c>
      <c r="AI214" s="42"/>
      <c r="AJ214" s="42" t="s">
        <v>44</v>
      </c>
      <c r="AK214" s="43" t="s">
        <v>9</v>
      </c>
      <c r="AL214" s="44">
        <v>0.5</v>
      </c>
      <c r="AM214" s="45">
        <v>0.16666666666424135</v>
      </c>
      <c r="AN214" s="46">
        <v>18</v>
      </c>
      <c r="AO214" s="46">
        <v>18</v>
      </c>
      <c r="AP214" s="47">
        <v>0</v>
      </c>
    </row>
    <row r="215" spans="1:42" x14ac:dyDescent="0.25">
      <c r="A215" t="b">
        <v>0</v>
      </c>
      <c r="B215" s="1"/>
      <c r="C215" s="2">
        <v>42401</v>
      </c>
      <c r="D215" s="2">
        <v>42405.999305555553</v>
      </c>
      <c r="E215" s="3" t="b">
        <v>1</v>
      </c>
      <c r="F215" s="1"/>
      <c r="G215" s="1" t="s">
        <v>46</v>
      </c>
      <c r="H215" s="4" t="s">
        <v>8</v>
      </c>
      <c r="I215" s="5">
        <f t="shared" si="37"/>
        <v>5</v>
      </c>
      <c r="J21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15">
        <f>WEEKNUM(Tableau_stats_bancs[[#This Row],[Heure de début]],)</f>
        <v>6</v>
      </c>
      <c r="L215">
        <f>WEEKNUM(Tableau_stats_bancs[[#This Row],[Heure de fin]],)</f>
        <v>6</v>
      </c>
      <c r="M215">
        <f>IF(Tableau_stats_bancs[[#This Row],[Semaine fin]]&lt;&gt;Tableau_stats_bancs[[#This Row],[Semaine début]],1,0)</f>
        <v>0</v>
      </c>
      <c r="Q215" s="25"/>
      <c r="S215" s="26" t="str">
        <f>IF(P215&gt;0,IF(Tableau_stats_bancs[[#This Row],[ Durée (en jours)]]-Q215&gt;7,7,Tableau_stats_bancs[[#This Row],[ Durée (en jours)]]-Q215),"")</f>
        <v/>
      </c>
      <c r="AD215" s="59" t="b">
        <v>0</v>
      </c>
      <c r="AE215" s="42" t="s">
        <v>192</v>
      </c>
      <c r="AF215" s="40">
        <v>42488.5</v>
      </c>
      <c r="AG215" s="40">
        <v>42489.958333333336</v>
      </c>
      <c r="AH215" s="41" t="b">
        <v>0</v>
      </c>
      <c r="AI215" s="42"/>
      <c r="AJ215" s="42" t="s">
        <v>44</v>
      </c>
      <c r="AK215" s="43" t="s">
        <v>8</v>
      </c>
      <c r="AL215" s="44">
        <v>1.5</v>
      </c>
      <c r="AM215" s="45">
        <v>0.5</v>
      </c>
      <c r="AN215" s="46">
        <v>18</v>
      </c>
      <c r="AO215" s="46">
        <v>18</v>
      </c>
      <c r="AP215" s="47">
        <v>0</v>
      </c>
    </row>
    <row r="216" spans="1:42" x14ac:dyDescent="0.25">
      <c r="A216" t="b">
        <v>0</v>
      </c>
      <c r="B216" s="1"/>
      <c r="C216" s="2">
        <v>42408</v>
      </c>
      <c r="D216" s="2">
        <v>42412.999305555553</v>
      </c>
      <c r="E216" s="3" t="b">
        <v>1</v>
      </c>
      <c r="F216" s="1"/>
      <c r="G216" s="1" t="s">
        <v>46</v>
      </c>
      <c r="H216" s="4" t="s">
        <v>8</v>
      </c>
      <c r="I216" s="5">
        <f t="shared" si="37"/>
        <v>5</v>
      </c>
      <c r="J21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16">
        <f>WEEKNUM(Tableau_stats_bancs[[#This Row],[Heure de début]],)</f>
        <v>7</v>
      </c>
      <c r="L216">
        <f>WEEKNUM(Tableau_stats_bancs[[#This Row],[Heure de fin]],)</f>
        <v>7</v>
      </c>
      <c r="M216">
        <f>IF(Tableau_stats_bancs[[#This Row],[Semaine fin]]&lt;&gt;Tableau_stats_bancs[[#This Row],[Semaine début]],1,0)</f>
        <v>0</v>
      </c>
      <c r="Q216" s="25"/>
      <c r="S216" s="26" t="str">
        <f>IF(P216&gt;0,IF(Tableau_stats_bancs[[#This Row],[ Durée (en jours)]]-Q216&gt;7,7,Tableau_stats_bancs[[#This Row],[ Durée (en jours)]]-Q216),"")</f>
        <v/>
      </c>
      <c r="AD216" s="59" t="b">
        <v>0</v>
      </c>
      <c r="AE216" s="42" t="s">
        <v>193</v>
      </c>
      <c r="AF216" s="40">
        <v>42492</v>
      </c>
      <c r="AG216" s="40">
        <v>42494.999305555553</v>
      </c>
      <c r="AH216" s="41" t="b">
        <v>1</v>
      </c>
      <c r="AI216" s="42"/>
      <c r="AJ216" s="42" t="s">
        <v>44</v>
      </c>
      <c r="AK216" s="43" t="s">
        <v>8</v>
      </c>
      <c r="AL216" s="44">
        <v>3</v>
      </c>
      <c r="AM216" s="45">
        <v>1</v>
      </c>
      <c r="AN216" s="46">
        <v>19</v>
      </c>
      <c r="AO216" s="46">
        <v>19</v>
      </c>
      <c r="AP216" s="47">
        <v>0</v>
      </c>
    </row>
    <row r="217" spans="1:42" x14ac:dyDescent="0.25">
      <c r="A217" t="b">
        <v>0</v>
      </c>
      <c r="B217" s="1"/>
      <c r="C217" s="2">
        <v>42415</v>
      </c>
      <c r="D217" s="2">
        <v>42419.999305555553</v>
      </c>
      <c r="E217" s="3" t="b">
        <v>1</v>
      </c>
      <c r="F217" s="1"/>
      <c r="G217" s="1" t="s">
        <v>46</v>
      </c>
      <c r="H217" s="4" t="s">
        <v>8</v>
      </c>
      <c r="I217" s="5">
        <f t="shared" si="37"/>
        <v>5</v>
      </c>
      <c r="J21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17">
        <f>WEEKNUM(Tableau_stats_bancs[[#This Row],[Heure de début]],)</f>
        <v>8</v>
      </c>
      <c r="L217">
        <f>WEEKNUM(Tableau_stats_bancs[[#This Row],[Heure de fin]],)</f>
        <v>8</v>
      </c>
      <c r="M217">
        <f>IF(Tableau_stats_bancs[[#This Row],[Semaine fin]]&lt;&gt;Tableau_stats_bancs[[#This Row],[Semaine début]],1,0)</f>
        <v>0</v>
      </c>
      <c r="Q217" s="25"/>
      <c r="S217" s="26" t="str">
        <f>IF(P217&gt;0,IF(Tableau_stats_bancs[[#This Row],[ Durée (en jours)]]-Q217&gt;7,7,Tableau_stats_bancs[[#This Row],[ Durée (en jours)]]-Q217),"")</f>
        <v/>
      </c>
      <c r="AD217" s="59" t="b">
        <v>0</v>
      </c>
      <c r="AE217" s="42" t="s">
        <v>194</v>
      </c>
      <c r="AF217" s="40">
        <v>42502</v>
      </c>
      <c r="AG217" s="40">
        <v>42503.999305555553</v>
      </c>
      <c r="AH217" s="41" t="b">
        <v>1</v>
      </c>
      <c r="AI217" s="42"/>
      <c r="AJ217" s="42" t="s">
        <v>44</v>
      </c>
      <c r="AK217" s="43" t="s">
        <v>8</v>
      </c>
      <c r="AL217" s="44">
        <v>2</v>
      </c>
      <c r="AM217" s="45">
        <v>0.66666666666666663</v>
      </c>
      <c r="AN217" s="46">
        <v>20</v>
      </c>
      <c r="AO217" s="46">
        <v>20</v>
      </c>
      <c r="AP217" s="47">
        <v>0</v>
      </c>
    </row>
    <row r="218" spans="1:42" x14ac:dyDescent="0.25">
      <c r="A218" t="b">
        <v>0</v>
      </c>
      <c r="B218" s="1"/>
      <c r="C218" s="2">
        <v>42422</v>
      </c>
      <c r="D218" s="2">
        <v>42424.999305555553</v>
      </c>
      <c r="E218" s="3" t="b">
        <v>1</v>
      </c>
      <c r="F218" s="1"/>
      <c r="G218" s="1" t="s">
        <v>46</v>
      </c>
      <c r="H218" s="4" t="s">
        <v>8</v>
      </c>
      <c r="I218" s="5">
        <f t="shared" si="37"/>
        <v>3</v>
      </c>
      <c r="J21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18">
        <f>WEEKNUM(Tableau_stats_bancs[[#This Row],[Heure de début]],)</f>
        <v>9</v>
      </c>
      <c r="L218">
        <f>WEEKNUM(Tableau_stats_bancs[[#This Row],[Heure de fin]],)</f>
        <v>9</v>
      </c>
      <c r="M218">
        <f>IF(Tableau_stats_bancs[[#This Row],[Semaine fin]]&lt;&gt;Tableau_stats_bancs[[#This Row],[Semaine début]],1,0)</f>
        <v>0</v>
      </c>
      <c r="Q218" s="25"/>
      <c r="S218" s="26" t="str">
        <f>IF(P218&gt;0,IF(Tableau_stats_bancs[[#This Row],[ Durée (en jours)]]-Q218&gt;7,7,Tableau_stats_bancs[[#This Row],[ Durée (en jours)]]-Q218),"")</f>
        <v/>
      </c>
      <c r="AD218" s="59" t="b">
        <v>0</v>
      </c>
      <c r="AE218" s="42" t="s">
        <v>195</v>
      </c>
      <c r="AF218" s="40">
        <v>42508.5</v>
      </c>
      <c r="AG218" s="40">
        <v>42508.958333333336</v>
      </c>
      <c r="AH218" s="41" t="b">
        <v>0</v>
      </c>
      <c r="AI218" s="42"/>
      <c r="AJ218" s="42" t="s">
        <v>44</v>
      </c>
      <c r="AK218" s="43" t="s">
        <v>8</v>
      </c>
      <c r="AL218" s="44">
        <v>0.5</v>
      </c>
      <c r="AM218" s="45">
        <v>0.16666666666666666</v>
      </c>
      <c r="AN218" s="46">
        <v>21</v>
      </c>
      <c r="AO218" s="46">
        <v>21</v>
      </c>
      <c r="AP218" s="47">
        <v>0</v>
      </c>
    </row>
    <row r="219" spans="1:42" x14ac:dyDescent="0.25">
      <c r="A219" t="b">
        <v>0</v>
      </c>
      <c r="B219" s="1"/>
      <c r="C219" s="2">
        <v>42426</v>
      </c>
      <c r="D219" s="2">
        <v>42426.999305555553</v>
      </c>
      <c r="E219" s="3" t="b">
        <v>1</v>
      </c>
      <c r="F219" s="1"/>
      <c r="G219" s="1" t="s">
        <v>46</v>
      </c>
      <c r="H219" s="4" t="s">
        <v>8</v>
      </c>
      <c r="I219" s="5">
        <f t="shared" si="37"/>
        <v>1</v>
      </c>
      <c r="J21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19">
        <f>WEEKNUM(Tableau_stats_bancs[[#This Row],[Heure de début]],)</f>
        <v>9</v>
      </c>
      <c r="L219">
        <f>WEEKNUM(Tableau_stats_bancs[[#This Row],[Heure de fin]],)</f>
        <v>9</v>
      </c>
      <c r="M219">
        <f>IF(Tableau_stats_bancs[[#This Row],[Semaine fin]]&lt;&gt;Tableau_stats_bancs[[#This Row],[Semaine début]],1,0)</f>
        <v>0</v>
      </c>
      <c r="Q219" s="25"/>
      <c r="S219" s="26" t="str">
        <f>IF(P219&gt;0,IF(Tableau_stats_bancs[[#This Row],[ Durée (en jours)]]-Q219&gt;7,7,Tableau_stats_bancs[[#This Row],[ Durée (en jours)]]-Q219),"")</f>
        <v/>
      </c>
      <c r="AD219" s="59" t="b">
        <v>0</v>
      </c>
      <c r="AE219" s="42" t="s">
        <v>196</v>
      </c>
      <c r="AF219" s="40">
        <v>42515</v>
      </c>
      <c r="AG219" s="40">
        <v>42517.999305555553</v>
      </c>
      <c r="AH219" s="41" t="b">
        <v>1</v>
      </c>
      <c r="AI219" s="42"/>
      <c r="AJ219" s="42" t="s">
        <v>44</v>
      </c>
      <c r="AK219" s="43" t="s">
        <v>8</v>
      </c>
      <c r="AL219" s="44">
        <v>3</v>
      </c>
      <c r="AM219" s="45">
        <v>1</v>
      </c>
      <c r="AN219" s="46">
        <v>22</v>
      </c>
      <c r="AO219" s="46">
        <v>22</v>
      </c>
      <c r="AP219" s="47">
        <v>0</v>
      </c>
    </row>
    <row r="220" spans="1:42" x14ac:dyDescent="0.25">
      <c r="A220" t="b">
        <v>0</v>
      </c>
      <c r="B220" s="1"/>
      <c r="C220" s="2">
        <v>42429</v>
      </c>
      <c r="D220" s="2">
        <v>42430.999305555553</v>
      </c>
      <c r="E220" s="3" t="b">
        <v>1</v>
      </c>
      <c r="F220" s="1"/>
      <c r="G220" s="1" t="s">
        <v>46</v>
      </c>
      <c r="H220" s="4" t="s">
        <v>8</v>
      </c>
      <c r="I220" s="5">
        <f t="shared" si="37"/>
        <v>2</v>
      </c>
      <c r="J22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20">
        <f>WEEKNUM(Tableau_stats_bancs[[#This Row],[Heure de début]],)</f>
        <v>10</v>
      </c>
      <c r="L220">
        <f>WEEKNUM(Tableau_stats_bancs[[#This Row],[Heure de fin]],)</f>
        <v>10</v>
      </c>
      <c r="M220">
        <f>IF(Tableau_stats_bancs[[#This Row],[Semaine fin]]&lt;&gt;Tableau_stats_bancs[[#This Row],[Semaine début]],1,0)</f>
        <v>0</v>
      </c>
      <c r="Q220" s="25"/>
      <c r="S220" s="26" t="str">
        <f>IF(P220&gt;0,IF(Tableau_stats_bancs[[#This Row],[ Durée (en jours)]]-Q220&gt;7,7,Tableau_stats_bancs[[#This Row],[ Durée (en jours)]]-Q220),"")</f>
        <v/>
      </c>
      <c r="AD220" s="59" t="b">
        <v>0</v>
      </c>
      <c r="AE220" s="42" t="s">
        <v>197</v>
      </c>
      <c r="AF220" s="40">
        <v>42520.333333333336</v>
      </c>
      <c r="AG220" s="40">
        <v>42521.5</v>
      </c>
      <c r="AH220" s="41" t="b">
        <v>0</v>
      </c>
      <c r="AI220" s="42"/>
      <c r="AJ220" s="42" t="s">
        <v>44</v>
      </c>
      <c r="AK220" s="43" t="s">
        <v>8</v>
      </c>
      <c r="AL220" s="44">
        <v>1.5</v>
      </c>
      <c r="AM220" s="45">
        <v>0.5</v>
      </c>
      <c r="AN220" s="46">
        <v>23</v>
      </c>
      <c r="AO220" s="46">
        <v>23</v>
      </c>
      <c r="AP220" s="47">
        <v>0</v>
      </c>
    </row>
    <row r="221" spans="1:42" x14ac:dyDescent="0.25">
      <c r="A221" t="b">
        <v>0</v>
      </c>
      <c r="B221" s="1"/>
      <c r="C221" s="2">
        <v>42431</v>
      </c>
      <c r="D221" s="2">
        <v>42433.999305555553</v>
      </c>
      <c r="E221" s="3" t="b">
        <v>1</v>
      </c>
      <c r="F221" s="1"/>
      <c r="G221" s="1" t="s">
        <v>46</v>
      </c>
      <c r="H221" s="4" t="s">
        <v>8</v>
      </c>
      <c r="I221" s="5">
        <f t="shared" si="37"/>
        <v>3</v>
      </c>
      <c r="J22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21">
        <f>WEEKNUM(Tableau_stats_bancs[[#This Row],[Heure de début]],)</f>
        <v>10</v>
      </c>
      <c r="L221">
        <f>WEEKNUM(Tableau_stats_bancs[[#This Row],[Heure de fin]],)</f>
        <v>10</v>
      </c>
      <c r="M221">
        <f>IF(Tableau_stats_bancs[[#This Row],[Semaine fin]]&lt;&gt;Tableau_stats_bancs[[#This Row],[Semaine début]],1,0)</f>
        <v>0</v>
      </c>
      <c r="Q221" s="25"/>
      <c r="S221" s="26" t="str">
        <f>IF(P221&gt;0,IF(Tableau_stats_bancs[[#This Row],[ Durée (en jours)]]-Q221&gt;7,7,Tableau_stats_bancs[[#This Row],[ Durée (en jours)]]-Q221),"")</f>
        <v/>
      </c>
      <c r="AD221" s="59" t="b">
        <v>0</v>
      </c>
      <c r="AE221" s="42" t="s">
        <v>198</v>
      </c>
      <c r="AF221" s="40">
        <v>42523.333333333336</v>
      </c>
      <c r="AG221" s="40">
        <v>42524.5</v>
      </c>
      <c r="AH221" s="41" t="b">
        <v>0</v>
      </c>
      <c r="AI221" s="42"/>
      <c r="AJ221" s="42" t="s">
        <v>44</v>
      </c>
      <c r="AK221" s="43" t="s">
        <v>8</v>
      </c>
      <c r="AL221" s="44">
        <v>1.5</v>
      </c>
      <c r="AM221" s="45">
        <v>0.5</v>
      </c>
      <c r="AN221" s="46">
        <v>23</v>
      </c>
      <c r="AO221" s="46">
        <v>23</v>
      </c>
      <c r="AP221" s="47">
        <v>0</v>
      </c>
    </row>
    <row r="222" spans="1:42" x14ac:dyDescent="0.25">
      <c r="A222" t="b">
        <v>0</v>
      </c>
      <c r="B222" s="1"/>
      <c r="C222" s="2">
        <v>42436</v>
      </c>
      <c r="D222" s="2">
        <v>42440.999305555553</v>
      </c>
      <c r="E222" s="3" t="b">
        <v>1</v>
      </c>
      <c r="F222" s="1"/>
      <c r="G222" s="1" t="s">
        <v>46</v>
      </c>
      <c r="H222" s="4" t="s">
        <v>8</v>
      </c>
      <c r="I222" s="5">
        <f t="shared" si="37"/>
        <v>5</v>
      </c>
      <c r="J22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22">
        <f>WEEKNUM(Tableau_stats_bancs[[#This Row],[Heure de début]],)</f>
        <v>11</v>
      </c>
      <c r="L222">
        <f>WEEKNUM(Tableau_stats_bancs[[#This Row],[Heure de fin]],)</f>
        <v>11</v>
      </c>
      <c r="M222">
        <f>IF(Tableau_stats_bancs[[#This Row],[Semaine fin]]&lt;&gt;Tableau_stats_bancs[[#This Row],[Semaine début]],1,0)</f>
        <v>0</v>
      </c>
      <c r="Q222" s="25"/>
      <c r="S222" s="26" t="str">
        <f>IF(P222&gt;0,IF(Tableau_stats_bancs[[#This Row],[ Durée (en jours)]]-Q222&gt;7,7,Tableau_stats_bancs[[#This Row],[ Durée (en jours)]]-Q222),"")</f>
        <v/>
      </c>
      <c r="AD222" s="59" t="b">
        <v>0</v>
      </c>
      <c r="AE222" s="42" t="s">
        <v>199</v>
      </c>
      <c r="AF222" s="40">
        <v>42528</v>
      </c>
      <c r="AG222" s="40">
        <v>42528.999305555553</v>
      </c>
      <c r="AH222" s="41" t="b">
        <v>1</v>
      </c>
      <c r="AI222" s="42"/>
      <c r="AJ222" s="42" t="s">
        <v>44</v>
      </c>
      <c r="AK222" s="43" t="s">
        <v>8</v>
      </c>
      <c r="AL222" s="44">
        <v>1</v>
      </c>
      <c r="AM222" s="45">
        <v>0.33333333333333331</v>
      </c>
      <c r="AN222" s="46">
        <v>24</v>
      </c>
      <c r="AO222" s="46">
        <v>24</v>
      </c>
      <c r="AP222" s="47">
        <v>0</v>
      </c>
    </row>
    <row r="223" spans="1:42" x14ac:dyDescent="0.25">
      <c r="A223" t="b">
        <v>0</v>
      </c>
      <c r="B223" s="1"/>
      <c r="C223" s="2">
        <v>42446</v>
      </c>
      <c r="D223" s="2">
        <v>42447.999305555553</v>
      </c>
      <c r="E223" s="3" t="b">
        <v>1</v>
      </c>
      <c r="F223" s="1"/>
      <c r="G223" s="1" t="s">
        <v>46</v>
      </c>
      <c r="H223" s="4" t="s">
        <v>8</v>
      </c>
      <c r="I223" s="5">
        <f t="shared" si="37"/>
        <v>2</v>
      </c>
      <c r="J22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23">
        <f>WEEKNUM(Tableau_stats_bancs[[#This Row],[Heure de début]],)</f>
        <v>12</v>
      </c>
      <c r="L223">
        <f>WEEKNUM(Tableau_stats_bancs[[#This Row],[Heure de fin]],)</f>
        <v>12</v>
      </c>
      <c r="M223">
        <f>IF(Tableau_stats_bancs[[#This Row],[Semaine fin]]&lt;&gt;Tableau_stats_bancs[[#This Row],[Semaine début]],1,0)</f>
        <v>0</v>
      </c>
      <c r="Q223" s="25"/>
      <c r="S223" s="26" t="str">
        <f>IF(P223&gt;0,IF(Tableau_stats_bancs[[#This Row],[ Durée (en jours)]]-Q223&gt;7,7,Tableau_stats_bancs[[#This Row],[ Durée (en jours)]]-Q223),"")</f>
        <v/>
      </c>
      <c r="AD223" s="59" t="b">
        <v>0</v>
      </c>
      <c r="AE223" s="42" t="s">
        <v>200</v>
      </c>
      <c r="AF223" s="40">
        <v>42529</v>
      </c>
      <c r="AG223" s="40">
        <v>42530.999305555553</v>
      </c>
      <c r="AH223" s="41" t="b">
        <v>1</v>
      </c>
      <c r="AI223" s="42"/>
      <c r="AJ223" s="42" t="s">
        <v>44</v>
      </c>
      <c r="AK223" s="43" t="s">
        <v>8</v>
      </c>
      <c r="AL223" s="44">
        <v>2</v>
      </c>
      <c r="AM223" s="45">
        <v>0.66666666666666663</v>
      </c>
      <c r="AN223" s="46">
        <v>24</v>
      </c>
      <c r="AO223" s="46">
        <v>24</v>
      </c>
      <c r="AP223" s="47">
        <v>0</v>
      </c>
    </row>
    <row r="224" spans="1:42" x14ac:dyDescent="0.25">
      <c r="A224" t="b">
        <v>0</v>
      </c>
      <c r="B224" s="1"/>
      <c r="C224" s="2">
        <v>42450</v>
      </c>
      <c r="D224" s="2">
        <v>42450.999305555553</v>
      </c>
      <c r="E224" s="3" t="b">
        <v>1</v>
      </c>
      <c r="F224" s="1"/>
      <c r="G224" s="1" t="s">
        <v>46</v>
      </c>
      <c r="H224" s="4" t="s">
        <v>8</v>
      </c>
      <c r="I224" s="5">
        <f t="shared" si="37"/>
        <v>1</v>
      </c>
      <c r="J22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24">
        <f>WEEKNUM(Tableau_stats_bancs[[#This Row],[Heure de début]],)</f>
        <v>13</v>
      </c>
      <c r="L224">
        <f>WEEKNUM(Tableau_stats_bancs[[#This Row],[Heure de fin]],)</f>
        <v>13</v>
      </c>
      <c r="M224">
        <f>IF(Tableau_stats_bancs[[#This Row],[Semaine fin]]&lt;&gt;Tableau_stats_bancs[[#This Row],[Semaine début]],1,0)</f>
        <v>0</v>
      </c>
      <c r="Q224" s="25"/>
      <c r="S224" s="26" t="str">
        <f>IF(P224&gt;0,IF(Tableau_stats_bancs[[#This Row],[ Durée (en jours)]]-Q224&gt;7,7,Tableau_stats_bancs[[#This Row],[ Durée (en jours)]]-Q224),"")</f>
        <v/>
      </c>
      <c r="AD224" s="59" t="b">
        <v>0</v>
      </c>
      <c r="AE224" s="42" t="s">
        <v>201</v>
      </c>
      <c r="AF224" s="40">
        <v>42531</v>
      </c>
      <c r="AG224" s="40">
        <v>42531.999305555553</v>
      </c>
      <c r="AH224" s="41" t="b">
        <v>1</v>
      </c>
      <c r="AI224" s="42"/>
      <c r="AJ224" s="42" t="s">
        <v>44</v>
      </c>
      <c r="AK224" s="43" t="s">
        <v>8</v>
      </c>
      <c r="AL224" s="44">
        <v>1</v>
      </c>
      <c r="AM224" s="45">
        <v>0.33333333333333331</v>
      </c>
      <c r="AN224" s="46">
        <v>24</v>
      </c>
      <c r="AO224" s="46">
        <v>24</v>
      </c>
      <c r="AP224" s="47">
        <v>0</v>
      </c>
    </row>
    <row r="225" spans="1:42" x14ac:dyDescent="0.25">
      <c r="A225" t="b">
        <v>0</v>
      </c>
      <c r="B225" s="1"/>
      <c r="C225" s="2">
        <v>42451</v>
      </c>
      <c r="D225" s="2">
        <v>42453.999305555553</v>
      </c>
      <c r="E225" s="3" t="b">
        <v>1</v>
      </c>
      <c r="F225" s="1"/>
      <c r="G225" s="1" t="s">
        <v>46</v>
      </c>
      <c r="H225" s="4" t="s">
        <v>8</v>
      </c>
      <c r="I225" s="5">
        <f t="shared" si="37"/>
        <v>3</v>
      </c>
      <c r="J22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25">
        <f>WEEKNUM(Tableau_stats_bancs[[#This Row],[Heure de début]],)</f>
        <v>13</v>
      </c>
      <c r="L225">
        <f>WEEKNUM(Tableau_stats_bancs[[#This Row],[Heure de fin]],)</f>
        <v>13</v>
      </c>
      <c r="M225">
        <f>IF(Tableau_stats_bancs[[#This Row],[Semaine fin]]&lt;&gt;Tableau_stats_bancs[[#This Row],[Semaine début]],1,0)</f>
        <v>0</v>
      </c>
      <c r="Q225" s="25"/>
      <c r="S225" s="26" t="str">
        <f>IF(P225&gt;0,IF(Tableau_stats_bancs[[#This Row],[ Durée (en jours)]]-Q225&gt;7,7,Tableau_stats_bancs[[#This Row],[ Durée (en jours)]]-Q225),"")</f>
        <v/>
      </c>
      <c r="AD225" s="59" t="b">
        <v>0</v>
      </c>
      <c r="AE225" s="42" t="s">
        <v>202</v>
      </c>
      <c r="AF225" s="40">
        <v>42534.333333333336</v>
      </c>
      <c r="AG225" s="40">
        <v>42535.5</v>
      </c>
      <c r="AH225" s="41" t="b">
        <v>0</v>
      </c>
      <c r="AI225" s="42"/>
      <c r="AJ225" s="42" t="s">
        <v>44</v>
      </c>
      <c r="AK225" s="43" t="s">
        <v>8</v>
      </c>
      <c r="AL225" s="44">
        <v>1.5</v>
      </c>
      <c r="AM225" s="45">
        <v>0.5</v>
      </c>
      <c r="AN225" s="46">
        <v>25</v>
      </c>
      <c r="AO225" s="46">
        <v>25</v>
      </c>
      <c r="AP225" s="47">
        <v>0</v>
      </c>
    </row>
    <row r="226" spans="1:42" x14ac:dyDescent="0.25">
      <c r="A226" t="b">
        <v>0</v>
      </c>
      <c r="B226" s="1"/>
      <c r="C226" s="2">
        <v>42466</v>
      </c>
      <c r="D226" s="2">
        <v>42468.999305555553</v>
      </c>
      <c r="E226" s="3" t="b">
        <v>1</v>
      </c>
      <c r="F226" s="1"/>
      <c r="G226" s="1" t="s">
        <v>46</v>
      </c>
      <c r="H226" s="4" t="s">
        <v>8</v>
      </c>
      <c r="I226" s="5">
        <f t="shared" si="37"/>
        <v>3</v>
      </c>
      <c r="J22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26">
        <f>WEEKNUM(Tableau_stats_bancs[[#This Row],[Heure de début]],)</f>
        <v>15</v>
      </c>
      <c r="L226">
        <f>WEEKNUM(Tableau_stats_bancs[[#This Row],[Heure de fin]],)</f>
        <v>15</v>
      </c>
      <c r="M226">
        <f>IF(Tableau_stats_bancs[[#This Row],[Semaine fin]]&lt;&gt;Tableau_stats_bancs[[#This Row],[Semaine début]],1,0)</f>
        <v>0</v>
      </c>
      <c r="Q226" s="25"/>
      <c r="S226" s="26" t="str">
        <f>IF(P226&gt;0,IF(Tableau_stats_bancs[[#This Row],[ Durée (en jours)]]-Q226&gt;7,7,Tableau_stats_bancs[[#This Row],[ Durée (en jours)]]-Q226),"")</f>
        <v/>
      </c>
      <c r="AD226" s="59" t="b">
        <v>0</v>
      </c>
      <c r="AE226" s="42" t="s">
        <v>203</v>
      </c>
      <c r="AF226" s="40">
        <v>42536.333333333336</v>
      </c>
      <c r="AG226" s="40">
        <v>42538.5</v>
      </c>
      <c r="AH226" s="41" t="b">
        <v>0</v>
      </c>
      <c r="AI226" s="42"/>
      <c r="AJ226" s="42" t="s">
        <v>44</v>
      </c>
      <c r="AK226" s="43" t="s">
        <v>8</v>
      </c>
      <c r="AL226" s="44">
        <v>2.5</v>
      </c>
      <c r="AM226" s="45">
        <v>0.83333333333333326</v>
      </c>
      <c r="AN226" s="46">
        <v>25</v>
      </c>
      <c r="AO226" s="46">
        <v>25</v>
      </c>
      <c r="AP226" s="47">
        <v>0</v>
      </c>
    </row>
    <row r="227" spans="1:42" x14ac:dyDescent="0.25">
      <c r="A227" t="b">
        <v>0</v>
      </c>
      <c r="B227" s="1"/>
      <c r="C227" s="2">
        <v>42478</v>
      </c>
      <c r="D227" s="2">
        <v>42482.999305555553</v>
      </c>
      <c r="E227" s="3" t="b">
        <v>1</v>
      </c>
      <c r="F227" s="1"/>
      <c r="G227" s="1" t="s">
        <v>46</v>
      </c>
      <c r="H227" s="4" t="s">
        <v>8</v>
      </c>
      <c r="I227" s="5">
        <f t="shared" si="37"/>
        <v>5</v>
      </c>
      <c r="J22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27">
        <f>WEEKNUM(Tableau_stats_bancs[[#This Row],[Heure de début]],)</f>
        <v>17</v>
      </c>
      <c r="L227">
        <f>WEEKNUM(Tableau_stats_bancs[[#This Row],[Heure de fin]],)</f>
        <v>17</v>
      </c>
      <c r="M227">
        <f>IF(Tableau_stats_bancs[[#This Row],[Semaine fin]]&lt;&gt;Tableau_stats_bancs[[#This Row],[Semaine début]],1,0)</f>
        <v>0</v>
      </c>
      <c r="Q227" s="25"/>
      <c r="S227" s="26" t="str">
        <f>IF(P227&gt;0,IF(Tableau_stats_bancs[[#This Row],[ Durée (en jours)]]-Q227&gt;7,7,Tableau_stats_bancs[[#This Row],[ Durée (en jours)]]-Q227),"")</f>
        <v/>
      </c>
      <c r="AD227" s="59" t="b">
        <v>0</v>
      </c>
      <c r="AE227" s="42" t="s">
        <v>204</v>
      </c>
      <c r="AF227" s="40">
        <v>42538.5</v>
      </c>
      <c r="AG227" s="40">
        <v>42538.958333333336</v>
      </c>
      <c r="AH227" s="41" t="b">
        <v>0</v>
      </c>
      <c r="AI227" s="42"/>
      <c r="AJ227" s="42" t="s">
        <v>44</v>
      </c>
      <c r="AK227" s="43" t="s">
        <v>8</v>
      </c>
      <c r="AL227" s="44">
        <v>0.5</v>
      </c>
      <c r="AM227" s="45">
        <v>0.16666666666666666</v>
      </c>
      <c r="AN227" s="46">
        <v>25</v>
      </c>
      <c r="AO227" s="46">
        <v>25</v>
      </c>
      <c r="AP227" s="47">
        <v>0</v>
      </c>
    </row>
    <row r="228" spans="1:42" x14ac:dyDescent="0.25">
      <c r="A228" t="b">
        <v>0</v>
      </c>
      <c r="B228" s="1"/>
      <c r="C228" s="2">
        <v>42485</v>
      </c>
      <c r="D228" s="2">
        <v>42489.999305555553</v>
      </c>
      <c r="E228" s="3" t="b">
        <v>1</v>
      </c>
      <c r="F228" s="1"/>
      <c r="G228" s="1" t="s">
        <v>46</v>
      </c>
      <c r="H228" s="4" t="s">
        <v>8</v>
      </c>
      <c r="I228" s="5">
        <f t="shared" si="37"/>
        <v>5</v>
      </c>
      <c r="J22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28">
        <f>WEEKNUM(Tableau_stats_bancs[[#This Row],[Heure de début]],)</f>
        <v>18</v>
      </c>
      <c r="L228">
        <f>WEEKNUM(Tableau_stats_bancs[[#This Row],[Heure de fin]],)</f>
        <v>18</v>
      </c>
      <c r="M228">
        <f>IF(Tableau_stats_bancs[[#This Row],[Semaine fin]]&lt;&gt;Tableau_stats_bancs[[#This Row],[Semaine début]],1,0)</f>
        <v>0</v>
      </c>
      <c r="Q228" s="25"/>
      <c r="S228" s="26" t="str">
        <f>IF(P228&gt;0,IF(Tableau_stats_bancs[[#This Row],[ Durée (en jours)]]-Q228&gt;7,7,Tableau_stats_bancs[[#This Row],[ Durée (en jours)]]-Q228),"")</f>
        <v/>
      </c>
      <c r="AD228" s="59" t="b">
        <v>0</v>
      </c>
      <c r="AE228" s="42" t="s">
        <v>205</v>
      </c>
      <c r="AF228" s="40">
        <v>42541</v>
      </c>
      <c r="AG228" s="40">
        <v>42545.999305555553</v>
      </c>
      <c r="AH228" s="41" t="b">
        <v>1</v>
      </c>
      <c r="AI228" s="42"/>
      <c r="AJ228" s="42" t="s">
        <v>44</v>
      </c>
      <c r="AK228" s="43" t="s">
        <v>8</v>
      </c>
      <c r="AL228" s="44">
        <v>5</v>
      </c>
      <c r="AM228" s="45">
        <v>1.6666666666666665</v>
      </c>
      <c r="AN228" s="46">
        <v>26</v>
      </c>
      <c r="AO228" s="46">
        <v>26</v>
      </c>
      <c r="AP228" s="47">
        <v>0</v>
      </c>
    </row>
    <row r="229" spans="1:42" x14ac:dyDescent="0.25">
      <c r="A229" t="b">
        <v>0</v>
      </c>
      <c r="B229" s="1"/>
      <c r="C229" s="2">
        <v>42492</v>
      </c>
      <c r="D229" s="2">
        <v>42492.999305555553</v>
      </c>
      <c r="E229" s="3" t="b">
        <v>1</v>
      </c>
      <c r="F229" s="1"/>
      <c r="G229" s="1" t="s">
        <v>46</v>
      </c>
      <c r="H229" s="4" t="s">
        <v>8</v>
      </c>
      <c r="I229" s="5">
        <f t="shared" si="37"/>
        <v>1</v>
      </c>
      <c r="J22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29">
        <f>WEEKNUM(Tableau_stats_bancs[[#This Row],[Heure de début]],)</f>
        <v>19</v>
      </c>
      <c r="L229">
        <f>WEEKNUM(Tableau_stats_bancs[[#This Row],[Heure de fin]],)</f>
        <v>19</v>
      </c>
      <c r="M229">
        <f>IF(Tableau_stats_bancs[[#This Row],[Semaine fin]]&lt;&gt;Tableau_stats_bancs[[#This Row],[Semaine début]],1,0)</f>
        <v>0</v>
      </c>
      <c r="Q229" s="25"/>
      <c r="S229" s="26" t="str">
        <f>IF(P229&gt;0,IF(Tableau_stats_bancs[[#This Row],[ Durée (en jours)]]-Q229&gt;7,7,Tableau_stats_bancs[[#This Row],[ Durée (en jours)]]-Q229),"")</f>
        <v/>
      </c>
      <c r="AD229" s="59" t="b">
        <v>0</v>
      </c>
      <c r="AE229" s="42" t="s">
        <v>206</v>
      </c>
      <c r="AF229" s="40">
        <v>42548</v>
      </c>
      <c r="AG229" s="40">
        <v>42548.999305555553</v>
      </c>
      <c r="AH229" s="41" t="b">
        <v>1</v>
      </c>
      <c r="AI229" s="42"/>
      <c r="AJ229" s="42" t="s">
        <v>44</v>
      </c>
      <c r="AK229" s="43" t="s">
        <v>8</v>
      </c>
      <c r="AL229" s="44">
        <v>1</v>
      </c>
      <c r="AM229" s="45">
        <v>0.33333333333333331</v>
      </c>
      <c r="AN229" s="46">
        <v>27</v>
      </c>
      <c r="AO229" s="46">
        <v>27</v>
      </c>
      <c r="AP229" s="47">
        <v>0</v>
      </c>
    </row>
    <row r="230" spans="1:42" x14ac:dyDescent="0.25">
      <c r="A230" t="b">
        <v>0</v>
      </c>
      <c r="B230" s="1"/>
      <c r="C230" s="2">
        <v>42493</v>
      </c>
      <c r="D230" s="2">
        <v>42494.999305555553</v>
      </c>
      <c r="E230" s="3" t="b">
        <v>1</v>
      </c>
      <c r="F230" s="1"/>
      <c r="G230" s="1" t="s">
        <v>46</v>
      </c>
      <c r="H230" s="4" t="s">
        <v>8</v>
      </c>
      <c r="I230" s="5">
        <f t="shared" si="37"/>
        <v>2</v>
      </c>
      <c r="J23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30">
        <f>WEEKNUM(Tableau_stats_bancs[[#This Row],[Heure de début]],)</f>
        <v>19</v>
      </c>
      <c r="L230">
        <f>WEEKNUM(Tableau_stats_bancs[[#This Row],[Heure de fin]],)</f>
        <v>19</v>
      </c>
      <c r="M230">
        <f>IF(Tableau_stats_bancs[[#This Row],[Semaine fin]]&lt;&gt;Tableau_stats_bancs[[#This Row],[Semaine début]],1,0)</f>
        <v>0</v>
      </c>
      <c r="Q230" s="25"/>
      <c r="S230" s="26" t="str">
        <f>IF(P230&gt;0,IF(Tableau_stats_bancs[[#This Row],[ Durée (en jours)]]-Q230&gt;7,7,Tableau_stats_bancs[[#This Row],[ Durée (en jours)]]-Q230),"")</f>
        <v/>
      </c>
      <c r="AD230" s="59" t="b">
        <v>0</v>
      </c>
      <c r="AE230" s="42" t="s">
        <v>207</v>
      </c>
      <c r="AF230" s="40">
        <v>42549</v>
      </c>
      <c r="AG230" s="40">
        <v>42549.999305555553</v>
      </c>
      <c r="AH230" s="41" t="b">
        <v>1</v>
      </c>
      <c r="AI230" s="42"/>
      <c r="AJ230" s="42" t="s">
        <v>44</v>
      </c>
      <c r="AK230" s="43" t="s">
        <v>8</v>
      </c>
      <c r="AL230" s="44">
        <v>1</v>
      </c>
      <c r="AM230" s="45">
        <v>0.33333333333333331</v>
      </c>
      <c r="AN230" s="46">
        <v>27</v>
      </c>
      <c r="AO230" s="46">
        <v>27</v>
      </c>
      <c r="AP230" s="47">
        <v>0</v>
      </c>
    </row>
    <row r="231" spans="1:42" x14ac:dyDescent="0.25">
      <c r="A231" t="b">
        <v>0</v>
      </c>
      <c r="B231" s="1"/>
      <c r="C231" s="2">
        <v>42495</v>
      </c>
      <c r="D231" s="2">
        <v>42496.999305555553</v>
      </c>
      <c r="E231" s="3" t="b">
        <v>1</v>
      </c>
      <c r="F231" s="1"/>
      <c r="G231" s="1" t="s">
        <v>46</v>
      </c>
      <c r="H231" s="4" t="s">
        <v>8</v>
      </c>
      <c r="I231" s="5">
        <f t="shared" si="37"/>
        <v>2</v>
      </c>
      <c r="J23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31">
        <f>WEEKNUM(Tableau_stats_bancs[[#This Row],[Heure de début]],)</f>
        <v>19</v>
      </c>
      <c r="L231">
        <f>WEEKNUM(Tableau_stats_bancs[[#This Row],[Heure de fin]],)</f>
        <v>19</v>
      </c>
      <c r="M231">
        <f>IF(Tableau_stats_bancs[[#This Row],[Semaine fin]]&lt;&gt;Tableau_stats_bancs[[#This Row],[Semaine début]],1,0)</f>
        <v>0</v>
      </c>
      <c r="Q231" s="25"/>
      <c r="S231" s="26" t="str">
        <f>IF(P231&gt;0,IF(Tableau_stats_bancs[[#This Row],[ Durée (en jours)]]-Q231&gt;7,7,Tableau_stats_bancs[[#This Row],[ Durée (en jours)]]-Q231),"")</f>
        <v/>
      </c>
      <c r="AD231" s="59" t="b">
        <v>0</v>
      </c>
      <c r="AE231" s="42" t="s">
        <v>208</v>
      </c>
      <c r="AF231" s="40">
        <v>42550</v>
      </c>
      <c r="AG231" s="40">
        <v>42550.999305555553</v>
      </c>
      <c r="AH231" s="41" t="b">
        <v>1</v>
      </c>
      <c r="AI231" s="42"/>
      <c r="AJ231" s="42" t="s">
        <v>44</v>
      </c>
      <c r="AK231" s="43" t="s">
        <v>8</v>
      </c>
      <c r="AL231" s="44">
        <v>1</v>
      </c>
      <c r="AM231" s="45">
        <v>0.33333333333333331</v>
      </c>
      <c r="AN231" s="46">
        <v>27</v>
      </c>
      <c r="AO231" s="46">
        <v>27</v>
      </c>
      <c r="AP231" s="47">
        <v>0</v>
      </c>
    </row>
    <row r="232" spans="1:42" x14ac:dyDescent="0.25">
      <c r="A232" t="b">
        <v>0</v>
      </c>
      <c r="B232" s="1"/>
      <c r="C232" s="2">
        <v>42499</v>
      </c>
      <c r="D232" s="2">
        <v>42501.999305555553</v>
      </c>
      <c r="E232" s="3" t="b">
        <v>1</v>
      </c>
      <c r="F232" s="1"/>
      <c r="G232" s="1" t="s">
        <v>46</v>
      </c>
      <c r="H232" s="4" t="s">
        <v>8</v>
      </c>
      <c r="I232" s="5">
        <f t="shared" si="37"/>
        <v>3</v>
      </c>
      <c r="J23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32">
        <f>WEEKNUM(Tableau_stats_bancs[[#This Row],[Heure de début]],)</f>
        <v>20</v>
      </c>
      <c r="L232">
        <f>WEEKNUM(Tableau_stats_bancs[[#This Row],[Heure de fin]],)</f>
        <v>20</v>
      </c>
      <c r="M232">
        <f>IF(Tableau_stats_bancs[[#This Row],[Semaine fin]]&lt;&gt;Tableau_stats_bancs[[#This Row],[Semaine début]],1,0)</f>
        <v>0</v>
      </c>
      <c r="Q232" s="25"/>
      <c r="S232" s="26" t="str">
        <f>IF(P232&gt;0,IF(Tableau_stats_bancs[[#This Row],[ Durée (en jours)]]-Q232&gt;7,7,Tableau_stats_bancs[[#This Row],[ Durée (en jours)]]-Q232),"")</f>
        <v/>
      </c>
      <c r="AD232" s="59" t="b">
        <v>0</v>
      </c>
      <c r="AE232" s="42" t="s">
        <v>209</v>
      </c>
      <c r="AF232" s="40">
        <v>42555</v>
      </c>
      <c r="AG232" s="40">
        <v>42555.999305555553</v>
      </c>
      <c r="AH232" s="41" t="b">
        <v>1</v>
      </c>
      <c r="AI232" s="42"/>
      <c r="AJ232" s="42" t="s">
        <v>44</v>
      </c>
      <c r="AK232" s="43" t="s">
        <v>8</v>
      </c>
      <c r="AL232" s="44">
        <v>1</v>
      </c>
      <c r="AM232" s="45">
        <v>0.33333333333333331</v>
      </c>
      <c r="AN232" s="46">
        <v>28</v>
      </c>
      <c r="AO232" s="46">
        <v>28</v>
      </c>
      <c r="AP232" s="47">
        <v>0</v>
      </c>
    </row>
    <row r="233" spans="1:42" x14ac:dyDescent="0.25">
      <c r="A233" t="b">
        <v>0</v>
      </c>
      <c r="B233" s="1"/>
      <c r="C233" s="2">
        <v>42506</v>
      </c>
      <c r="D233" s="2">
        <v>42507.999305555553</v>
      </c>
      <c r="E233" s="3" t="b">
        <v>1</v>
      </c>
      <c r="F233" s="1"/>
      <c r="G233" s="1" t="s">
        <v>46</v>
      </c>
      <c r="H233" s="4" t="s">
        <v>8</v>
      </c>
      <c r="I233" s="5">
        <f t="shared" si="37"/>
        <v>2</v>
      </c>
      <c r="J23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33">
        <f>WEEKNUM(Tableau_stats_bancs[[#This Row],[Heure de début]],)</f>
        <v>21</v>
      </c>
      <c r="L233">
        <f>WEEKNUM(Tableau_stats_bancs[[#This Row],[Heure de fin]],)</f>
        <v>21</v>
      </c>
      <c r="M233">
        <f>IF(Tableau_stats_bancs[[#This Row],[Semaine fin]]&lt;&gt;Tableau_stats_bancs[[#This Row],[Semaine début]],1,0)</f>
        <v>0</v>
      </c>
      <c r="Q233" s="25"/>
      <c r="S233" s="26" t="str">
        <f>IF(P233&gt;0,IF(Tableau_stats_bancs[[#This Row],[ Durée (en jours)]]-Q233&gt;7,7,Tableau_stats_bancs[[#This Row],[ Durée (en jours)]]-Q233),"")</f>
        <v/>
      </c>
      <c r="AD233" s="59" t="b">
        <v>0</v>
      </c>
      <c r="AE233" s="42" t="s">
        <v>210</v>
      </c>
      <c r="AF233" s="40">
        <v>42557</v>
      </c>
      <c r="AG233" s="40">
        <v>42557.999305555553</v>
      </c>
      <c r="AH233" s="41" t="b">
        <v>1</v>
      </c>
      <c r="AI233" s="42"/>
      <c r="AJ233" s="42" t="s">
        <v>44</v>
      </c>
      <c r="AK233" s="43" t="s">
        <v>8</v>
      </c>
      <c r="AL233" s="44">
        <v>1</v>
      </c>
      <c r="AM233" s="45">
        <v>0.33333333333333331</v>
      </c>
      <c r="AN233" s="46">
        <v>28</v>
      </c>
      <c r="AO233" s="46">
        <v>28</v>
      </c>
      <c r="AP233" s="47">
        <v>0</v>
      </c>
    </row>
    <row r="234" spans="1:42" x14ac:dyDescent="0.25">
      <c r="A234" t="b">
        <v>0</v>
      </c>
      <c r="B234" s="1"/>
      <c r="C234" s="2">
        <v>42508</v>
      </c>
      <c r="D234" s="2">
        <v>42510.999305555553</v>
      </c>
      <c r="E234" s="3" t="b">
        <v>1</v>
      </c>
      <c r="F234" s="1"/>
      <c r="G234" s="1" t="s">
        <v>46</v>
      </c>
      <c r="H234" s="4" t="s">
        <v>8</v>
      </c>
      <c r="I234" s="5">
        <f t="shared" si="37"/>
        <v>3</v>
      </c>
      <c r="J23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34">
        <f>WEEKNUM(Tableau_stats_bancs[[#This Row],[Heure de début]],)</f>
        <v>21</v>
      </c>
      <c r="L234">
        <f>WEEKNUM(Tableau_stats_bancs[[#This Row],[Heure de fin]],)</f>
        <v>21</v>
      </c>
      <c r="M234">
        <f>IF(Tableau_stats_bancs[[#This Row],[Semaine fin]]&lt;&gt;Tableau_stats_bancs[[#This Row],[Semaine début]],1,0)</f>
        <v>0</v>
      </c>
      <c r="Q234" s="25"/>
      <c r="S234" s="26" t="str">
        <f>IF(P234&gt;0,IF(Tableau_stats_bancs[[#This Row],[ Durée (en jours)]]-Q234&gt;7,7,Tableau_stats_bancs[[#This Row],[ Durée (en jours)]]-Q234),"")</f>
        <v/>
      </c>
      <c r="AD234" s="59" t="b">
        <v>0</v>
      </c>
      <c r="AE234" s="42" t="s">
        <v>211</v>
      </c>
      <c r="AF234" s="40">
        <v>42558</v>
      </c>
      <c r="AG234" s="40">
        <v>42559.999305555553</v>
      </c>
      <c r="AH234" s="41" t="b">
        <v>1</v>
      </c>
      <c r="AI234" s="42"/>
      <c r="AJ234" s="42" t="s">
        <v>44</v>
      </c>
      <c r="AK234" s="43" t="s">
        <v>8</v>
      </c>
      <c r="AL234" s="44">
        <v>2</v>
      </c>
      <c r="AM234" s="45">
        <v>0.66666666666666663</v>
      </c>
      <c r="AN234" s="46">
        <v>28</v>
      </c>
      <c r="AO234" s="46">
        <v>28</v>
      </c>
      <c r="AP234" s="47">
        <v>0</v>
      </c>
    </row>
    <row r="235" spans="1:42" x14ac:dyDescent="0.25">
      <c r="A235" t="b">
        <v>0</v>
      </c>
      <c r="B235" s="1"/>
      <c r="C235" s="2">
        <v>42515</v>
      </c>
      <c r="D235" s="2">
        <v>42517.999305555553</v>
      </c>
      <c r="E235" s="3" t="b">
        <v>1</v>
      </c>
      <c r="F235" s="1"/>
      <c r="G235" s="1" t="s">
        <v>46</v>
      </c>
      <c r="H235" s="4" t="s">
        <v>8</v>
      </c>
      <c r="I235" s="5">
        <f t="shared" si="37"/>
        <v>3</v>
      </c>
      <c r="J23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35">
        <f>WEEKNUM(Tableau_stats_bancs[[#This Row],[Heure de début]],)</f>
        <v>22</v>
      </c>
      <c r="L235">
        <f>WEEKNUM(Tableau_stats_bancs[[#This Row],[Heure de fin]],)</f>
        <v>22</v>
      </c>
      <c r="M235">
        <f>IF(Tableau_stats_bancs[[#This Row],[Semaine fin]]&lt;&gt;Tableau_stats_bancs[[#This Row],[Semaine début]],1,0)</f>
        <v>0</v>
      </c>
      <c r="Q235" s="25"/>
      <c r="S235" s="26" t="str">
        <f>IF(P235&gt;0,IF(Tableau_stats_bancs[[#This Row],[ Durée (en jours)]]-Q235&gt;7,7,Tableau_stats_bancs[[#This Row],[ Durée (en jours)]]-Q235),"")</f>
        <v/>
      </c>
      <c r="AD235" s="59" t="b">
        <v>0</v>
      </c>
      <c r="AE235" s="42" t="s">
        <v>212</v>
      </c>
      <c r="AF235" s="40">
        <v>42562</v>
      </c>
      <c r="AG235" s="40">
        <v>42564.999305555553</v>
      </c>
      <c r="AH235" s="41" t="b">
        <v>1</v>
      </c>
      <c r="AI235" s="42"/>
      <c r="AJ235" s="42" t="s">
        <v>44</v>
      </c>
      <c r="AK235" s="43" t="s">
        <v>8</v>
      </c>
      <c r="AL235" s="44">
        <v>3</v>
      </c>
      <c r="AM235" s="45">
        <v>1</v>
      </c>
      <c r="AN235" s="46">
        <v>29</v>
      </c>
      <c r="AO235" s="46">
        <v>29</v>
      </c>
      <c r="AP235" s="47">
        <v>0</v>
      </c>
    </row>
    <row r="236" spans="1:42" x14ac:dyDescent="0.25">
      <c r="A236" t="b">
        <v>0</v>
      </c>
      <c r="B236" s="1"/>
      <c r="C236" s="2">
        <v>42520</v>
      </c>
      <c r="D236" s="2">
        <v>42523.999305555553</v>
      </c>
      <c r="E236" s="3" t="b">
        <v>1</v>
      </c>
      <c r="F236" s="1"/>
      <c r="G236" s="1" t="s">
        <v>46</v>
      </c>
      <c r="H236" s="4" t="s">
        <v>8</v>
      </c>
      <c r="I236" s="5">
        <f t="shared" si="37"/>
        <v>4</v>
      </c>
      <c r="J23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236">
        <f>WEEKNUM(Tableau_stats_bancs[[#This Row],[Heure de début]],)</f>
        <v>23</v>
      </c>
      <c r="L236">
        <f>WEEKNUM(Tableau_stats_bancs[[#This Row],[Heure de fin]],)</f>
        <v>23</v>
      </c>
      <c r="M236">
        <f>IF(Tableau_stats_bancs[[#This Row],[Semaine fin]]&lt;&gt;Tableau_stats_bancs[[#This Row],[Semaine début]],1,0)</f>
        <v>0</v>
      </c>
      <c r="Q236" s="25"/>
      <c r="S236" s="26" t="str">
        <f>IF(P236&gt;0,IF(Tableau_stats_bancs[[#This Row],[ Durée (en jours)]]-Q236&gt;7,7,Tableau_stats_bancs[[#This Row],[ Durée (en jours)]]-Q236),"")</f>
        <v/>
      </c>
      <c r="AD236" s="59" t="b">
        <v>0</v>
      </c>
      <c r="AE236" s="42" t="s">
        <v>213</v>
      </c>
      <c r="AF236" s="40">
        <v>42570.5</v>
      </c>
      <c r="AG236" s="40">
        <v>42573.996527777781</v>
      </c>
      <c r="AH236" s="41" t="b">
        <v>0</v>
      </c>
      <c r="AI236" s="42"/>
      <c r="AJ236" s="42" t="s">
        <v>44</v>
      </c>
      <c r="AK236" s="43" t="s">
        <v>8</v>
      </c>
      <c r="AL236" s="44">
        <v>3.5</v>
      </c>
      <c r="AM236" s="45">
        <v>1.1666666666666665</v>
      </c>
      <c r="AN236" s="46">
        <v>30</v>
      </c>
      <c r="AO236" s="46">
        <v>30</v>
      </c>
      <c r="AP236" s="47">
        <v>0</v>
      </c>
    </row>
    <row r="237" spans="1:42" x14ac:dyDescent="0.25">
      <c r="A237" t="b">
        <v>0</v>
      </c>
      <c r="B237" s="1"/>
      <c r="C237" s="2">
        <v>42527</v>
      </c>
      <c r="D237" s="2">
        <v>42531.999305555553</v>
      </c>
      <c r="E237" s="3" t="b">
        <v>1</v>
      </c>
      <c r="F237" s="1"/>
      <c r="G237" s="1" t="s">
        <v>46</v>
      </c>
      <c r="H237" s="4" t="s">
        <v>8</v>
      </c>
      <c r="I237" s="5">
        <f t="shared" si="37"/>
        <v>5</v>
      </c>
      <c r="J23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37">
        <f>WEEKNUM(Tableau_stats_bancs[[#This Row],[Heure de début]],)</f>
        <v>24</v>
      </c>
      <c r="L237">
        <f>WEEKNUM(Tableau_stats_bancs[[#This Row],[Heure de fin]],)</f>
        <v>24</v>
      </c>
      <c r="M237">
        <f>IF(Tableau_stats_bancs[[#This Row],[Semaine fin]]&lt;&gt;Tableau_stats_bancs[[#This Row],[Semaine début]],1,0)</f>
        <v>0</v>
      </c>
      <c r="Q237" s="25"/>
      <c r="S237" s="26" t="str">
        <f>IF(P237&gt;0,IF(Tableau_stats_bancs[[#This Row],[ Durée (en jours)]]-Q237&gt;7,7,Tableau_stats_bancs[[#This Row],[ Durée (en jours)]]-Q237),"")</f>
        <v/>
      </c>
      <c r="AD237" s="59" t="b">
        <v>0</v>
      </c>
      <c r="AE237" s="42" t="s">
        <v>214</v>
      </c>
      <c r="AF237" s="40">
        <v>42576.583333333336</v>
      </c>
      <c r="AG237" s="40">
        <v>42580.958333333336</v>
      </c>
      <c r="AH237" s="41" t="b">
        <v>0</v>
      </c>
      <c r="AI237" s="42"/>
      <c r="AJ237" s="42" t="s">
        <v>44</v>
      </c>
      <c r="AK237" s="43" t="s">
        <v>8</v>
      </c>
      <c r="AL237" s="44">
        <v>4.5</v>
      </c>
      <c r="AM237" s="45">
        <v>1.5</v>
      </c>
      <c r="AN237" s="46">
        <v>31</v>
      </c>
      <c r="AO237" s="46">
        <v>31</v>
      </c>
      <c r="AP237" s="47">
        <v>0</v>
      </c>
    </row>
    <row r="238" spans="1:42" x14ac:dyDescent="0.25">
      <c r="A238" t="b">
        <v>0</v>
      </c>
      <c r="B238" s="1"/>
      <c r="C238" s="2">
        <v>42534</v>
      </c>
      <c r="D238" s="2">
        <v>42535.999305555553</v>
      </c>
      <c r="E238" s="3" t="b">
        <v>1</v>
      </c>
      <c r="F238" s="1"/>
      <c r="G238" s="1" t="s">
        <v>46</v>
      </c>
      <c r="H238" s="4" t="s">
        <v>8</v>
      </c>
      <c r="I238" s="5">
        <f t="shared" si="37"/>
        <v>2</v>
      </c>
      <c r="J23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38">
        <f>WEEKNUM(Tableau_stats_bancs[[#This Row],[Heure de début]],)</f>
        <v>25</v>
      </c>
      <c r="L238">
        <f>WEEKNUM(Tableau_stats_bancs[[#This Row],[Heure de fin]],)</f>
        <v>25</v>
      </c>
      <c r="M238">
        <f>IF(Tableau_stats_bancs[[#This Row],[Semaine fin]]&lt;&gt;Tableau_stats_bancs[[#This Row],[Semaine début]],1,0)</f>
        <v>0</v>
      </c>
      <c r="Q238" s="25"/>
      <c r="S238" s="26" t="str">
        <f>IF(P238&gt;0,IF(Tableau_stats_bancs[[#This Row],[ Durée (en jours)]]-Q238&gt;7,7,Tableau_stats_bancs[[#This Row],[ Durée (en jours)]]-Q238),"")</f>
        <v/>
      </c>
      <c r="AD238" s="59" t="b">
        <v>0</v>
      </c>
      <c r="AE238" s="42" t="s">
        <v>215</v>
      </c>
      <c r="AF238" s="40">
        <v>42583</v>
      </c>
      <c r="AG238" s="40">
        <v>42587.958333333336</v>
      </c>
      <c r="AH238" s="41" t="b">
        <v>0</v>
      </c>
      <c r="AI238" s="42"/>
      <c r="AJ238" s="42" t="s">
        <v>44</v>
      </c>
      <c r="AK238" s="43" t="s">
        <v>8</v>
      </c>
      <c r="AL238" s="44">
        <v>5</v>
      </c>
      <c r="AM238" s="45">
        <v>1.6666666666666665</v>
      </c>
      <c r="AN238" s="46">
        <v>32</v>
      </c>
      <c r="AO238" s="46">
        <v>32</v>
      </c>
      <c r="AP238" s="47">
        <v>0</v>
      </c>
    </row>
    <row r="239" spans="1:42" x14ac:dyDescent="0.25">
      <c r="A239" t="b">
        <v>0</v>
      </c>
      <c r="B239" s="1"/>
      <c r="C239" s="2">
        <v>42536</v>
      </c>
      <c r="D239" s="2">
        <v>42536.999305555553</v>
      </c>
      <c r="E239" s="3" t="b">
        <v>1</v>
      </c>
      <c r="F239" s="1"/>
      <c r="G239" s="1" t="s">
        <v>46</v>
      </c>
      <c r="H239" s="4" t="s">
        <v>8</v>
      </c>
      <c r="I239" s="5">
        <f t="shared" si="37"/>
        <v>1</v>
      </c>
      <c r="J23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39">
        <f>WEEKNUM(Tableau_stats_bancs[[#This Row],[Heure de début]],)</f>
        <v>25</v>
      </c>
      <c r="L239">
        <f>WEEKNUM(Tableau_stats_bancs[[#This Row],[Heure de fin]],)</f>
        <v>25</v>
      </c>
      <c r="M239">
        <f>IF(Tableau_stats_bancs[[#This Row],[Semaine fin]]&lt;&gt;Tableau_stats_bancs[[#This Row],[Semaine début]],1,0)</f>
        <v>0</v>
      </c>
      <c r="Q239" s="25"/>
      <c r="S239" s="26" t="str">
        <f>IF(P239&gt;0,IF(Tableau_stats_bancs[[#This Row],[ Durée (en jours)]]-Q239&gt;7,7,Tableau_stats_bancs[[#This Row],[ Durée (en jours)]]-Q239),"")</f>
        <v/>
      </c>
      <c r="AD239" s="59" t="b">
        <v>0</v>
      </c>
      <c r="AE239" s="42" t="s">
        <v>216</v>
      </c>
      <c r="AF239" s="40">
        <v>42591</v>
      </c>
      <c r="AG239" s="40">
        <v>42594.999305555553</v>
      </c>
      <c r="AH239" s="41" t="b">
        <v>1</v>
      </c>
      <c r="AI239" s="42"/>
      <c r="AJ239" s="42" t="s">
        <v>44</v>
      </c>
      <c r="AK239" s="43" t="s">
        <v>8</v>
      </c>
      <c r="AL239" s="44">
        <v>4</v>
      </c>
      <c r="AM239" s="45">
        <v>1.3333333333333333</v>
      </c>
      <c r="AN239" s="46">
        <v>33</v>
      </c>
      <c r="AO239" s="46">
        <v>33</v>
      </c>
      <c r="AP239" s="47">
        <v>0</v>
      </c>
    </row>
    <row r="240" spans="1:42" x14ac:dyDescent="0.25">
      <c r="A240" t="b">
        <v>0</v>
      </c>
      <c r="B240" s="1"/>
      <c r="C240" s="2">
        <v>42538.458333333336</v>
      </c>
      <c r="D240" s="2">
        <v>42538.5</v>
      </c>
      <c r="E240" s="3" t="b">
        <v>0</v>
      </c>
      <c r="F240" s="1"/>
      <c r="G240" s="1" t="s">
        <v>46</v>
      </c>
      <c r="H240" s="4" t="s">
        <v>8</v>
      </c>
      <c r="I240" s="5">
        <f t="shared" si="37"/>
        <v>0.5</v>
      </c>
      <c r="J24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4.1666666664241347E-2</v>
      </c>
      <c r="K240">
        <f>WEEKNUM(Tableau_stats_bancs[[#This Row],[Heure de début]],)</f>
        <v>25</v>
      </c>
      <c r="L240">
        <f>WEEKNUM(Tableau_stats_bancs[[#This Row],[Heure de fin]],)</f>
        <v>25</v>
      </c>
      <c r="M240">
        <f>IF(Tableau_stats_bancs[[#This Row],[Semaine fin]]&lt;&gt;Tableau_stats_bancs[[#This Row],[Semaine début]],1,0)</f>
        <v>0</v>
      </c>
      <c r="Q240" s="25"/>
      <c r="S240" s="26" t="str">
        <f>IF(P240&gt;0,IF(Tableau_stats_bancs[[#This Row],[ Durée (en jours)]]-Q240&gt;7,7,Tableau_stats_bancs[[#This Row],[ Durée (en jours)]]-Q240),"")</f>
        <v/>
      </c>
      <c r="AD240" s="59" t="b">
        <v>0</v>
      </c>
      <c r="AE240" s="42" t="s">
        <v>217</v>
      </c>
      <c r="AF240" s="40">
        <v>42611</v>
      </c>
      <c r="AG240" s="40">
        <v>42611.999305555553</v>
      </c>
      <c r="AH240" s="41" t="b">
        <v>1</v>
      </c>
      <c r="AI240" s="42"/>
      <c r="AJ240" s="42" t="s">
        <v>44</v>
      </c>
      <c r="AK240" s="43" t="s">
        <v>8</v>
      </c>
      <c r="AL240" s="44">
        <v>1</v>
      </c>
      <c r="AM240" s="45">
        <v>0.33333333333333331</v>
      </c>
      <c r="AN240" s="46">
        <v>36</v>
      </c>
      <c r="AO240" s="46">
        <v>36</v>
      </c>
      <c r="AP240" s="47">
        <v>0</v>
      </c>
    </row>
    <row r="241" spans="1:42" x14ac:dyDescent="0.25">
      <c r="A241" t="b">
        <v>0</v>
      </c>
      <c r="B241" s="1"/>
      <c r="C241" s="2">
        <v>42541</v>
      </c>
      <c r="D241" s="2">
        <v>42544.999305555553</v>
      </c>
      <c r="E241" s="3" t="b">
        <v>1</v>
      </c>
      <c r="F241" s="1"/>
      <c r="G241" s="1" t="s">
        <v>46</v>
      </c>
      <c r="H241" s="4" t="s">
        <v>8</v>
      </c>
      <c r="I241" s="5">
        <f t="shared" si="37"/>
        <v>4</v>
      </c>
      <c r="J24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241">
        <f>WEEKNUM(Tableau_stats_bancs[[#This Row],[Heure de début]],)</f>
        <v>26</v>
      </c>
      <c r="L241">
        <f>WEEKNUM(Tableau_stats_bancs[[#This Row],[Heure de fin]],)</f>
        <v>26</v>
      </c>
      <c r="M241">
        <f>IF(Tableau_stats_bancs[[#This Row],[Semaine fin]]&lt;&gt;Tableau_stats_bancs[[#This Row],[Semaine début]],1,0)</f>
        <v>0</v>
      </c>
      <c r="Q241" s="25"/>
      <c r="S241" s="26" t="str">
        <f>IF(P241&gt;0,IF(Tableau_stats_bancs[[#This Row],[ Durée (en jours)]]-Q241&gt;7,7,Tableau_stats_bancs[[#This Row],[ Durée (en jours)]]-Q241),"")</f>
        <v/>
      </c>
      <c r="AD241" s="59" t="b">
        <v>0</v>
      </c>
      <c r="AE241" s="42" t="s">
        <v>218</v>
      </c>
      <c r="AF241" s="40">
        <v>42612</v>
      </c>
      <c r="AG241" s="40">
        <v>42612.999305555553</v>
      </c>
      <c r="AH241" s="41" t="b">
        <v>1</v>
      </c>
      <c r="AI241" s="42"/>
      <c r="AJ241" s="42" t="s">
        <v>44</v>
      </c>
      <c r="AK241" s="43" t="s">
        <v>8</v>
      </c>
      <c r="AL241" s="44">
        <v>1</v>
      </c>
      <c r="AM241" s="45">
        <v>0.33333333333333331</v>
      </c>
      <c r="AN241" s="46">
        <v>36</v>
      </c>
      <c r="AO241" s="46">
        <v>36</v>
      </c>
      <c r="AP241" s="47">
        <v>0</v>
      </c>
    </row>
    <row r="242" spans="1:42" x14ac:dyDescent="0.25">
      <c r="A242" t="b">
        <v>0</v>
      </c>
      <c r="B242" s="1"/>
      <c r="C242" s="2">
        <v>42549</v>
      </c>
      <c r="D242" s="2">
        <v>42550.999305555553</v>
      </c>
      <c r="E242" s="3" t="b">
        <v>1</v>
      </c>
      <c r="F242" s="1"/>
      <c r="G242" s="1" t="s">
        <v>46</v>
      </c>
      <c r="H242" s="4" t="s">
        <v>8</v>
      </c>
      <c r="I242" s="5">
        <f t="shared" si="37"/>
        <v>2</v>
      </c>
      <c r="J24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42">
        <f>WEEKNUM(Tableau_stats_bancs[[#This Row],[Heure de début]],)</f>
        <v>27</v>
      </c>
      <c r="L242">
        <f>WEEKNUM(Tableau_stats_bancs[[#This Row],[Heure de fin]],)</f>
        <v>27</v>
      </c>
      <c r="M242">
        <f>IF(Tableau_stats_bancs[[#This Row],[Semaine fin]]&lt;&gt;Tableau_stats_bancs[[#This Row],[Semaine début]],1,0)</f>
        <v>0</v>
      </c>
      <c r="Q242" s="25"/>
      <c r="S242" s="26" t="str">
        <f>IF(P242&gt;0,IF(Tableau_stats_bancs[[#This Row],[ Durée (en jours)]]-Q242&gt;7,7,Tableau_stats_bancs[[#This Row],[ Durée (en jours)]]-Q242),"")</f>
        <v/>
      </c>
      <c r="AD242" s="59" t="b">
        <v>0</v>
      </c>
      <c r="AE242" s="42" t="s">
        <v>219</v>
      </c>
      <c r="AF242" s="40">
        <v>42613</v>
      </c>
      <c r="AG242" s="40">
        <v>42613.999305555553</v>
      </c>
      <c r="AH242" s="41" t="b">
        <v>1</v>
      </c>
      <c r="AI242" s="42"/>
      <c r="AJ242" s="42" t="s">
        <v>44</v>
      </c>
      <c r="AK242" s="43" t="s">
        <v>8</v>
      </c>
      <c r="AL242" s="44">
        <v>1</v>
      </c>
      <c r="AM242" s="45">
        <v>0.33333333333333331</v>
      </c>
      <c r="AN242" s="46">
        <v>36</v>
      </c>
      <c r="AO242" s="46">
        <v>36</v>
      </c>
      <c r="AP242" s="47">
        <v>0</v>
      </c>
    </row>
    <row r="243" spans="1:42" x14ac:dyDescent="0.25">
      <c r="A243" t="b">
        <v>0</v>
      </c>
      <c r="B243" s="1"/>
      <c r="C243" s="2">
        <v>42551</v>
      </c>
      <c r="D243" s="2">
        <v>42551.999305555553</v>
      </c>
      <c r="E243" s="3" t="b">
        <v>1</v>
      </c>
      <c r="F243" s="1"/>
      <c r="G243" s="1" t="s">
        <v>46</v>
      </c>
      <c r="H243" s="4" t="s">
        <v>8</v>
      </c>
      <c r="I243" s="5">
        <f t="shared" si="37"/>
        <v>1</v>
      </c>
      <c r="J24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43">
        <f>WEEKNUM(Tableau_stats_bancs[[#This Row],[Heure de début]],)</f>
        <v>27</v>
      </c>
      <c r="L243">
        <f>WEEKNUM(Tableau_stats_bancs[[#This Row],[Heure de fin]],)</f>
        <v>27</v>
      </c>
      <c r="M243">
        <f>IF(Tableau_stats_bancs[[#This Row],[Semaine fin]]&lt;&gt;Tableau_stats_bancs[[#This Row],[Semaine début]],1,0)</f>
        <v>0</v>
      </c>
      <c r="Q243" s="25"/>
      <c r="S243" s="26" t="str">
        <f>IF(P243&gt;0,IF(Tableau_stats_bancs[[#This Row],[ Durée (en jours)]]-Q243&gt;7,7,Tableau_stats_bancs[[#This Row],[ Durée (en jours)]]-Q243),"")</f>
        <v/>
      </c>
      <c r="AD243" s="59" t="b">
        <v>0</v>
      </c>
      <c r="AE243" s="42" t="s">
        <v>220</v>
      </c>
      <c r="AF243" s="40">
        <v>42614</v>
      </c>
      <c r="AG243" s="40">
        <v>42614.999305555553</v>
      </c>
      <c r="AH243" s="41" t="b">
        <v>1</v>
      </c>
      <c r="AI243" s="42"/>
      <c r="AJ243" s="42" t="s">
        <v>44</v>
      </c>
      <c r="AK243" s="43" t="s">
        <v>8</v>
      </c>
      <c r="AL243" s="44">
        <v>1</v>
      </c>
      <c r="AM243" s="45">
        <v>0.33333333333333331</v>
      </c>
      <c r="AN243" s="46">
        <v>36</v>
      </c>
      <c r="AO243" s="46">
        <v>36</v>
      </c>
      <c r="AP243" s="47">
        <v>0</v>
      </c>
    </row>
    <row r="244" spans="1:42" x14ac:dyDescent="0.25">
      <c r="A244" t="b">
        <v>0</v>
      </c>
      <c r="B244" s="1"/>
      <c r="C244" s="2">
        <v>42555</v>
      </c>
      <c r="D244" s="2">
        <v>42559.999305555553</v>
      </c>
      <c r="E244" s="3" t="b">
        <v>1</v>
      </c>
      <c r="F244" s="1"/>
      <c r="G244" s="1" t="s">
        <v>46</v>
      </c>
      <c r="H244" s="4" t="s">
        <v>8</v>
      </c>
      <c r="I244" s="5">
        <f t="shared" si="37"/>
        <v>5</v>
      </c>
      <c r="J24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44">
        <f>WEEKNUM(Tableau_stats_bancs[[#This Row],[Heure de début]],)</f>
        <v>28</v>
      </c>
      <c r="L244">
        <f>WEEKNUM(Tableau_stats_bancs[[#This Row],[Heure de fin]],)</f>
        <v>28</v>
      </c>
      <c r="M244">
        <f>IF(Tableau_stats_bancs[[#This Row],[Semaine fin]]&lt;&gt;Tableau_stats_bancs[[#This Row],[Semaine début]],1,0)</f>
        <v>0</v>
      </c>
      <c r="Q244" s="25"/>
      <c r="S244" s="26" t="str">
        <f>IF(P244&gt;0,IF(Tableau_stats_bancs[[#This Row],[ Durée (en jours)]]-Q244&gt;7,7,Tableau_stats_bancs[[#This Row],[ Durée (en jours)]]-Q244),"")</f>
        <v/>
      </c>
      <c r="AD244" s="59" t="b">
        <v>1</v>
      </c>
      <c r="AE244" s="42" t="s">
        <v>221</v>
      </c>
      <c r="AF244" s="40">
        <v>42618</v>
      </c>
      <c r="AG244" s="40">
        <v>42618.999305555553</v>
      </c>
      <c r="AH244" s="41" t="b">
        <v>1</v>
      </c>
      <c r="AI244" s="42"/>
      <c r="AJ244" s="42" t="s">
        <v>44</v>
      </c>
      <c r="AK244" s="43" t="s">
        <v>8</v>
      </c>
      <c r="AL244" s="44">
        <v>1</v>
      </c>
      <c r="AM244" s="45">
        <v>0.33333333333333331</v>
      </c>
      <c r="AN244" s="46">
        <v>37</v>
      </c>
      <c r="AO244" s="46">
        <v>37</v>
      </c>
      <c r="AP244" s="47">
        <v>0</v>
      </c>
    </row>
    <row r="245" spans="1:42" x14ac:dyDescent="0.25">
      <c r="A245" t="b">
        <v>0</v>
      </c>
      <c r="B245" s="1"/>
      <c r="C245" s="2">
        <v>42562</v>
      </c>
      <c r="D245" s="2">
        <v>42566.999305555553</v>
      </c>
      <c r="E245" s="3" t="b">
        <v>1</v>
      </c>
      <c r="F245" s="1"/>
      <c r="G245" s="1" t="s">
        <v>46</v>
      </c>
      <c r="H245" s="4" t="s">
        <v>8</v>
      </c>
      <c r="I245" s="5">
        <f t="shared" si="37"/>
        <v>5</v>
      </c>
      <c r="J24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45">
        <f>WEEKNUM(Tableau_stats_bancs[[#This Row],[Heure de début]],)</f>
        <v>29</v>
      </c>
      <c r="L245">
        <f>WEEKNUM(Tableau_stats_bancs[[#This Row],[Heure de fin]],)</f>
        <v>29</v>
      </c>
      <c r="M245">
        <f>IF(Tableau_stats_bancs[[#This Row],[Semaine fin]]&lt;&gt;Tableau_stats_bancs[[#This Row],[Semaine début]],1,0)</f>
        <v>0</v>
      </c>
      <c r="Q245" s="25"/>
      <c r="S245" s="26" t="str">
        <f>IF(P245&gt;0,IF(Tableau_stats_bancs[[#This Row],[ Durée (en jours)]]-Q245&gt;7,7,Tableau_stats_bancs[[#This Row],[ Durée (en jours)]]-Q245),"")</f>
        <v/>
      </c>
      <c r="AD245" s="59" t="b">
        <v>1</v>
      </c>
      <c r="AE245" s="42" t="s">
        <v>222</v>
      </c>
      <c r="AF245" s="40">
        <v>42618.416666666664</v>
      </c>
      <c r="AG245" s="40">
        <v>42622.458333333336</v>
      </c>
      <c r="AH245" s="41" t="b">
        <v>0</v>
      </c>
      <c r="AI245" s="42"/>
      <c r="AJ245" s="42" t="s">
        <v>44</v>
      </c>
      <c r="AK245" s="43" t="s">
        <v>8</v>
      </c>
      <c r="AL245" s="44">
        <v>4.5</v>
      </c>
      <c r="AM245" s="45">
        <v>1.5</v>
      </c>
      <c r="AN245" s="46">
        <v>37</v>
      </c>
      <c r="AO245" s="46">
        <v>37</v>
      </c>
      <c r="AP245" s="47">
        <v>0</v>
      </c>
    </row>
    <row r="246" spans="1:42" x14ac:dyDescent="0.25">
      <c r="A246" t="b">
        <v>0</v>
      </c>
      <c r="B246" s="1"/>
      <c r="C246" s="2">
        <v>42569.333333333336</v>
      </c>
      <c r="D246" s="2">
        <v>42569.958333333336</v>
      </c>
      <c r="E246" s="3" t="b">
        <v>0</v>
      </c>
      <c r="F246" s="1"/>
      <c r="G246" s="1" t="s">
        <v>46</v>
      </c>
      <c r="H246" s="4" t="s">
        <v>8</v>
      </c>
      <c r="I246" s="5">
        <f t="shared" si="37"/>
        <v>1</v>
      </c>
      <c r="J24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46">
        <f>WEEKNUM(Tableau_stats_bancs[[#This Row],[Heure de début]],)</f>
        <v>30</v>
      </c>
      <c r="L246">
        <f>WEEKNUM(Tableau_stats_bancs[[#This Row],[Heure de fin]],)</f>
        <v>30</v>
      </c>
      <c r="M246">
        <f>IF(Tableau_stats_bancs[[#This Row],[Semaine fin]]&lt;&gt;Tableau_stats_bancs[[#This Row],[Semaine début]],1,0)</f>
        <v>0</v>
      </c>
      <c r="Q246" s="25"/>
      <c r="S246" s="26" t="str">
        <f>IF(P246&gt;0,IF(Tableau_stats_bancs[[#This Row],[ Durée (en jours)]]-Q246&gt;7,7,Tableau_stats_bancs[[#This Row],[ Durée (en jours)]]-Q246),"")</f>
        <v/>
      </c>
      <c r="AD246" s="59" t="b">
        <v>1</v>
      </c>
      <c r="AE246" s="42" t="s">
        <v>223</v>
      </c>
      <c r="AF246" s="40">
        <v>42619</v>
      </c>
      <c r="AG246" s="40">
        <v>42619.999305555553</v>
      </c>
      <c r="AH246" s="41" t="b">
        <v>1</v>
      </c>
      <c r="AI246" s="42"/>
      <c r="AJ246" s="42" t="s">
        <v>44</v>
      </c>
      <c r="AK246" s="43" t="s">
        <v>8</v>
      </c>
      <c r="AL246" s="44">
        <v>1</v>
      </c>
      <c r="AM246" s="45">
        <v>0.33333333333333331</v>
      </c>
      <c r="AN246" s="46">
        <v>37</v>
      </c>
      <c r="AO246" s="46">
        <v>37</v>
      </c>
      <c r="AP246" s="47">
        <v>0</v>
      </c>
    </row>
    <row r="247" spans="1:42" x14ac:dyDescent="0.25">
      <c r="A247" t="b">
        <v>0</v>
      </c>
      <c r="B247" s="1"/>
      <c r="C247" s="2">
        <v>42571.583333333336</v>
      </c>
      <c r="D247" s="2">
        <v>42572.708333333336</v>
      </c>
      <c r="E247" s="3" t="b">
        <v>0</v>
      </c>
      <c r="F247" s="1"/>
      <c r="G247" s="1" t="s">
        <v>46</v>
      </c>
      <c r="H247" s="4" t="s">
        <v>8</v>
      </c>
      <c r="I247" s="5">
        <f t="shared" si="37"/>
        <v>1.5</v>
      </c>
      <c r="J24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47">
        <f>WEEKNUM(Tableau_stats_bancs[[#This Row],[Heure de début]],)</f>
        <v>30</v>
      </c>
      <c r="L247">
        <f>WEEKNUM(Tableau_stats_bancs[[#This Row],[Heure de fin]],)</f>
        <v>30</v>
      </c>
      <c r="M247">
        <f>IF(Tableau_stats_bancs[[#This Row],[Semaine fin]]&lt;&gt;Tableau_stats_bancs[[#This Row],[Semaine début]],1,0)</f>
        <v>0</v>
      </c>
      <c r="Q247" s="25"/>
      <c r="S247" s="26" t="str">
        <f>IF(P247&gt;0,IF(Tableau_stats_bancs[[#This Row],[ Durée (en jours)]]-Q247&gt;7,7,Tableau_stats_bancs[[#This Row],[ Durée (en jours)]]-Q247),"")</f>
        <v/>
      </c>
      <c r="AD247" s="59" t="b">
        <v>1</v>
      </c>
      <c r="AE247" s="42" t="s">
        <v>224</v>
      </c>
      <c r="AF247" s="40">
        <v>42620</v>
      </c>
      <c r="AG247" s="40">
        <v>42620.999305555553</v>
      </c>
      <c r="AH247" s="41" t="b">
        <v>1</v>
      </c>
      <c r="AI247" s="42"/>
      <c r="AJ247" s="42" t="s">
        <v>44</v>
      </c>
      <c r="AK247" s="43" t="s">
        <v>8</v>
      </c>
      <c r="AL247" s="44">
        <v>1</v>
      </c>
      <c r="AM247" s="45">
        <v>0.33333333333333331</v>
      </c>
      <c r="AN247" s="46">
        <v>37</v>
      </c>
      <c r="AO247" s="46">
        <v>37</v>
      </c>
      <c r="AP247" s="47">
        <v>0</v>
      </c>
    </row>
    <row r="248" spans="1:42" x14ac:dyDescent="0.25">
      <c r="A248" t="b">
        <v>0</v>
      </c>
      <c r="B248" s="1"/>
      <c r="C248" s="2">
        <v>42576.375</v>
      </c>
      <c r="D248" s="2">
        <v>42580.333333333336</v>
      </c>
      <c r="E248" s="3" t="b">
        <v>0</v>
      </c>
      <c r="F248" s="1"/>
      <c r="G248" s="1" t="s">
        <v>46</v>
      </c>
      <c r="H248" s="4" t="s">
        <v>8</v>
      </c>
      <c r="I248" s="5">
        <f t="shared" si="37"/>
        <v>4</v>
      </c>
      <c r="J24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248">
        <f>WEEKNUM(Tableau_stats_bancs[[#This Row],[Heure de début]],)</f>
        <v>31</v>
      </c>
      <c r="L248">
        <f>WEEKNUM(Tableau_stats_bancs[[#This Row],[Heure de fin]],)</f>
        <v>31</v>
      </c>
      <c r="M248">
        <f>IF(Tableau_stats_bancs[[#This Row],[Semaine fin]]&lt;&gt;Tableau_stats_bancs[[#This Row],[Semaine début]],1,0)</f>
        <v>0</v>
      </c>
      <c r="Q248" s="25"/>
      <c r="S248" s="26" t="str">
        <f>IF(P248&gt;0,IF(Tableau_stats_bancs[[#This Row],[ Durée (en jours)]]-Q248&gt;7,7,Tableau_stats_bancs[[#This Row],[ Durée (en jours)]]-Q248),"")</f>
        <v/>
      </c>
      <c r="AD248" s="59" t="b">
        <v>1</v>
      </c>
      <c r="AE248" s="42" t="s">
        <v>225</v>
      </c>
      <c r="AF248" s="40">
        <v>42621</v>
      </c>
      <c r="AG248" s="40">
        <v>42621.999305555553</v>
      </c>
      <c r="AH248" s="41" t="b">
        <v>1</v>
      </c>
      <c r="AI248" s="42"/>
      <c r="AJ248" s="42" t="s">
        <v>44</v>
      </c>
      <c r="AK248" s="43" t="s">
        <v>8</v>
      </c>
      <c r="AL248" s="44">
        <v>1</v>
      </c>
      <c r="AM248" s="45">
        <v>0.33333333333333331</v>
      </c>
      <c r="AN248" s="46">
        <v>37</v>
      </c>
      <c r="AO248" s="46">
        <v>37</v>
      </c>
      <c r="AP248" s="47">
        <v>0</v>
      </c>
    </row>
    <row r="249" spans="1:42" x14ac:dyDescent="0.25">
      <c r="A249" t="b">
        <v>0</v>
      </c>
      <c r="B249" s="1"/>
      <c r="C249" s="2">
        <v>42583.333333333336</v>
      </c>
      <c r="D249" s="2">
        <v>42586.5</v>
      </c>
      <c r="E249" s="3" t="b">
        <v>0</v>
      </c>
      <c r="F249" s="1"/>
      <c r="G249" s="1" t="s">
        <v>46</v>
      </c>
      <c r="H249" s="4" t="s">
        <v>8</v>
      </c>
      <c r="I249" s="5">
        <f t="shared" si="37"/>
        <v>3.5</v>
      </c>
      <c r="J24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1.1666666666666665</v>
      </c>
      <c r="K249">
        <f>WEEKNUM(Tableau_stats_bancs[[#This Row],[Heure de début]],)</f>
        <v>32</v>
      </c>
      <c r="L249">
        <f>WEEKNUM(Tableau_stats_bancs[[#This Row],[Heure de fin]],)</f>
        <v>32</v>
      </c>
      <c r="M249">
        <f>IF(Tableau_stats_bancs[[#This Row],[Semaine fin]]&lt;&gt;Tableau_stats_bancs[[#This Row],[Semaine début]],1,0)</f>
        <v>0</v>
      </c>
      <c r="Q249" s="25"/>
      <c r="S249" s="26" t="str">
        <f>IF(P249&gt;0,IF(Tableau_stats_bancs[[#This Row],[ Durée (en jours)]]-Q249&gt;7,7,Tableau_stats_bancs[[#This Row],[ Durée (en jours)]]-Q249),"")</f>
        <v/>
      </c>
      <c r="AD249" s="59" t="b">
        <v>1</v>
      </c>
      <c r="AE249" s="42" t="s">
        <v>226</v>
      </c>
      <c r="AF249" s="40">
        <v>42622</v>
      </c>
      <c r="AG249" s="40">
        <v>42622.999305555553</v>
      </c>
      <c r="AH249" s="41" t="b">
        <v>1</v>
      </c>
      <c r="AI249" s="42"/>
      <c r="AJ249" s="42" t="s">
        <v>44</v>
      </c>
      <c r="AK249" s="43" t="s">
        <v>8</v>
      </c>
      <c r="AL249" s="44">
        <v>1</v>
      </c>
      <c r="AM249" s="45">
        <v>0.33333333333333331</v>
      </c>
      <c r="AN249" s="46">
        <v>37</v>
      </c>
      <c r="AO249" s="46">
        <v>37</v>
      </c>
      <c r="AP249" s="47">
        <v>0</v>
      </c>
    </row>
    <row r="250" spans="1:42" x14ac:dyDescent="0.25">
      <c r="A250" t="b">
        <v>0</v>
      </c>
      <c r="B250" s="1"/>
      <c r="C250" s="2">
        <v>42598.375</v>
      </c>
      <c r="D250" s="2">
        <v>42608.666666666664</v>
      </c>
      <c r="E250" s="3" t="b">
        <v>0</v>
      </c>
      <c r="F250" s="1"/>
      <c r="G250" s="1" t="s">
        <v>46</v>
      </c>
      <c r="H250" s="4" t="s">
        <v>8</v>
      </c>
      <c r="I250" s="5">
        <f t="shared" si="37"/>
        <v>10.5</v>
      </c>
      <c r="J25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3.5</v>
      </c>
      <c r="K250">
        <f>WEEKNUM(Tableau_stats_bancs[[#This Row],[Heure de début]],)</f>
        <v>34</v>
      </c>
      <c r="L250">
        <f>WEEKNUM(Tableau_stats_bancs[[#This Row],[Heure de fin]],)</f>
        <v>35</v>
      </c>
      <c r="M250">
        <f>IF(Tableau_stats_bancs[[#This Row],[Semaine fin]]&lt;&gt;Tableau_stats_bancs[[#This Row],[Semaine début]],1,0)</f>
        <v>1</v>
      </c>
      <c r="O250">
        <f>WEEKDAY(Tableau_stats_bancs[[#This Row],[Heure de début]],2)</f>
        <v>2</v>
      </c>
      <c r="P250">
        <f>Tableau_stats_bancs[[#This Row],[Semaine fin]]-Tableau_stats_bancs[[#This Row],[Semaine début]]</f>
        <v>1</v>
      </c>
      <c r="Q250" s="22">
        <f>IF(P250&gt;0,8-WEEKDAY(Tableau_stats_bancs[[#This Row],[Heure de début]],2),"")</f>
        <v>6</v>
      </c>
      <c r="R250">
        <f t="shared" si="38"/>
        <v>48</v>
      </c>
      <c r="S250" s="27">
        <f>IF(P250&gt;0,IF(Tableau_stats_bancs[[#This Row],[ Durée (en jours)]]-Q250&gt;7,7,Tableau_stats_bancs[[#This Row],[ Durée (en jours)]]-Q250),"")</f>
        <v>4.5</v>
      </c>
      <c r="T250">
        <f>S250*8</f>
        <v>36</v>
      </c>
      <c r="Y250" s="12">
        <f>Q250+S250+U250+W250</f>
        <v>10.5</v>
      </c>
      <c r="Z250">
        <f t="shared" ref="Z250" si="42">R250+T250+V250+X250</f>
        <v>84</v>
      </c>
      <c r="AA250" s="33">
        <f t="shared" ref="AA250" si="43">COUNTA(Q250,S250,U250,W250)-1</f>
        <v>1</v>
      </c>
      <c r="AB250">
        <f t="shared" si="41"/>
        <v>249</v>
      </c>
      <c r="AD250" s="59" t="b">
        <v>0</v>
      </c>
      <c r="AE250" s="42" t="s">
        <v>227</v>
      </c>
      <c r="AF250" s="40">
        <v>42625.708333333336</v>
      </c>
      <c r="AG250" s="40">
        <v>42629.75</v>
      </c>
      <c r="AH250" s="41" t="b">
        <v>0</v>
      </c>
      <c r="AI250" s="42"/>
      <c r="AJ250" s="42" t="s">
        <v>44</v>
      </c>
      <c r="AK250" s="43" t="s">
        <v>8</v>
      </c>
      <c r="AL250" s="44">
        <v>4.5</v>
      </c>
      <c r="AM250" s="45">
        <v>1.5</v>
      </c>
      <c r="AN250" s="46">
        <v>38</v>
      </c>
      <c r="AO250" s="46">
        <v>38</v>
      </c>
      <c r="AP250" s="47">
        <v>0</v>
      </c>
    </row>
    <row r="251" spans="1:42" x14ac:dyDescent="0.25">
      <c r="A251" t="b">
        <v>0</v>
      </c>
      <c r="B251" s="1"/>
      <c r="C251" s="2">
        <v>42611.5</v>
      </c>
      <c r="D251" s="2">
        <v>42615.541666666664</v>
      </c>
      <c r="E251" s="3" t="b">
        <v>0</v>
      </c>
      <c r="F251" s="1"/>
      <c r="G251" s="1" t="s">
        <v>46</v>
      </c>
      <c r="H251" s="4" t="s">
        <v>8</v>
      </c>
      <c r="I251" s="5">
        <f t="shared" si="37"/>
        <v>4.5</v>
      </c>
      <c r="J25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1.5</v>
      </c>
      <c r="K251">
        <f>WEEKNUM(Tableau_stats_bancs[[#This Row],[Heure de début]],)</f>
        <v>36</v>
      </c>
      <c r="L251">
        <f>WEEKNUM(Tableau_stats_bancs[[#This Row],[Heure de fin]],)</f>
        <v>36</v>
      </c>
      <c r="M251">
        <f>IF(Tableau_stats_bancs[[#This Row],[Semaine fin]]&lt;&gt;Tableau_stats_bancs[[#This Row],[Semaine début]],1,0)</f>
        <v>0</v>
      </c>
      <c r="Q251" s="25"/>
      <c r="R251" t="str">
        <f t="shared" si="38"/>
        <v/>
      </c>
      <c r="S251" s="26" t="str">
        <f>IF(P251&gt;0,IF(Tableau_stats_bancs[[#This Row],[ Durée (en jours)]]-Q251&gt;7,7,Tableau_stats_bancs[[#This Row],[ Durée (en jours)]]-Q251),"")</f>
        <v/>
      </c>
      <c r="AD251" s="59" t="b">
        <v>0</v>
      </c>
      <c r="AE251" s="42" t="s">
        <v>228</v>
      </c>
      <c r="AF251" s="40">
        <v>42632</v>
      </c>
      <c r="AG251" s="40">
        <v>42632.999305555553</v>
      </c>
      <c r="AH251" s="41" t="b">
        <v>1</v>
      </c>
      <c r="AI251" s="42"/>
      <c r="AJ251" s="42" t="s">
        <v>44</v>
      </c>
      <c r="AK251" s="43" t="s">
        <v>8</v>
      </c>
      <c r="AL251" s="44">
        <v>1</v>
      </c>
      <c r="AM251" s="45">
        <v>0.33333333333333331</v>
      </c>
      <c r="AN251" s="41">
        <v>39</v>
      </c>
      <c r="AO251" s="46">
        <v>39</v>
      </c>
      <c r="AP251" s="47">
        <v>0</v>
      </c>
    </row>
    <row r="252" spans="1:42" x14ac:dyDescent="0.25">
      <c r="A252" t="b">
        <v>0</v>
      </c>
      <c r="B252" s="1"/>
      <c r="C252" s="2">
        <v>42619.375</v>
      </c>
      <c r="D252" s="2">
        <v>42620.708333333336</v>
      </c>
      <c r="E252" s="3" t="b">
        <v>0</v>
      </c>
      <c r="F252" s="1"/>
      <c r="G252" s="1" t="s">
        <v>46</v>
      </c>
      <c r="H252" s="4" t="s">
        <v>8</v>
      </c>
      <c r="I252" s="5">
        <f t="shared" si="37"/>
        <v>1.5</v>
      </c>
      <c r="J25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52">
        <f>WEEKNUM(Tableau_stats_bancs[[#This Row],[Heure de début]],)</f>
        <v>37</v>
      </c>
      <c r="L252">
        <f>WEEKNUM(Tableau_stats_bancs[[#This Row],[Heure de fin]],)</f>
        <v>37</v>
      </c>
      <c r="M252">
        <f>IF(Tableau_stats_bancs[[#This Row],[Semaine fin]]&lt;&gt;Tableau_stats_bancs[[#This Row],[Semaine début]],1,0)</f>
        <v>0</v>
      </c>
      <c r="Q252" s="25"/>
      <c r="R252" t="str">
        <f t="shared" si="38"/>
        <v/>
      </c>
      <c r="S252" s="26" t="str">
        <f>IF(P252&gt;0,IF(Tableau_stats_bancs[[#This Row],[ Durée (en jours)]]-Q252&gt;7,7,Tableau_stats_bancs[[#This Row],[ Durée (en jours)]]-Q252),"")</f>
        <v/>
      </c>
      <c r="AD252" s="59" t="b">
        <v>0</v>
      </c>
      <c r="AE252" s="42" t="s">
        <v>229</v>
      </c>
      <c r="AF252" s="40">
        <v>42635</v>
      </c>
      <c r="AG252" s="40">
        <v>42636.999305555553</v>
      </c>
      <c r="AH252" s="41" t="b">
        <v>1</v>
      </c>
      <c r="AI252" s="42"/>
      <c r="AJ252" s="42" t="s">
        <v>44</v>
      </c>
      <c r="AK252" s="43" t="s">
        <v>8</v>
      </c>
      <c r="AL252" s="44">
        <v>2</v>
      </c>
      <c r="AM252" s="45">
        <v>0.66666666666666663</v>
      </c>
      <c r="AN252" s="41">
        <v>39</v>
      </c>
      <c r="AO252" s="46">
        <v>39</v>
      </c>
      <c r="AP252" s="47">
        <v>0</v>
      </c>
    </row>
    <row r="253" spans="1:42" x14ac:dyDescent="0.25">
      <c r="A253" t="b">
        <v>0</v>
      </c>
      <c r="B253" s="1"/>
      <c r="C253" s="2">
        <v>42621.333333333336</v>
      </c>
      <c r="D253" s="2">
        <v>42622.375</v>
      </c>
      <c r="E253" s="3" t="b">
        <v>0</v>
      </c>
      <c r="F253" s="1"/>
      <c r="G253" s="1" t="s">
        <v>46</v>
      </c>
      <c r="H253" s="4" t="s">
        <v>8</v>
      </c>
      <c r="I253" s="5">
        <f t="shared" si="37"/>
        <v>1.5</v>
      </c>
      <c r="J25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53">
        <f>WEEKNUM(Tableau_stats_bancs[[#This Row],[Heure de début]],)</f>
        <v>37</v>
      </c>
      <c r="L253">
        <f>WEEKNUM(Tableau_stats_bancs[[#This Row],[Heure de fin]],)</f>
        <v>37</v>
      </c>
      <c r="M253">
        <f>IF(Tableau_stats_bancs[[#This Row],[Semaine fin]]&lt;&gt;Tableau_stats_bancs[[#This Row],[Semaine début]],1,0)</f>
        <v>0</v>
      </c>
      <c r="Q253" s="25"/>
      <c r="R253" t="str">
        <f t="shared" si="38"/>
        <v/>
      </c>
      <c r="S253" s="26" t="str">
        <f>IF(P253&gt;0,IF(Tableau_stats_bancs[[#This Row],[ Durée (en jours)]]-Q253&gt;7,7,Tableau_stats_bancs[[#This Row],[ Durée (en jours)]]-Q253),"")</f>
        <v/>
      </c>
      <c r="AD253" s="59" t="b">
        <v>0</v>
      </c>
      <c r="AE253" s="42" t="s">
        <v>230</v>
      </c>
      <c r="AF253" s="40">
        <v>42639</v>
      </c>
      <c r="AG253" s="40">
        <v>42640.999305555553</v>
      </c>
      <c r="AH253" s="41" t="b">
        <v>1</v>
      </c>
      <c r="AI253" s="42"/>
      <c r="AJ253" s="42" t="s">
        <v>44</v>
      </c>
      <c r="AK253" s="43" t="s">
        <v>8</v>
      </c>
      <c r="AL253" s="44">
        <v>2</v>
      </c>
      <c r="AM253" s="45">
        <v>0.66666666666666663</v>
      </c>
      <c r="AN253" s="41">
        <v>40</v>
      </c>
      <c r="AO253" s="46">
        <v>40</v>
      </c>
      <c r="AP253" s="47">
        <v>0</v>
      </c>
    </row>
    <row r="254" spans="1:42" x14ac:dyDescent="0.25">
      <c r="A254" t="b">
        <v>0</v>
      </c>
      <c r="B254" s="1"/>
      <c r="C254" s="2">
        <v>42625.333333333336</v>
      </c>
      <c r="D254" s="2">
        <v>42625.708333333336</v>
      </c>
      <c r="E254" s="3" t="b">
        <v>0</v>
      </c>
      <c r="F254" s="1"/>
      <c r="G254" s="1" t="s">
        <v>46</v>
      </c>
      <c r="H254" s="4" t="s">
        <v>8</v>
      </c>
      <c r="I254" s="5">
        <f t="shared" si="37"/>
        <v>0.5</v>
      </c>
      <c r="J25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254">
        <f>WEEKNUM(Tableau_stats_bancs[[#This Row],[Heure de début]],)</f>
        <v>38</v>
      </c>
      <c r="L254">
        <f>WEEKNUM(Tableau_stats_bancs[[#This Row],[Heure de fin]],)</f>
        <v>38</v>
      </c>
      <c r="M254">
        <f>IF(Tableau_stats_bancs[[#This Row],[Semaine fin]]&lt;&gt;Tableau_stats_bancs[[#This Row],[Semaine début]],1,0)</f>
        <v>0</v>
      </c>
      <c r="Q254" s="25"/>
      <c r="R254" t="str">
        <f t="shared" si="38"/>
        <v/>
      </c>
      <c r="S254" s="26" t="str">
        <f>IF(P254&gt;0,IF(Tableau_stats_bancs[[#This Row],[ Durée (en jours)]]-Q254&gt;7,7,Tableau_stats_bancs[[#This Row],[ Durée (en jours)]]-Q254),"")</f>
        <v/>
      </c>
      <c r="AD254" s="59" t="b">
        <v>0</v>
      </c>
      <c r="AE254" s="42" t="s">
        <v>231</v>
      </c>
      <c r="AF254" s="40">
        <v>42374</v>
      </c>
      <c r="AG254" s="40">
        <v>42377.999305555553</v>
      </c>
      <c r="AH254" s="41" t="b">
        <v>1</v>
      </c>
      <c r="AI254" s="42"/>
      <c r="AJ254" s="42" t="s">
        <v>45</v>
      </c>
      <c r="AK254" s="43" t="s">
        <v>8</v>
      </c>
      <c r="AL254" s="44">
        <v>4</v>
      </c>
      <c r="AM254" s="45">
        <v>1.3333333333333333</v>
      </c>
      <c r="AN254" s="46">
        <v>2</v>
      </c>
      <c r="AO254" s="46">
        <v>2</v>
      </c>
      <c r="AP254" s="47">
        <v>0</v>
      </c>
    </row>
    <row r="255" spans="1:42" x14ac:dyDescent="0.25">
      <c r="A255" t="b">
        <v>0</v>
      </c>
      <c r="B255" s="1"/>
      <c r="C255" s="2">
        <v>42373</v>
      </c>
      <c r="D255" s="2">
        <v>42375.999305555553</v>
      </c>
      <c r="E255" s="3" t="b">
        <v>1</v>
      </c>
      <c r="F255" s="1"/>
      <c r="G255" s="1" t="s">
        <v>47</v>
      </c>
      <c r="H255" s="4" t="s">
        <v>8</v>
      </c>
      <c r="I255" s="5">
        <f t="shared" si="37"/>
        <v>3</v>
      </c>
      <c r="J25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55">
        <f>WEEKNUM(Tableau_stats_bancs[[#This Row],[Heure de début]],)</f>
        <v>2</v>
      </c>
      <c r="L255">
        <f>WEEKNUM(Tableau_stats_bancs[[#This Row],[Heure de fin]],)</f>
        <v>2</v>
      </c>
      <c r="M255">
        <f>IF(Tableau_stats_bancs[[#This Row],[Semaine fin]]&lt;&gt;Tableau_stats_bancs[[#This Row],[Semaine début]],1,0)</f>
        <v>0</v>
      </c>
      <c r="Q255" s="25"/>
      <c r="R255" t="str">
        <f t="shared" si="38"/>
        <v/>
      </c>
      <c r="S255" s="26" t="str">
        <f>IF(P255&gt;0,IF(Tableau_stats_bancs[[#This Row],[ Durée (en jours)]]-Q255&gt;7,7,Tableau_stats_bancs[[#This Row],[ Durée (en jours)]]-Q255),"")</f>
        <v/>
      </c>
      <c r="AD255" s="59" t="b">
        <v>0</v>
      </c>
      <c r="AE255" s="42" t="s">
        <v>232</v>
      </c>
      <c r="AF255" s="40">
        <v>42380</v>
      </c>
      <c r="AG255" s="40">
        <v>42380.999305555553</v>
      </c>
      <c r="AH255" s="41" t="b">
        <v>1</v>
      </c>
      <c r="AI255" s="42"/>
      <c r="AJ255" s="42" t="s">
        <v>45</v>
      </c>
      <c r="AK255" s="43" t="s">
        <v>8</v>
      </c>
      <c r="AL255" s="44">
        <v>1</v>
      </c>
      <c r="AM255" s="45">
        <v>0.33333333333333331</v>
      </c>
      <c r="AN255" s="46">
        <v>3</v>
      </c>
      <c r="AO255" s="46">
        <v>3</v>
      </c>
      <c r="AP255" s="47">
        <v>0</v>
      </c>
    </row>
    <row r="256" spans="1:42" x14ac:dyDescent="0.25">
      <c r="A256" t="b">
        <v>0</v>
      </c>
      <c r="B256" s="1"/>
      <c r="C256" s="2">
        <v>42376</v>
      </c>
      <c r="D256" s="2">
        <v>42377.999305555553</v>
      </c>
      <c r="E256" s="3" t="b">
        <v>1</v>
      </c>
      <c r="F256" s="1"/>
      <c r="G256" s="1" t="s">
        <v>47</v>
      </c>
      <c r="H256" s="4" t="s">
        <v>8</v>
      </c>
      <c r="I256" s="5">
        <f t="shared" si="37"/>
        <v>2</v>
      </c>
      <c r="J25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56">
        <f>WEEKNUM(Tableau_stats_bancs[[#This Row],[Heure de début]],)</f>
        <v>2</v>
      </c>
      <c r="L256">
        <f>WEEKNUM(Tableau_stats_bancs[[#This Row],[Heure de fin]],)</f>
        <v>2</v>
      </c>
      <c r="M256">
        <f>IF(Tableau_stats_bancs[[#This Row],[Semaine fin]]&lt;&gt;Tableau_stats_bancs[[#This Row],[Semaine début]],1,0)</f>
        <v>0</v>
      </c>
      <c r="Q256" s="25"/>
      <c r="R256" t="str">
        <f t="shared" si="38"/>
        <v/>
      </c>
      <c r="S256" s="26" t="str">
        <f>IF(P256&gt;0,IF(Tableau_stats_bancs[[#This Row],[ Durée (en jours)]]-Q256&gt;7,7,Tableau_stats_bancs[[#This Row],[ Durée (en jours)]]-Q256),"")</f>
        <v/>
      </c>
      <c r="AD256" s="59" t="b">
        <v>0</v>
      </c>
      <c r="AE256" s="42" t="s">
        <v>233</v>
      </c>
      <c r="AF256" s="40">
        <v>42383</v>
      </c>
      <c r="AG256" s="40">
        <v>42384.999305555553</v>
      </c>
      <c r="AH256" s="41" t="b">
        <v>1</v>
      </c>
      <c r="AI256" s="42"/>
      <c r="AJ256" s="42" t="s">
        <v>45</v>
      </c>
      <c r="AK256" s="43" t="s">
        <v>8</v>
      </c>
      <c r="AL256" s="44">
        <v>2</v>
      </c>
      <c r="AM256" s="45">
        <v>0.66666666666666663</v>
      </c>
      <c r="AN256" s="46">
        <v>3</v>
      </c>
      <c r="AO256" s="46">
        <v>3</v>
      </c>
      <c r="AP256" s="47">
        <v>0</v>
      </c>
    </row>
    <row r="257" spans="1:42" x14ac:dyDescent="0.25">
      <c r="A257" t="b">
        <v>0</v>
      </c>
      <c r="B257" s="1"/>
      <c r="C257" s="2">
        <v>42380</v>
      </c>
      <c r="D257" s="2">
        <v>42384.999305555553</v>
      </c>
      <c r="E257" s="3" t="b">
        <v>1</v>
      </c>
      <c r="F257" s="1"/>
      <c r="G257" s="1" t="s">
        <v>47</v>
      </c>
      <c r="H257" s="4" t="s">
        <v>8</v>
      </c>
      <c r="I257" s="5">
        <f t="shared" si="37"/>
        <v>5</v>
      </c>
      <c r="J25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57">
        <f>WEEKNUM(Tableau_stats_bancs[[#This Row],[Heure de début]],)</f>
        <v>3</v>
      </c>
      <c r="L257">
        <f>WEEKNUM(Tableau_stats_bancs[[#This Row],[Heure de fin]],)</f>
        <v>3</v>
      </c>
      <c r="M257">
        <f>IF(Tableau_stats_bancs[[#This Row],[Semaine fin]]&lt;&gt;Tableau_stats_bancs[[#This Row],[Semaine début]],1,0)</f>
        <v>0</v>
      </c>
      <c r="Q257" s="25"/>
      <c r="R257" t="str">
        <f t="shared" si="38"/>
        <v/>
      </c>
      <c r="S257" s="26" t="str">
        <f>IF(P257&gt;0,IF(Tableau_stats_bancs[[#This Row],[ Durée (en jours)]]-Q257&gt;7,7,Tableau_stats_bancs[[#This Row],[ Durée (en jours)]]-Q257),"")</f>
        <v/>
      </c>
      <c r="AD257" s="59" t="b">
        <v>0</v>
      </c>
      <c r="AE257" s="42" t="s">
        <v>234</v>
      </c>
      <c r="AF257" s="40">
        <v>42387</v>
      </c>
      <c r="AG257" s="40">
        <v>42388.999305555553</v>
      </c>
      <c r="AH257" s="41" t="b">
        <v>1</v>
      </c>
      <c r="AI257" s="42"/>
      <c r="AJ257" s="42" t="s">
        <v>45</v>
      </c>
      <c r="AK257" s="43" t="s">
        <v>8</v>
      </c>
      <c r="AL257" s="44">
        <v>2</v>
      </c>
      <c r="AM257" s="45">
        <v>0.66666666666666663</v>
      </c>
      <c r="AN257" s="46">
        <v>4</v>
      </c>
      <c r="AO257" s="46">
        <v>4</v>
      </c>
      <c r="AP257" s="47">
        <v>0</v>
      </c>
    </row>
    <row r="258" spans="1:42" x14ac:dyDescent="0.25">
      <c r="A258" t="b">
        <v>0</v>
      </c>
      <c r="B258" s="1"/>
      <c r="C258" s="2">
        <v>42387</v>
      </c>
      <c r="D258" s="2">
        <v>42390.999305555553</v>
      </c>
      <c r="E258" s="3" t="b">
        <v>1</v>
      </c>
      <c r="F258" s="1"/>
      <c r="G258" s="1" t="s">
        <v>47</v>
      </c>
      <c r="H258" s="4" t="s">
        <v>8</v>
      </c>
      <c r="I258" s="5">
        <f t="shared" ref="I258:I321" si="44">IF(E258=TRUE,ROUNDUP(D258-C258,0),ROUNDUP((D258-C258)*2,0)/2)</f>
        <v>4</v>
      </c>
      <c r="J25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258">
        <f>WEEKNUM(Tableau_stats_bancs[[#This Row],[Heure de début]],)</f>
        <v>4</v>
      </c>
      <c r="L258">
        <f>WEEKNUM(Tableau_stats_bancs[[#This Row],[Heure de fin]],)</f>
        <v>4</v>
      </c>
      <c r="M258">
        <f>IF(Tableau_stats_bancs[[#This Row],[Semaine fin]]&lt;&gt;Tableau_stats_bancs[[#This Row],[Semaine début]],1,0)</f>
        <v>0</v>
      </c>
      <c r="Q258" s="25"/>
      <c r="R258" t="str">
        <f t="shared" si="38"/>
        <v/>
      </c>
      <c r="S258" s="26" t="str">
        <f>IF(P258&gt;0,IF(Tableau_stats_bancs[[#This Row],[ Durée (en jours)]]-Q258&gt;7,7,Tableau_stats_bancs[[#This Row],[ Durée (en jours)]]-Q258),"")</f>
        <v/>
      </c>
      <c r="AD258" s="59" t="b">
        <v>0</v>
      </c>
      <c r="AE258" s="42" t="s">
        <v>235</v>
      </c>
      <c r="AF258" s="40">
        <v>42389</v>
      </c>
      <c r="AG258" s="40">
        <v>42391.999305555553</v>
      </c>
      <c r="AH258" s="41" t="b">
        <v>1</v>
      </c>
      <c r="AI258" s="42"/>
      <c r="AJ258" s="42" t="s">
        <v>45</v>
      </c>
      <c r="AK258" s="43" t="s">
        <v>8</v>
      </c>
      <c r="AL258" s="44">
        <v>3</v>
      </c>
      <c r="AM258" s="45">
        <v>1</v>
      </c>
      <c r="AN258" s="46">
        <v>4</v>
      </c>
      <c r="AO258" s="46">
        <v>4</v>
      </c>
      <c r="AP258" s="47">
        <v>0</v>
      </c>
    </row>
    <row r="259" spans="1:42" x14ac:dyDescent="0.25">
      <c r="A259" t="b">
        <v>0</v>
      </c>
      <c r="B259" s="1"/>
      <c r="C259" s="2">
        <v>42391</v>
      </c>
      <c r="D259" s="2">
        <v>42391.999305555553</v>
      </c>
      <c r="E259" s="3" t="b">
        <v>1</v>
      </c>
      <c r="F259" s="1"/>
      <c r="G259" s="1" t="s">
        <v>47</v>
      </c>
      <c r="H259" s="4" t="s">
        <v>8</v>
      </c>
      <c r="I259" s="5">
        <f t="shared" si="44"/>
        <v>1</v>
      </c>
      <c r="J25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59">
        <f>WEEKNUM(Tableau_stats_bancs[[#This Row],[Heure de début]],)</f>
        <v>4</v>
      </c>
      <c r="L259">
        <f>WEEKNUM(Tableau_stats_bancs[[#This Row],[Heure de fin]],)</f>
        <v>4</v>
      </c>
      <c r="M259">
        <f>IF(Tableau_stats_bancs[[#This Row],[Semaine fin]]&lt;&gt;Tableau_stats_bancs[[#This Row],[Semaine début]],1,0)</f>
        <v>0</v>
      </c>
      <c r="Q259" s="25"/>
      <c r="R259" t="str">
        <f t="shared" ref="R259:R322" si="45">IF(P259&gt;0,Q259*8,"")</f>
        <v/>
      </c>
      <c r="S259" s="26" t="str">
        <f>IF(P259&gt;0,IF(Tableau_stats_bancs[[#This Row],[ Durée (en jours)]]-Q259&gt;7,7,Tableau_stats_bancs[[#This Row],[ Durée (en jours)]]-Q259),"")</f>
        <v/>
      </c>
      <c r="AD259" s="59" t="b">
        <v>0</v>
      </c>
      <c r="AE259" s="42" t="s">
        <v>236</v>
      </c>
      <c r="AF259" s="40">
        <v>42405</v>
      </c>
      <c r="AG259" s="40">
        <v>42405.999305555553</v>
      </c>
      <c r="AH259" s="41" t="b">
        <v>1</v>
      </c>
      <c r="AI259" s="42"/>
      <c r="AJ259" s="42" t="s">
        <v>45</v>
      </c>
      <c r="AK259" s="43" t="s">
        <v>8</v>
      </c>
      <c r="AL259" s="44">
        <v>1</v>
      </c>
      <c r="AM259" s="45">
        <v>0.33333333333333331</v>
      </c>
      <c r="AN259" s="46">
        <v>6</v>
      </c>
      <c r="AO259" s="46">
        <v>6</v>
      </c>
      <c r="AP259" s="47">
        <v>0</v>
      </c>
    </row>
    <row r="260" spans="1:42" x14ac:dyDescent="0.25">
      <c r="A260" t="b">
        <v>0</v>
      </c>
      <c r="B260" s="1"/>
      <c r="C260" s="2">
        <v>42394</v>
      </c>
      <c r="D260" s="2">
        <v>42398.999305555553</v>
      </c>
      <c r="E260" s="3" t="b">
        <v>1</v>
      </c>
      <c r="F260" s="1"/>
      <c r="G260" s="1" t="s">
        <v>47</v>
      </c>
      <c r="H260" s="4" t="s">
        <v>8</v>
      </c>
      <c r="I260" s="5">
        <f t="shared" si="44"/>
        <v>5</v>
      </c>
      <c r="J26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60">
        <f>WEEKNUM(Tableau_stats_bancs[[#This Row],[Heure de début]],)</f>
        <v>5</v>
      </c>
      <c r="L260">
        <f>WEEKNUM(Tableau_stats_bancs[[#This Row],[Heure de fin]],)</f>
        <v>5</v>
      </c>
      <c r="M260">
        <f>IF(Tableau_stats_bancs[[#This Row],[Semaine fin]]&lt;&gt;Tableau_stats_bancs[[#This Row],[Semaine début]],1,0)</f>
        <v>0</v>
      </c>
      <c r="Q260" s="25"/>
      <c r="R260" t="str">
        <f t="shared" si="45"/>
        <v/>
      </c>
      <c r="S260" s="26" t="str">
        <f>IF(P260&gt;0,IF(Tableau_stats_bancs[[#This Row],[ Durée (en jours)]]-Q260&gt;7,7,Tableau_stats_bancs[[#This Row],[ Durée (en jours)]]-Q260),"")</f>
        <v/>
      </c>
      <c r="AD260" s="59" t="b">
        <v>0</v>
      </c>
      <c r="AE260" s="42" t="s">
        <v>237</v>
      </c>
      <c r="AF260" s="40">
        <v>42408</v>
      </c>
      <c r="AG260" s="40">
        <v>42412.999305555553</v>
      </c>
      <c r="AH260" s="41" t="b">
        <v>1</v>
      </c>
      <c r="AI260" s="42"/>
      <c r="AJ260" s="42" t="s">
        <v>45</v>
      </c>
      <c r="AK260" s="43" t="s">
        <v>8</v>
      </c>
      <c r="AL260" s="44">
        <v>5</v>
      </c>
      <c r="AM260" s="45">
        <v>1.6666666666666665</v>
      </c>
      <c r="AN260" s="46">
        <v>7</v>
      </c>
      <c r="AO260" s="46">
        <v>7</v>
      </c>
      <c r="AP260" s="47">
        <v>0</v>
      </c>
    </row>
    <row r="261" spans="1:42" x14ac:dyDescent="0.25">
      <c r="A261" t="b">
        <v>0</v>
      </c>
      <c r="B261" s="1"/>
      <c r="C261" s="2">
        <v>42401</v>
      </c>
      <c r="D261" s="2">
        <v>42405.999305555553</v>
      </c>
      <c r="E261" s="3" t="b">
        <v>1</v>
      </c>
      <c r="F261" s="1"/>
      <c r="G261" s="1" t="s">
        <v>47</v>
      </c>
      <c r="H261" s="4" t="s">
        <v>8</v>
      </c>
      <c r="I261" s="5">
        <f t="shared" si="44"/>
        <v>5</v>
      </c>
      <c r="J26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61">
        <f>WEEKNUM(Tableau_stats_bancs[[#This Row],[Heure de début]],)</f>
        <v>6</v>
      </c>
      <c r="L261">
        <f>WEEKNUM(Tableau_stats_bancs[[#This Row],[Heure de fin]],)</f>
        <v>6</v>
      </c>
      <c r="M261">
        <f>IF(Tableau_stats_bancs[[#This Row],[Semaine fin]]&lt;&gt;Tableau_stats_bancs[[#This Row],[Semaine début]],1,0)</f>
        <v>0</v>
      </c>
      <c r="Q261" s="25"/>
      <c r="R261" t="str">
        <f t="shared" si="45"/>
        <v/>
      </c>
      <c r="S261" s="26" t="str">
        <f>IF(P261&gt;0,IF(Tableau_stats_bancs[[#This Row],[ Durée (en jours)]]-Q261&gt;7,7,Tableau_stats_bancs[[#This Row],[ Durée (en jours)]]-Q261),"")</f>
        <v/>
      </c>
      <c r="AD261" s="59" t="b">
        <v>0</v>
      </c>
      <c r="AE261" s="42" t="s">
        <v>238</v>
      </c>
      <c r="AF261" s="40">
        <v>42415</v>
      </c>
      <c r="AG261" s="40">
        <v>42419.999305555553</v>
      </c>
      <c r="AH261" s="41" t="b">
        <v>1</v>
      </c>
      <c r="AI261" s="42"/>
      <c r="AJ261" s="42" t="s">
        <v>45</v>
      </c>
      <c r="AK261" s="43" t="s">
        <v>8</v>
      </c>
      <c r="AL261" s="44">
        <v>5</v>
      </c>
      <c r="AM261" s="45">
        <v>1.6666666666666665</v>
      </c>
      <c r="AN261" s="46">
        <v>8</v>
      </c>
      <c r="AO261" s="46">
        <v>8</v>
      </c>
      <c r="AP261" s="47">
        <v>0</v>
      </c>
    </row>
    <row r="262" spans="1:42" x14ac:dyDescent="0.25">
      <c r="A262" t="b">
        <v>0</v>
      </c>
      <c r="B262" s="1"/>
      <c r="C262" s="2">
        <v>42408</v>
      </c>
      <c r="D262" s="2">
        <v>42412.999305555553</v>
      </c>
      <c r="E262" s="3" t="b">
        <v>1</v>
      </c>
      <c r="F262" s="1"/>
      <c r="G262" s="1" t="s">
        <v>47</v>
      </c>
      <c r="H262" s="4" t="s">
        <v>8</v>
      </c>
      <c r="I262" s="5">
        <f t="shared" si="44"/>
        <v>5</v>
      </c>
      <c r="J26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62">
        <f>WEEKNUM(Tableau_stats_bancs[[#This Row],[Heure de début]],)</f>
        <v>7</v>
      </c>
      <c r="L262">
        <f>WEEKNUM(Tableau_stats_bancs[[#This Row],[Heure de fin]],)</f>
        <v>7</v>
      </c>
      <c r="M262">
        <f>IF(Tableau_stats_bancs[[#This Row],[Semaine fin]]&lt;&gt;Tableau_stats_bancs[[#This Row],[Semaine début]],1,0)</f>
        <v>0</v>
      </c>
      <c r="Q262" s="25"/>
      <c r="R262" t="str">
        <f t="shared" si="45"/>
        <v/>
      </c>
      <c r="S262" s="26" t="str">
        <f>IF(P262&gt;0,IF(Tableau_stats_bancs[[#This Row],[ Durée (en jours)]]-Q262&gt;7,7,Tableau_stats_bancs[[#This Row],[ Durée (en jours)]]-Q262),"")</f>
        <v/>
      </c>
      <c r="AD262" s="59" t="b">
        <v>0</v>
      </c>
      <c r="AE262" s="42" t="s">
        <v>239</v>
      </c>
      <c r="AF262" s="40">
        <v>42422</v>
      </c>
      <c r="AG262" s="40">
        <v>42426.999305555553</v>
      </c>
      <c r="AH262" s="41" t="b">
        <v>1</v>
      </c>
      <c r="AI262" s="42"/>
      <c r="AJ262" s="42" t="s">
        <v>45</v>
      </c>
      <c r="AK262" s="43" t="s">
        <v>8</v>
      </c>
      <c r="AL262" s="44">
        <v>5</v>
      </c>
      <c r="AM262" s="45">
        <v>1.6666666666666665</v>
      </c>
      <c r="AN262" s="46">
        <v>9</v>
      </c>
      <c r="AO262" s="46">
        <v>9</v>
      </c>
      <c r="AP262" s="47">
        <v>0</v>
      </c>
    </row>
    <row r="263" spans="1:42" x14ac:dyDescent="0.25">
      <c r="A263" t="b">
        <v>0</v>
      </c>
      <c r="B263" s="1"/>
      <c r="C263" s="2">
        <v>42415.333333333336</v>
      </c>
      <c r="D263" s="2">
        <v>42416.5</v>
      </c>
      <c r="E263" s="3" t="b">
        <v>0</v>
      </c>
      <c r="F263" s="1"/>
      <c r="G263" s="1" t="s">
        <v>47</v>
      </c>
      <c r="H263" s="4" t="s">
        <v>8</v>
      </c>
      <c r="I263" s="5">
        <f t="shared" si="44"/>
        <v>1.5</v>
      </c>
      <c r="J26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63">
        <f>WEEKNUM(Tableau_stats_bancs[[#This Row],[Heure de début]],)</f>
        <v>8</v>
      </c>
      <c r="L263">
        <f>WEEKNUM(Tableau_stats_bancs[[#This Row],[Heure de fin]],)</f>
        <v>8</v>
      </c>
      <c r="M263">
        <f>IF(Tableau_stats_bancs[[#This Row],[Semaine fin]]&lt;&gt;Tableau_stats_bancs[[#This Row],[Semaine début]],1,0)</f>
        <v>0</v>
      </c>
      <c r="Q263" s="25"/>
      <c r="R263" t="str">
        <f t="shared" si="45"/>
        <v/>
      </c>
      <c r="S263" s="26" t="str">
        <f>IF(P263&gt;0,IF(Tableau_stats_bancs[[#This Row],[ Durée (en jours)]]-Q263&gt;7,7,Tableau_stats_bancs[[#This Row],[ Durée (en jours)]]-Q263),"")</f>
        <v/>
      </c>
      <c r="AD263" s="59" t="b">
        <v>0</v>
      </c>
      <c r="AE263" s="42" t="s">
        <v>240</v>
      </c>
      <c r="AF263" s="40">
        <v>42429</v>
      </c>
      <c r="AG263" s="40">
        <v>42430.999305555553</v>
      </c>
      <c r="AH263" s="41" t="b">
        <v>1</v>
      </c>
      <c r="AI263" s="42"/>
      <c r="AJ263" s="42" t="s">
        <v>45</v>
      </c>
      <c r="AK263" s="43" t="s">
        <v>8</v>
      </c>
      <c r="AL263" s="44">
        <v>2</v>
      </c>
      <c r="AM263" s="45">
        <v>0.66666666666666663</v>
      </c>
      <c r="AN263" s="46">
        <v>10</v>
      </c>
      <c r="AO263" s="46">
        <v>10</v>
      </c>
      <c r="AP263" s="47">
        <v>0</v>
      </c>
    </row>
    <row r="264" spans="1:42" x14ac:dyDescent="0.25">
      <c r="A264" t="b">
        <v>0</v>
      </c>
      <c r="B264" s="1"/>
      <c r="C264" s="2">
        <v>42419</v>
      </c>
      <c r="D264" s="2">
        <v>42419.999305555553</v>
      </c>
      <c r="E264" s="3" t="b">
        <v>1</v>
      </c>
      <c r="F264" s="1"/>
      <c r="G264" s="1" t="s">
        <v>47</v>
      </c>
      <c r="H264" s="4" t="s">
        <v>8</v>
      </c>
      <c r="I264" s="5">
        <f t="shared" si="44"/>
        <v>1</v>
      </c>
      <c r="J26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64">
        <f>WEEKNUM(Tableau_stats_bancs[[#This Row],[Heure de début]],)</f>
        <v>8</v>
      </c>
      <c r="L264">
        <f>WEEKNUM(Tableau_stats_bancs[[#This Row],[Heure de fin]],)</f>
        <v>8</v>
      </c>
      <c r="M264">
        <f>IF(Tableau_stats_bancs[[#This Row],[Semaine fin]]&lt;&gt;Tableau_stats_bancs[[#This Row],[Semaine début]],1,0)</f>
        <v>0</v>
      </c>
      <c r="Q264" s="25"/>
      <c r="R264" t="str">
        <f t="shared" si="45"/>
        <v/>
      </c>
      <c r="S264" s="26" t="str">
        <f>IF(P264&gt;0,IF(Tableau_stats_bancs[[#This Row],[ Durée (en jours)]]-Q264&gt;7,7,Tableau_stats_bancs[[#This Row],[ Durée (en jours)]]-Q264),"")</f>
        <v/>
      </c>
      <c r="AD264" s="59" t="b">
        <v>0</v>
      </c>
      <c r="AE264" s="42" t="s">
        <v>241</v>
      </c>
      <c r="AF264" s="40">
        <v>42443</v>
      </c>
      <c r="AG264" s="40">
        <v>42447.999305555553</v>
      </c>
      <c r="AH264" s="41" t="b">
        <v>1</v>
      </c>
      <c r="AI264" s="42"/>
      <c r="AJ264" s="42" t="s">
        <v>45</v>
      </c>
      <c r="AK264" s="43" t="s">
        <v>8</v>
      </c>
      <c r="AL264" s="44">
        <v>5</v>
      </c>
      <c r="AM264" s="45">
        <v>1.6666666666666665</v>
      </c>
      <c r="AN264" s="46">
        <v>12</v>
      </c>
      <c r="AO264" s="46">
        <v>12</v>
      </c>
      <c r="AP264" s="47">
        <v>0</v>
      </c>
    </row>
    <row r="265" spans="1:42" x14ac:dyDescent="0.25">
      <c r="A265" t="b">
        <v>0</v>
      </c>
      <c r="B265" s="1"/>
      <c r="C265" s="2">
        <v>42422</v>
      </c>
      <c r="D265" s="2">
        <v>42422.999305555553</v>
      </c>
      <c r="E265" s="3" t="b">
        <v>1</v>
      </c>
      <c r="F265" s="1"/>
      <c r="G265" s="1" t="s">
        <v>47</v>
      </c>
      <c r="H265" s="4" t="s">
        <v>8</v>
      </c>
      <c r="I265" s="5">
        <f t="shared" si="44"/>
        <v>1</v>
      </c>
      <c r="J26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65">
        <f>WEEKNUM(Tableau_stats_bancs[[#This Row],[Heure de début]],)</f>
        <v>9</v>
      </c>
      <c r="L265">
        <f>WEEKNUM(Tableau_stats_bancs[[#This Row],[Heure de fin]],)</f>
        <v>9</v>
      </c>
      <c r="M265">
        <f>IF(Tableau_stats_bancs[[#This Row],[Semaine fin]]&lt;&gt;Tableau_stats_bancs[[#This Row],[Semaine début]],1,0)</f>
        <v>0</v>
      </c>
      <c r="Q265" s="25"/>
      <c r="R265" t="str">
        <f t="shared" si="45"/>
        <v/>
      </c>
      <c r="S265" s="26" t="str">
        <f>IF(P265&gt;0,IF(Tableau_stats_bancs[[#This Row],[ Durée (en jours)]]-Q265&gt;7,7,Tableau_stats_bancs[[#This Row],[ Durée (en jours)]]-Q265),"")</f>
        <v/>
      </c>
      <c r="AD265" s="59" t="b">
        <v>0</v>
      </c>
      <c r="AE265" s="42" t="s">
        <v>242</v>
      </c>
      <c r="AF265" s="40">
        <v>42450</v>
      </c>
      <c r="AG265" s="40">
        <v>42454.999305555553</v>
      </c>
      <c r="AH265" s="41" t="b">
        <v>1</v>
      </c>
      <c r="AI265" s="42"/>
      <c r="AJ265" s="42" t="s">
        <v>45</v>
      </c>
      <c r="AK265" s="43" t="s">
        <v>8</v>
      </c>
      <c r="AL265" s="44">
        <v>5</v>
      </c>
      <c r="AM265" s="45">
        <v>1.6666666666666665</v>
      </c>
      <c r="AN265" s="46">
        <v>13</v>
      </c>
      <c r="AO265" s="46">
        <v>13</v>
      </c>
      <c r="AP265" s="47">
        <v>0</v>
      </c>
    </row>
    <row r="266" spans="1:42" x14ac:dyDescent="0.25">
      <c r="A266" t="b">
        <v>0</v>
      </c>
      <c r="B266" s="1"/>
      <c r="C266" s="2">
        <v>42423</v>
      </c>
      <c r="D266" s="2">
        <v>42426.999305555553</v>
      </c>
      <c r="E266" s="3" t="b">
        <v>1</v>
      </c>
      <c r="F266" s="1"/>
      <c r="G266" s="1" t="s">
        <v>47</v>
      </c>
      <c r="H266" s="4" t="s">
        <v>8</v>
      </c>
      <c r="I266" s="5">
        <f t="shared" si="44"/>
        <v>4</v>
      </c>
      <c r="J26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266">
        <f>WEEKNUM(Tableau_stats_bancs[[#This Row],[Heure de début]],)</f>
        <v>9</v>
      </c>
      <c r="L266">
        <f>WEEKNUM(Tableau_stats_bancs[[#This Row],[Heure de fin]],)</f>
        <v>9</v>
      </c>
      <c r="M266">
        <f>IF(Tableau_stats_bancs[[#This Row],[Semaine fin]]&lt;&gt;Tableau_stats_bancs[[#This Row],[Semaine début]],1,0)</f>
        <v>0</v>
      </c>
      <c r="Q266" s="25"/>
      <c r="R266" t="str">
        <f t="shared" si="45"/>
        <v/>
      </c>
      <c r="S266" s="26" t="str">
        <f>IF(P266&gt;0,IF(Tableau_stats_bancs[[#This Row],[ Durée (en jours)]]-Q266&gt;7,7,Tableau_stats_bancs[[#This Row],[ Durée (en jours)]]-Q266),"")</f>
        <v/>
      </c>
      <c r="AD266" s="59" t="b">
        <v>0</v>
      </c>
      <c r="AE266" s="42" t="s">
        <v>243</v>
      </c>
      <c r="AF266" s="40">
        <v>42464</v>
      </c>
      <c r="AG266" s="40">
        <v>42468.999305555553</v>
      </c>
      <c r="AH266" s="41" t="b">
        <v>1</v>
      </c>
      <c r="AI266" s="42"/>
      <c r="AJ266" s="42" t="s">
        <v>45</v>
      </c>
      <c r="AK266" s="43" t="s">
        <v>8</v>
      </c>
      <c r="AL266" s="44">
        <v>5</v>
      </c>
      <c r="AM266" s="45">
        <v>1.6666666666666665</v>
      </c>
      <c r="AN266" s="46">
        <v>15</v>
      </c>
      <c r="AO266" s="46">
        <v>15</v>
      </c>
      <c r="AP266" s="47">
        <v>0</v>
      </c>
    </row>
    <row r="267" spans="1:42" x14ac:dyDescent="0.25">
      <c r="A267" t="b">
        <v>0</v>
      </c>
      <c r="B267" s="1"/>
      <c r="C267" s="2">
        <v>42429</v>
      </c>
      <c r="D267" s="2">
        <v>42429.999305555553</v>
      </c>
      <c r="E267" s="3" t="b">
        <v>1</v>
      </c>
      <c r="F267" s="1"/>
      <c r="G267" s="1" t="s">
        <v>47</v>
      </c>
      <c r="H267" s="4" t="s">
        <v>8</v>
      </c>
      <c r="I267" s="5">
        <f t="shared" si="44"/>
        <v>1</v>
      </c>
      <c r="J26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67">
        <f>WEEKNUM(Tableau_stats_bancs[[#This Row],[Heure de début]],)</f>
        <v>10</v>
      </c>
      <c r="L267">
        <f>WEEKNUM(Tableau_stats_bancs[[#This Row],[Heure de fin]],)</f>
        <v>10</v>
      </c>
      <c r="M267">
        <f>IF(Tableau_stats_bancs[[#This Row],[Semaine fin]]&lt;&gt;Tableau_stats_bancs[[#This Row],[Semaine début]],1,0)</f>
        <v>0</v>
      </c>
      <c r="Q267" s="25"/>
      <c r="R267" t="str">
        <f t="shared" si="45"/>
        <v/>
      </c>
      <c r="S267" s="26" t="str">
        <f>IF(P267&gt;0,IF(Tableau_stats_bancs[[#This Row],[ Durée (en jours)]]-Q267&gt;7,7,Tableau_stats_bancs[[#This Row],[ Durée (en jours)]]-Q267),"")</f>
        <v/>
      </c>
      <c r="AD267" s="59" t="b">
        <v>0</v>
      </c>
      <c r="AE267" s="42" t="s">
        <v>244</v>
      </c>
      <c r="AF267" s="40">
        <v>42471</v>
      </c>
      <c r="AG267" s="40">
        <v>42475.999305555553</v>
      </c>
      <c r="AH267" s="41" t="b">
        <v>1</v>
      </c>
      <c r="AI267" s="42"/>
      <c r="AJ267" s="42" t="s">
        <v>45</v>
      </c>
      <c r="AK267" s="43" t="s">
        <v>8</v>
      </c>
      <c r="AL267" s="44">
        <v>5</v>
      </c>
      <c r="AM267" s="45">
        <v>1.6666666666666665</v>
      </c>
      <c r="AN267" s="46">
        <v>16</v>
      </c>
      <c r="AO267" s="46">
        <v>16</v>
      </c>
      <c r="AP267" s="47">
        <v>0</v>
      </c>
    </row>
    <row r="268" spans="1:42" x14ac:dyDescent="0.25">
      <c r="A268" t="b">
        <v>0</v>
      </c>
      <c r="B268" s="1"/>
      <c r="C268" s="2">
        <v>42430</v>
      </c>
      <c r="D268" s="2">
        <v>42431.999305555553</v>
      </c>
      <c r="E268" s="3" t="b">
        <v>1</v>
      </c>
      <c r="F268" s="1"/>
      <c r="G268" s="1" t="s">
        <v>47</v>
      </c>
      <c r="H268" s="4" t="s">
        <v>8</v>
      </c>
      <c r="I268" s="5">
        <f t="shared" si="44"/>
        <v>2</v>
      </c>
      <c r="J26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68">
        <f>WEEKNUM(Tableau_stats_bancs[[#This Row],[Heure de début]],)</f>
        <v>10</v>
      </c>
      <c r="L268">
        <f>WEEKNUM(Tableau_stats_bancs[[#This Row],[Heure de fin]],)</f>
        <v>10</v>
      </c>
      <c r="M268">
        <f>IF(Tableau_stats_bancs[[#This Row],[Semaine fin]]&lt;&gt;Tableau_stats_bancs[[#This Row],[Semaine début]],1,0)</f>
        <v>0</v>
      </c>
      <c r="Q268" s="25"/>
      <c r="R268" t="str">
        <f t="shared" si="45"/>
        <v/>
      </c>
      <c r="S268" s="26" t="str">
        <f>IF(P268&gt;0,IF(Tableau_stats_bancs[[#This Row],[ Durée (en jours)]]-Q268&gt;7,7,Tableau_stats_bancs[[#This Row],[ Durée (en jours)]]-Q268),"")</f>
        <v/>
      </c>
      <c r="AD268" s="59" t="b">
        <v>0</v>
      </c>
      <c r="AE268" s="42" t="s">
        <v>245</v>
      </c>
      <c r="AF268" s="40">
        <v>42478</v>
      </c>
      <c r="AG268" s="40">
        <v>42478.999305555553</v>
      </c>
      <c r="AH268" s="41" t="b">
        <v>1</v>
      </c>
      <c r="AI268" s="42"/>
      <c r="AJ268" s="42" t="s">
        <v>45</v>
      </c>
      <c r="AK268" s="43" t="s">
        <v>8</v>
      </c>
      <c r="AL268" s="44">
        <v>1</v>
      </c>
      <c r="AM268" s="45">
        <v>0.33333333333333331</v>
      </c>
      <c r="AN268" s="46">
        <v>17</v>
      </c>
      <c r="AO268" s="46">
        <v>17</v>
      </c>
      <c r="AP268" s="47">
        <v>0</v>
      </c>
    </row>
    <row r="269" spans="1:42" x14ac:dyDescent="0.25">
      <c r="A269" t="b">
        <v>0</v>
      </c>
      <c r="B269" s="1"/>
      <c r="C269" s="2">
        <v>42432.5</v>
      </c>
      <c r="D269" s="2">
        <v>42432.958333333336</v>
      </c>
      <c r="E269" s="3" t="b">
        <v>0</v>
      </c>
      <c r="F269" s="1"/>
      <c r="G269" s="1" t="s">
        <v>47</v>
      </c>
      <c r="H269" s="4" t="s">
        <v>9</v>
      </c>
      <c r="I269" s="5">
        <f t="shared" si="44"/>
        <v>0.5</v>
      </c>
      <c r="J26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269">
        <f>WEEKNUM(Tableau_stats_bancs[[#This Row],[Heure de début]],)</f>
        <v>10</v>
      </c>
      <c r="L269">
        <f>WEEKNUM(Tableau_stats_bancs[[#This Row],[Heure de fin]],)</f>
        <v>10</v>
      </c>
      <c r="M269">
        <f>IF(Tableau_stats_bancs[[#This Row],[Semaine fin]]&lt;&gt;Tableau_stats_bancs[[#This Row],[Semaine début]],1,0)</f>
        <v>0</v>
      </c>
      <c r="Q269" s="25"/>
      <c r="R269" t="str">
        <f t="shared" si="45"/>
        <v/>
      </c>
      <c r="S269" s="26" t="str">
        <f>IF(P269&gt;0,IF(Tableau_stats_bancs[[#This Row],[ Durée (en jours)]]-Q269&gt;7,7,Tableau_stats_bancs[[#This Row],[ Durée (en jours)]]-Q269),"")</f>
        <v/>
      </c>
      <c r="AD269" s="59" t="b">
        <v>0</v>
      </c>
      <c r="AE269" s="42" t="s">
        <v>246</v>
      </c>
      <c r="AF269" s="40">
        <v>42479.333333333336</v>
      </c>
      <c r="AG269" s="40">
        <v>42479.5</v>
      </c>
      <c r="AH269" s="41" t="b">
        <v>0</v>
      </c>
      <c r="AI269" s="42"/>
      <c r="AJ269" s="42" t="s">
        <v>45</v>
      </c>
      <c r="AK269" s="43" t="s">
        <v>9</v>
      </c>
      <c r="AL269" s="44">
        <v>0.5</v>
      </c>
      <c r="AM269" s="45">
        <v>0.16666666666424135</v>
      </c>
      <c r="AN269" s="46">
        <v>17</v>
      </c>
      <c r="AO269" s="46">
        <v>17</v>
      </c>
      <c r="AP269" s="47">
        <v>0</v>
      </c>
    </row>
    <row r="270" spans="1:42" x14ac:dyDescent="0.25">
      <c r="A270" t="b">
        <v>0</v>
      </c>
      <c r="B270" s="1"/>
      <c r="C270" s="2">
        <v>42433</v>
      </c>
      <c r="D270" s="2">
        <v>42433.999305555553</v>
      </c>
      <c r="E270" s="3" t="b">
        <v>1</v>
      </c>
      <c r="F270" s="1"/>
      <c r="G270" s="1" t="s">
        <v>47</v>
      </c>
      <c r="H270" s="4" t="s">
        <v>8</v>
      </c>
      <c r="I270" s="5">
        <f t="shared" si="44"/>
        <v>1</v>
      </c>
      <c r="J27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70">
        <f>WEEKNUM(Tableau_stats_bancs[[#This Row],[Heure de début]],)</f>
        <v>10</v>
      </c>
      <c r="L270">
        <f>WEEKNUM(Tableau_stats_bancs[[#This Row],[Heure de fin]],)</f>
        <v>10</v>
      </c>
      <c r="M270">
        <f>IF(Tableau_stats_bancs[[#This Row],[Semaine fin]]&lt;&gt;Tableau_stats_bancs[[#This Row],[Semaine début]],1,0)</f>
        <v>0</v>
      </c>
      <c r="Q270" s="25"/>
      <c r="R270" t="str">
        <f t="shared" si="45"/>
        <v/>
      </c>
      <c r="S270" s="26" t="str">
        <f>IF(P270&gt;0,IF(Tableau_stats_bancs[[#This Row],[ Durée (en jours)]]-Q270&gt;7,7,Tableau_stats_bancs[[#This Row],[ Durée (en jours)]]-Q270),"")</f>
        <v/>
      </c>
      <c r="AD270" s="59" t="b">
        <v>0</v>
      </c>
      <c r="AE270" s="42" t="s">
        <v>247</v>
      </c>
      <c r="AF270" s="40">
        <v>42479.5</v>
      </c>
      <c r="AG270" s="40">
        <v>42482.958333333336</v>
      </c>
      <c r="AH270" s="41" t="b">
        <v>0</v>
      </c>
      <c r="AI270" s="42"/>
      <c r="AJ270" s="42" t="s">
        <v>45</v>
      </c>
      <c r="AK270" s="43" t="s">
        <v>8</v>
      </c>
      <c r="AL270" s="44">
        <v>3.5</v>
      </c>
      <c r="AM270" s="45">
        <v>1.1666666666666665</v>
      </c>
      <c r="AN270" s="46">
        <v>17</v>
      </c>
      <c r="AO270" s="46">
        <v>17</v>
      </c>
      <c r="AP270" s="47">
        <v>0</v>
      </c>
    </row>
    <row r="271" spans="1:42" x14ac:dyDescent="0.25">
      <c r="A271" t="b">
        <v>0</v>
      </c>
      <c r="B271" s="1"/>
      <c r="C271" s="2">
        <v>42436</v>
      </c>
      <c r="D271" s="2">
        <v>42437.999305555553</v>
      </c>
      <c r="E271" s="3" t="b">
        <v>1</v>
      </c>
      <c r="F271" s="1"/>
      <c r="G271" s="1" t="s">
        <v>47</v>
      </c>
      <c r="H271" s="4" t="s">
        <v>8</v>
      </c>
      <c r="I271" s="5">
        <f t="shared" si="44"/>
        <v>2</v>
      </c>
      <c r="J27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71">
        <f>WEEKNUM(Tableau_stats_bancs[[#This Row],[Heure de début]],)</f>
        <v>11</v>
      </c>
      <c r="L271">
        <f>WEEKNUM(Tableau_stats_bancs[[#This Row],[Heure de fin]],)</f>
        <v>11</v>
      </c>
      <c r="M271">
        <f>IF(Tableau_stats_bancs[[#This Row],[Semaine fin]]&lt;&gt;Tableau_stats_bancs[[#This Row],[Semaine début]],1,0)</f>
        <v>0</v>
      </c>
      <c r="Q271" s="25"/>
      <c r="R271" t="str">
        <f t="shared" si="45"/>
        <v/>
      </c>
      <c r="S271" s="26" t="str">
        <f>IF(P271&gt;0,IF(Tableau_stats_bancs[[#This Row],[ Durée (en jours)]]-Q271&gt;7,7,Tableau_stats_bancs[[#This Row],[ Durée (en jours)]]-Q271),"")</f>
        <v/>
      </c>
      <c r="AD271" s="59" t="b">
        <v>0</v>
      </c>
      <c r="AE271" s="42" t="s">
        <v>248</v>
      </c>
      <c r="AF271" s="40">
        <v>42485</v>
      </c>
      <c r="AG271" s="40">
        <v>42489.999305555553</v>
      </c>
      <c r="AH271" s="41" t="b">
        <v>1</v>
      </c>
      <c r="AI271" s="42"/>
      <c r="AJ271" s="42" t="s">
        <v>45</v>
      </c>
      <c r="AK271" s="43" t="s">
        <v>8</v>
      </c>
      <c r="AL271" s="44">
        <v>5</v>
      </c>
      <c r="AM271" s="45">
        <v>1.6666666666666665</v>
      </c>
      <c r="AN271" s="46">
        <v>18</v>
      </c>
      <c r="AO271" s="46">
        <v>18</v>
      </c>
      <c r="AP271" s="47">
        <v>0</v>
      </c>
    </row>
    <row r="272" spans="1:42" x14ac:dyDescent="0.25">
      <c r="A272" t="b">
        <v>0</v>
      </c>
      <c r="B272" s="1"/>
      <c r="C272" s="2">
        <v>42438</v>
      </c>
      <c r="D272" s="2">
        <v>42439.999305555553</v>
      </c>
      <c r="E272" s="3" t="b">
        <v>1</v>
      </c>
      <c r="F272" s="1"/>
      <c r="G272" s="1" t="s">
        <v>47</v>
      </c>
      <c r="H272" s="4" t="s">
        <v>8</v>
      </c>
      <c r="I272" s="5">
        <f t="shared" si="44"/>
        <v>2</v>
      </c>
      <c r="J27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72">
        <f>WEEKNUM(Tableau_stats_bancs[[#This Row],[Heure de début]],)</f>
        <v>11</v>
      </c>
      <c r="L272">
        <f>WEEKNUM(Tableau_stats_bancs[[#This Row],[Heure de fin]],)</f>
        <v>11</v>
      </c>
      <c r="M272">
        <f>IF(Tableau_stats_bancs[[#This Row],[Semaine fin]]&lt;&gt;Tableau_stats_bancs[[#This Row],[Semaine début]],1,0)</f>
        <v>0</v>
      </c>
      <c r="Q272" s="25"/>
      <c r="R272" t="str">
        <f t="shared" si="45"/>
        <v/>
      </c>
      <c r="S272" s="26" t="str">
        <f>IF(P272&gt;0,IF(Tableau_stats_bancs[[#This Row],[ Durée (en jours)]]-Q272&gt;7,7,Tableau_stats_bancs[[#This Row],[ Durée (en jours)]]-Q272),"")</f>
        <v/>
      </c>
      <c r="AD272" s="59" t="b">
        <v>0</v>
      </c>
      <c r="AE272" s="42" t="s">
        <v>249</v>
      </c>
      <c r="AF272" s="40">
        <v>42492</v>
      </c>
      <c r="AG272" s="40">
        <v>42496.999305555553</v>
      </c>
      <c r="AH272" s="41" t="b">
        <v>1</v>
      </c>
      <c r="AI272" s="42"/>
      <c r="AJ272" s="42" t="s">
        <v>45</v>
      </c>
      <c r="AK272" s="43" t="s">
        <v>8</v>
      </c>
      <c r="AL272" s="44">
        <v>5</v>
      </c>
      <c r="AM272" s="45">
        <v>1.6666666666666665</v>
      </c>
      <c r="AN272" s="46">
        <v>19</v>
      </c>
      <c r="AO272" s="46">
        <v>19</v>
      </c>
      <c r="AP272" s="47">
        <v>0</v>
      </c>
    </row>
    <row r="273" spans="1:42" x14ac:dyDescent="0.25">
      <c r="A273" t="b">
        <v>0</v>
      </c>
      <c r="B273" s="1"/>
      <c r="C273" s="2">
        <v>42445</v>
      </c>
      <c r="D273" s="2">
        <v>42447.999305555553</v>
      </c>
      <c r="E273" s="3" t="b">
        <v>1</v>
      </c>
      <c r="F273" s="1"/>
      <c r="G273" s="1" t="s">
        <v>47</v>
      </c>
      <c r="H273" s="4" t="s">
        <v>8</v>
      </c>
      <c r="I273" s="5">
        <f t="shared" si="44"/>
        <v>3</v>
      </c>
      <c r="J27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73">
        <f>WEEKNUM(Tableau_stats_bancs[[#This Row],[Heure de début]],)</f>
        <v>12</v>
      </c>
      <c r="L273">
        <f>WEEKNUM(Tableau_stats_bancs[[#This Row],[Heure de fin]],)</f>
        <v>12</v>
      </c>
      <c r="M273">
        <f>IF(Tableau_stats_bancs[[#This Row],[Semaine fin]]&lt;&gt;Tableau_stats_bancs[[#This Row],[Semaine début]],1,0)</f>
        <v>0</v>
      </c>
      <c r="Q273" s="25"/>
      <c r="R273" t="str">
        <f t="shared" si="45"/>
        <v/>
      </c>
      <c r="S273" s="26" t="str">
        <f>IF(P273&gt;0,IF(Tableau_stats_bancs[[#This Row],[ Durée (en jours)]]-Q273&gt;7,7,Tableau_stats_bancs[[#This Row],[ Durée (en jours)]]-Q273),"")</f>
        <v/>
      </c>
      <c r="AD273" s="59" t="b">
        <v>0</v>
      </c>
      <c r="AE273" s="42" t="s">
        <v>250</v>
      </c>
      <c r="AF273" s="40">
        <v>42499</v>
      </c>
      <c r="AG273" s="40">
        <v>42503.999305555553</v>
      </c>
      <c r="AH273" s="41" t="b">
        <v>1</v>
      </c>
      <c r="AI273" s="42"/>
      <c r="AJ273" s="42" t="s">
        <v>45</v>
      </c>
      <c r="AK273" s="43" t="s">
        <v>8</v>
      </c>
      <c r="AL273" s="44">
        <v>5</v>
      </c>
      <c r="AM273" s="45">
        <v>1.6666666666666665</v>
      </c>
      <c r="AN273" s="46">
        <v>20</v>
      </c>
      <c r="AO273" s="46">
        <v>20</v>
      </c>
      <c r="AP273" s="47">
        <v>0</v>
      </c>
    </row>
    <row r="274" spans="1:42" x14ac:dyDescent="0.25">
      <c r="A274" t="b">
        <v>0</v>
      </c>
      <c r="B274" s="1"/>
      <c r="C274" s="2">
        <v>42450</v>
      </c>
      <c r="D274" s="2">
        <v>42450.999305555553</v>
      </c>
      <c r="E274" s="3" t="b">
        <v>1</v>
      </c>
      <c r="F274" s="1"/>
      <c r="G274" s="1" t="s">
        <v>47</v>
      </c>
      <c r="H274" s="4" t="s">
        <v>8</v>
      </c>
      <c r="I274" s="5">
        <f t="shared" si="44"/>
        <v>1</v>
      </c>
      <c r="J27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74">
        <f>WEEKNUM(Tableau_stats_bancs[[#This Row],[Heure de début]],)</f>
        <v>13</v>
      </c>
      <c r="L274">
        <f>WEEKNUM(Tableau_stats_bancs[[#This Row],[Heure de fin]],)</f>
        <v>13</v>
      </c>
      <c r="M274">
        <f>IF(Tableau_stats_bancs[[#This Row],[Semaine fin]]&lt;&gt;Tableau_stats_bancs[[#This Row],[Semaine début]],1,0)</f>
        <v>0</v>
      </c>
      <c r="Q274" s="25"/>
      <c r="R274" t="str">
        <f t="shared" si="45"/>
        <v/>
      </c>
      <c r="S274" s="26" t="str">
        <f>IF(P274&gt;0,IF(Tableau_stats_bancs[[#This Row],[ Durée (en jours)]]-Q274&gt;7,7,Tableau_stats_bancs[[#This Row],[ Durée (en jours)]]-Q274),"")</f>
        <v/>
      </c>
      <c r="AD274" s="59" t="b">
        <v>0</v>
      </c>
      <c r="AE274" s="42" t="s">
        <v>251</v>
      </c>
      <c r="AF274" s="40">
        <v>42506</v>
      </c>
      <c r="AG274" s="40">
        <v>42510.999305555553</v>
      </c>
      <c r="AH274" s="41" t="b">
        <v>1</v>
      </c>
      <c r="AI274" s="42"/>
      <c r="AJ274" s="42" t="s">
        <v>45</v>
      </c>
      <c r="AK274" s="43" t="s">
        <v>8</v>
      </c>
      <c r="AL274" s="44">
        <v>5</v>
      </c>
      <c r="AM274" s="45">
        <v>1.6666666666666665</v>
      </c>
      <c r="AN274" s="46">
        <v>21</v>
      </c>
      <c r="AO274" s="46">
        <v>21</v>
      </c>
      <c r="AP274" s="47">
        <v>0</v>
      </c>
    </row>
    <row r="275" spans="1:42" x14ac:dyDescent="0.25">
      <c r="A275" t="b">
        <v>0</v>
      </c>
      <c r="B275" s="1"/>
      <c r="C275" s="2">
        <v>42451.333333333336</v>
      </c>
      <c r="D275" s="2">
        <v>42451.5</v>
      </c>
      <c r="E275" s="3" t="b">
        <v>0</v>
      </c>
      <c r="F275" s="1"/>
      <c r="G275" s="1" t="s">
        <v>47</v>
      </c>
      <c r="H275" s="4" t="s">
        <v>8</v>
      </c>
      <c r="I275" s="5">
        <f t="shared" si="44"/>
        <v>0.5</v>
      </c>
      <c r="J27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0.16666666666424135</v>
      </c>
      <c r="K275">
        <f>WEEKNUM(Tableau_stats_bancs[[#This Row],[Heure de début]],)</f>
        <v>13</v>
      </c>
      <c r="L275">
        <f>WEEKNUM(Tableau_stats_bancs[[#This Row],[Heure de fin]],)</f>
        <v>13</v>
      </c>
      <c r="M275">
        <f>IF(Tableau_stats_bancs[[#This Row],[Semaine fin]]&lt;&gt;Tableau_stats_bancs[[#This Row],[Semaine début]],1,0)</f>
        <v>0</v>
      </c>
      <c r="Q275" s="25"/>
      <c r="R275" t="str">
        <f t="shared" si="45"/>
        <v/>
      </c>
      <c r="S275" s="26" t="str">
        <f>IF(P275&gt;0,IF(Tableau_stats_bancs[[#This Row],[ Durée (en jours)]]-Q275&gt;7,7,Tableau_stats_bancs[[#This Row],[ Durée (en jours)]]-Q275),"")</f>
        <v/>
      </c>
      <c r="AD275" s="59" t="b">
        <v>0</v>
      </c>
      <c r="AE275" s="42" t="s">
        <v>252</v>
      </c>
      <c r="AF275" s="40">
        <v>42522</v>
      </c>
      <c r="AG275" s="40">
        <v>42524.999305555553</v>
      </c>
      <c r="AH275" s="41" t="b">
        <v>1</v>
      </c>
      <c r="AI275" s="42"/>
      <c r="AJ275" s="42" t="s">
        <v>45</v>
      </c>
      <c r="AK275" s="43" t="s">
        <v>8</v>
      </c>
      <c r="AL275" s="44">
        <v>3</v>
      </c>
      <c r="AM275" s="45">
        <v>1</v>
      </c>
      <c r="AN275" s="46">
        <v>23</v>
      </c>
      <c r="AO275" s="46">
        <v>23</v>
      </c>
      <c r="AP275" s="47">
        <v>0</v>
      </c>
    </row>
    <row r="276" spans="1:42" x14ac:dyDescent="0.25">
      <c r="A276" t="b">
        <v>0</v>
      </c>
      <c r="B276" s="1"/>
      <c r="C276" s="2">
        <v>42451.5</v>
      </c>
      <c r="D276" s="2">
        <v>42452.5</v>
      </c>
      <c r="E276" s="3" t="b">
        <v>0</v>
      </c>
      <c r="F276" s="1"/>
      <c r="G276" s="1" t="s">
        <v>47</v>
      </c>
      <c r="H276" s="4" t="s">
        <v>8</v>
      </c>
      <c r="I276" s="5">
        <f t="shared" si="44"/>
        <v>1</v>
      </c>
      <c r="J27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76">
        <f>WEEKNUM(Tableau_stats_bancs[[#This Row],[Heure de début]],)</f>
        <v>13</v>
      </c>
      <c r="L276">
        <f>WEEKNUM(Tableau_stats_bancs[[#This Row],[Heure de fin]],)</f>
        <v>13</v>
      </c>
      <c r="M276">
        <f>IF(Tableau_stats_bancs[[#This Row],[Semaine fin]]&lt;&gt;Tableau_stats_bancs[[#This Row],[Semaine début]],1,0)</f>
        <v>0</v>
      </c>
      <c r="Q276" s="25"/>
      <c r="R276" t="str">
        <f t="shared" si="45"/>
        <v/>
      </c>
      <c r="S276" s="26" t="str">
        <f>IF(P276&gt;0,IF(Tableau_stats_bancs[[#This Row],[ Durée (en jours)]]-Q276&gt;7,7,Tableau_stats_bancs[[#This Row],[ Durée (en jours)]]-Q276),"")</f>
        <v/>
      </c>
      <c r="AD276" s="59" t="b">
        <v>0</v>
      </c>
      <c r="AE276" s="42" t="s">
        <v>253</v>
      </c>
      <c r="AF276" s="40">
        <v>42527</v>
      </c>
      <c r="AG276" s="40">
        <v>42531.999305555553</v>
      </c>
      <c r="AH276" s="41" t="b">
        <v>1</v>
      </c>
      <c r="AI276" s="42"/>
      <c r="AJ276" s="42" t="s">
        <v>45</v>
      </c>
      <c r="AK276" s="43" t="s">
        <v>8</v>
      </c>
      <c r="AL276" s="44">
        <v>5</v>
      </c>
      <c r="AM276" s="45">
        <v>1.6666666666666665</v>
      </c>
      <c r="AN276" s="46">
        <v>24</v>
      </c>
      <c r="AO276" s="46">
        <v>24</v>
      </c>
      <c r="AP276" s="47">
        <v>0</v>
      </c>
    </row>
    <row r="277" spans="1:42" x14ac:dyDescent="0.25">
      <c r="A277" t="b">
        <v>0</v>
      </c>
      <c r="B277" s="1"/>
      <c r="C277" s="2">
        <v>42452.5</v>
      </c>
      <c r="D277" s="2">
        <v>42454.958333333336</v>
      </c>
      <c r="E277" s="3" t="b">
        <v>0</v>
      </c>
      <c r="F277" s="1"/>
      <c r="G277" s="1" t="s">
        <v>47</v>
      </c>
      <c r="H277" s="4" t="s">
        <v>8</v>
      </c>
      <c r="I277" s="5">
        <f t="shared" si="44"/>
        <v>2.5</v>
      </c>
      <c r="J27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0.83333333333333326</v>
      </c>
      <c r="K277">
        <f>WEEKNUM(Tableau_stats_bancs[[#This Row],[Heure de début]],)</f>
        <v>13</v>
      </c>
      <c r="L277">
        <f>WEEKNUM(Tableau_stats_bancs[[#This Row],[Heure de fin]],)</f>
        <v>13</v>
      </c>
      <c r="M277">
        <f>IF(Tableau_stats_bancs[[#This Row],[Semaine fin]]&lt;&gt;Tableau_stats_bancs[[#This Row],[Semaine début]],1,0)</f>
        <v>0</v>
      </c>
      <c r="Q277" s="25"/>
      <c r="R277" t="str">
        <f t="shared" si="45"/>
        <v/>
      </c>
      <c r="S277" s="26" t="str">
        <f>IF(P277&gt;0,IF(Tableau_stats_bancs[[#This Row],[ Durée (en jours)]]-Q277&gt;7,7,Tableau_stats_bancs[[#This Row],[ Durée (en jours)]]-Q277),"")</f>
        <v/>
      </c>
      <c r="AD277" s="59" t="b">
        <v>0</v>
      </c>
      <c r="AE277" s="42" t="s">
        <v>254</v>
      </c>
      <c r="AF277" s="40">
        <v>42541</v>
      </c>
      <c r="AG277" s="40">
        <v>42545.999305555553</v>
      </c>
      <c r="AH277" s="41" t="b">
        <v>1</v>
      </c>
      <c r="AI277" s="42"/>
      <c r="AJ277" s="42" t="s">
        <v>45</v>
      </c>
      <c r="AK277" s="43" t="s">
        <v>9</v>
      </c>
      <c r="AL277" s="44">
        <v>5</v>
      </c>
      <c r="AM277" s="45">
        <v>1.6666666666666665</v>
      </c>
      <c r="AN277" s="46">
        <v>26</v>
      </c>
      <c r="AO277" s="46">
        <v>26</v>
      </c>
      <c r="AP277" s="47">
        <v>0</v>
      </c>
    </row>
    <row r="278" spans="1:42" x14ac:dyDescent="0.25">
      <c r="A278" t="b">
        <v>0</v>
      </c>
      <c r="B278" s="1"/>
      <c r="C278" s="2">
        <v>42458</v>
      </c>
      <c r="D278" s="2">
        <v>42459.999305555553</v>
      </c>
      <c r="E278" s="3" t="b">
        <v>1</v>
      </c>
      <c r="F278" s="1"/>
      <c r="G278" s="1" t="s">
        <v>47</v>
      </c>
      <c r="H278" s="4" t="s">
        <v>8</v>
      </c>
      <c r="I278" s="5">
        <f t="shared" si="44"/>
        <v>2</v>
      </c>
      <c r="J27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78">
        <f>WEEKNUM(Tableau_stats_bancs[[#This Row],[Heure de début]],)</f>
        <v>14</v>
      </c>
      <c r="L278">
        <f>WEEKNUM(Tableau_stats_bancs[[#This Row],[Heure de fin]],)</f>
        <v>14</v>
      </c>
      <c r="M278">
        <f>IF(Tableau_stats_bancs[[#This Row],[Semaine fin]]&lt;&gt;Tableau_stats_bancs[[#This Row],[Semaine début]],1,0)</f>
        <v>0</v>
      </c>
      <c r="Q278" s="25"/>
      <c r="R278" t="str">
        <f t="shared" si="45"/>
        <v/>
      </c>
      <c r="S278" s="26" t="str">
        <f>IF(P278&gt;0,IF(Tableau_stats_bancs[[#This Row],[ Durée (en jours)]]-Q278&gt;7,7,Tableau_stats_bancs[[#This Row],[ Durée (en jours)]]-Q278),"")</f>
        <v/>
      </c>
      <c r="AD278" s="59" t="b">
        <v>0</v>
      </c>
      <c r="AE278" s="42" t="s">
        <v>255</v>
      </c>
      <c r="AF278" s="40">
        <v>42556</v>
      </c>
      <c r="AG278" s="40">
        <v>42559.999305555553</v>
      </c>
      <c r="AH278" s="41" t="b">
        <v>1</v>
      </c>
      <c r="AI278" s="42"/>
      <c r="AJ278" s="42" t="s">
        <v>45</v>
      </c>
      <c r="AK278" s="43" t="s">
        <v>8</v>
      </c>
      <c r="AL278" s="44">
        <v>4</v>
      </c>
      <c r="AM278" s="45">
        <v>1.3333333333333333</v>
      </c>
      <c r="AN278" s="46">
        <v>28</v>
      </c>
      <c r="AO278" s="46">
        <v>28</v>
      </c>
      <c r="AP278" s="47">
        <v>0</v>
      </c>
    </row>
    <row r="279" spans="1:42" x14ac:dyDescent="0.25">
      <c r="A279" t="b">
        <v>0</v>
      </c>
      <c r="B279" s="1"/>
      <c r="C279" s="2">
        <v>42461</v>
      </c>
      <c r="D279" s="2">
        <v>42461.999305555553</v>
      </c>
      <c r="E279" s="3" t="b">
        <v>1</v>
      </c>
      <c r="F279" s="1"/>
      <c r="G279" s="1" t="s">
        <v>47</v>
      </c>
      <c r="H279" s="4" t="s">
        <v>8</v>
      </c>
      <c r="I279" s="5">
        <f t="shared" si="44"/>
        <v>1</v>
      </c>
      <c r="J27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79">
        <f>WEEKNUM(Tableau_stats_bancs[[#This Row],[Heure de début]],)</f>
        <v>14</v>
      </c>
      <c r="L279">
        <f>WEEKNUM(Tableau_stats_bancs[[#This Row],[Heure de fin]],)</f>
        <v>14</v>
      </c>
      <c r="M279">
        <f>IF(Tableau_stats_bancs[[#This Row],[Semaine fin]]&lt;&gt;Tableau_stats_bancs[[#This Row],[Semaine début]],1,0)</f>
        <v>0</v>
      </c>
      <c r="Q279" s="25"/>
      <c r="R279" t="str">
        <f t="shared" si="45"/>
        <v/>
      </c>
      <c r="S279" s="26" t="str">
        <f>IF(P279&gt;0,IF(Tableau_stats_bancs[[#This Row],[ Durée (en jours)]]-Q279&gt;7,7,Tableau_stats_bancs[[#This Row],[ Durée (en jours)]]-Q279),"")</f>
        <v/>
      </c>
      <c r="AD279" s="59" t="b">
        <v>0</v>
      </c>
      <c r="AE279" s="42" t="s">
        <v>256</v>
      </c>
      <c r="AF279" s="40">
        <v>42562</v>
      </c>
      <c r="AG279" s="40">
        <v>42566.999305555553</v>
      </c>
      <c r="AH279" s="41" t="b">
        <v>1</v>
      </c>
      <c r="AI279" s="42"/>
      <c r="AJ279" s="42" t="s">
        <v>45</v>
      </c>
      <c r="AK279" s="43" t="s">
        <v>8</v>
      </c>
      <c r="AL279" s="44">
        <v>5</v>
      </c>
      <c r="AM279" s="45">
        <v>1.6666666666666665</v>
      </c>
      <c r="AN279" s="46">
        <v>29</v>
      </c>
      <c r="AO279" s="46">
        <v>29</v>
      </c>
      <c r="AP279" s="47">
        <v>0</v>
      </c>
    </row>
    <row r="280" spans="1:42" x14ac:dyDescent="0.25">
      <c r="A280" t="b">
        <v>0</v>
      </c>
      <c r="B280" s="1"/>
      <c r="C280" s="2">
        <v>42464</v>
      </c>
      <c r="D280" s="2">
        <v>42468.999305555553</v>
      </c>
      <c r="E280" s="3" t="b">
        <v>1</v>
      </c>
      <c r="F280" s="1"/>
      <c r="G280" s="1" t="s">
        <v>47</v>
      </c>
      <c r="H280" s="4" t="s">
        <v>8</v>
      </c>
      <c r="I280" s="5">
        <f t="shared" si="44"/>
        <v>5</v>
      </c>
      <c r="J28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80">
        <f>WEEKNUM(Tableau_stats_bancs[[#This Row],[Heure de début]],)</f>
        <v>15</v>
      </c>
      <c r="L280">
        <f>WEEKNUM(Tableau_stats_bancs[[#This Row],[Heure de fin]],)</f>
        <v>15</v>
      </c>
      <c r="M280">
        <f>IF(Tableau_stats_bancs[[#This Row],[Semaine fin]]&lt;&gt;Tableau_stats_bancs[[#This Row],[Semaine début]],1,0)</f>
        <v>0</v>
      </c>
      <c r="Q280" s="25"/>
      <c r="R280" t="str">
        <f t="shared" si="45"/>
        <v/>
      </c>
      <c r="S280" s="26" t="str">
        <f>IF(P280&gt;0,IF(Tableau_stats_bancs[[#This Row],[ Durée (en jours)]]-Q280&gt;7,7,Tableau_stats_bancs[[#This Row],[ Durée (en jours)]]-Q280),"")</f>
        <v/>
      </c>
      <c r="AD280" s="59" t="b">
        <v>0</v>
      </c>
      <c r="AE280" s="42" t="s">
        <v>257</v>
      </c>
      <c r="AF280" s="40">
        <v>42578.416666666664</v>
      </c>
      <c r="AG280" s="40">
        <v>42579.458333333336</v>
      </c>
      <c r="AH280" s="41" t="b">
        <v>0</v>
      </c>
      <c r="AI280" s="42"/>
      <c r="AJ280" s="42" t="s">
        <v>45</v>
      </c>
      <c r="AK280" s="43" t="s">
        <v>8</v>
      </c>
      <c r="AL280" s="44">
        <v>1.5</v>
      </c>
      <c r="AM280" s="45">
        <v>0.5</v>
      </c>
      <c r="AN280" s="46">
        <v>31</v>
      </c>
      <c r="AO280" s="46">
        <v>31</v>
      </c>
      <c r="AP280" s="47">
        <v>0</v>
      </c>
    </row>
    <row r="281" spans="1:42" x14ac:dyDescent="0.25">
      <c r="A281" t="b">
        <v>0</v>
      </c>
      <c r="B281" s="1"/>
      <c r="C281" s="2">
        <v>42478</v>
      </c>
      <c r="D281" s="2">
        <v>42479.999305555553</v>
      </c>
      <c r="E281" s="3" t="b">
        <v>1</v>
      </c>
      <c r="F281" s="1"/>
      <c r="G281" s="1" t="s">
        <v>47</v>
      </c>
      <c r="H281" s="4" t="s">
        <v>8</v>
      </c>
      <c r="I281" s="5">
        <f t="shared" si="44"/>
        <v>2</v>
      </c>
      <c r="J28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81">
        <f>WEEKNUM(Tableau_stats_bancs[[#This Row],[Heure de début]],)</f>
        <v>17</v>
      </c>
      <c r="L281">
        <f>WEEKNUM(Tableau_stats_bancs[[#This Row],[Heure de fin]],)</f>
        <v>17</v>
      </c>
      <c r="M281">
        <f>IF(Tableau_stats_bancs[[#This Row],[Semaine fin]]&lt;&gt;Tableau_stats_bancs[[#This Row],[Semaine début]],1,0)</f>
        <v>0</v>
      </c>
      <c r="Q281" s="25"/>
      <c r="R281" t="str">
        <f t="shared" si="45"/>
        <v/>
      </c>
      <c r="S281" s="26" t="str">
        <f>IF(P281&gt;0,IF(Tableau_stats_bancs[[#This Row],[ Durée (en jours)]]-Q281&gt;7,7,Tableau_stats_bancs[[#This Row],[ Durée (en jours)]]-Q281),"")</f>
        <v/>
      </c>
      <c r="AD281" s="59" t="b">
        <v>0</v>
      </c>
      <c r="AE281" s="42" t="s">
        <v>258</v>
      </c>
      <c r="AF281" s="40">
        <v>42580.625</v>
      </c>
      <c r="AG281" s="40">
        <v>42580.708333333336</v>
      </c>
      <c r="AH281" s="41" t="b">
        <v>0</v>
      </c>
      <c r="AI281" s="42"/>
      <c r="AJ281" s="42" t="s">
        <v>45</v>
      </c>
      <c r="AK281" s="43" t="s">
        <v>8</v>
      </c>
      <c r="AL281" s="44">
        <v>0.5</v>
      </c>
      <c r="AM281" s="45">
        <v>8.3333333335758653E-2</v>
      </c>
      <c r="AN281" s="46">
        <v>31</v>
      </c>
      <c r="AO281" s="46">
        <v>31</v>
      </c>
      <c r="AP281" s="47">
        <v>0</v>
      </c>
    </row>
    <row r="282" spans="1:42" x14ac:dyDescent="0.25">
      <c r="A282" t="b">
        <v>0</v>
      </c>
      <c r="B282" s="1"/>
      <c r="C282" s="2">
        <v>42480.5</v>
      </c>
      <c r="D282" s="2">
        <v>42482.958333333336</v>
      </c>
      <c r="E282" s="3" t="b">
        <v>0</v>
      </c>
      <c r="F282" s="1"/>
      <c r="G282" s="1" t="s">
        <v>47</v>
      </c>
      <c r="H282" s="4" t="s">
        <v>8</v>
      </c>
      <c r="I282" s="5">
        <f t="shared" si="44"/>
        <v>2.5</v>
      </c>
      <c r="J28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0.83333333333333326</v>
      </c>
      <c r="K282">
        <f>WEEKNUM(Tableau_stats_bancs[[#This Row],[Heure de début]],)</f>
        <v>17</v>
      </c>
      <c r="L282">
        <f>WEEKNUM(Tableau_stats_bancs[[#This Row],[Heure de fin]],)</f>
        <v>17</v>
      </c>
      <c r="M282">
        <f>IF(Tableau_stats_bancs[[#This Row],[Semaine fin]]&lt;&gt;Tableau_stats_bancs[[#This Row],[Semaine début]],1,0)</f>
        <v>0</v>
      </c>
      <c r="Q282" s="25"/>
      <c r="R282" t="str">
        <f t="shared" si="45"/>
        <v/>
      </c>
      <c r="S282" s="26" t="str">
        <f>IF(P282&gt;0,IF(Tableau_stats_bancs[[#This Row],[ Durée (en jours)]]-Q282&gt;7,7,Tableau_stats_bancs[[#This Row],[ Durée (en jours)]]-Q282),"")</f>
        <v/>
      </c>
      <c r="AD282" s="59" t="b">
        <v>0</v>
      </c>
      <c r="AE282" s="42" t="s">
        <v>259</v>
      </c>
      <c r="AF282" s="40">
        <v>42583</v>
      </c>
      <c r="AG282" s="40">
        <v>42583.999305555553</v>
      </c>
      <c r="AH282" s="41" t="b">
        <v>1</v>
      </c>
      <c r="AI282" s="42"/>
      <c r="AJ282" s="42" t="s">
        <v>45</v>
      </c>
      <c r="AK282" s="43" t="s">
        <v>8</v>
      </c>
      <c r="AL282" s="44">
        <v>1</v>
      </c>
      <c r="AM282" s="45">
        <v>0.33333333333333331</v>
      </c>
      <c r="AN282" s="46">
        <v>32</v>
      </c>
      <c r="AO282" s="46">
        <v>32</v>
      </c>
      <c r="AP282" s="47">
        <v>0</v>
      </c>
    </row>
    <row r="283" spans="1:42" x14ac:dyDescent="0.25">
      <c r="A283" t="b">
        <v>0</v>
      </c>
      <c r="B283" s="1"/>
      <c r="C283" s="2">
        <v>42485</v>
      </c>
      <c r="D283" s="2">
        <v>42485.999305555553</v>
      </c>
      <c r="E283" s="3" t="b">
        <v>1</v>
      </c>
      <c r="F283" s="1"/>
      <c r="G283" s="1" t="s">
        <v>47</v>
      </c>
      <c r="H283" s="4" t="s">
        <v>8</v>
      </c>
      <c r="I283" s="5">
        <f t="shared" si="44"/>
        <v>1</v>
      </c>
      <c r="J28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83">
        <f>WEEKNUM(Tableau_stats_bancs[[#This Row],[Heure de début]],)</f>
        <v>18</v>
      </c>
      <c r="L283">
        <f>WEEKNUM(Tableau_stats_bancs[[#This Row],[Heure de fin]],)</f>
        <v>18</v>
      </c>
      <c r="M283">
        <f>IF(Tableau_stats_bancs[[#This Row],[Semaine fin]]&lt;&gt;Tableau_stats_bancs[[#This Row],[Semaine début]],1,0)</f>
        <v>0</v>
      </c>
      <c r="Q283" s="25"/>
      <c r="R283" t="str">
        <f t="shared" si="45"/>
        <v/>
      </c>
      <c r="S283" s="26" t="str">
        <f>IF(P283&gt;0,IF(Tableau_stats_bancs[[#This Row],[ Durée (en jours)]]-Q283&gt;7,7,Tableau_stats_bancs[[#This Row],[ Durée (en jours)]]-Q283),"")</f>
        <v/>
      </c>
      <c r="AD283" s="59" t="b">
        <v>0</v>
      </c>
      <c r="AE283" s="42" t="s">
        <v>260</v>
      </c>
      <c r="AF283" s="40">
        <v>42585.375</v>
      </c>
      <c r="AG283" s="40">
        <v>42586.75</v>
      </c>
      <c r="AH283" s="41" t="b">
        <v>0</v>
      </c>
      <c r="AI283" s="42"/>
      <c r="AJ283" s="42" t="s">
        <v>45</v>
      </c>
      <c r="AK283" s="43" t="s">
        <v>8</v>
      </c>
      <c r="AL283" s="44">
        <v>1.5</v>
      </c>
      <c r="AM283" s="45">
        <v>0.5</v>
      </c>
      <c r="AN283" s="46">
        <v>32</v>
      </c>
      <c r="AO283" s="46">
        <v>32</v>
      </c>
      <c r="AP283" s="47">
        <v>0</v>
      </c>
    </row>
    <row r="284" spans="1:42" x14ac:dyDescent="0.25">
      <c r="A284" t="b">
        <v>0</v>
      </c>
      <c r="B284" s="1"/>
      <c r="C284" s="2">
        <v>42486.333333333336</v>
      </c>
      <c r="D284" s="2">
        <v>42487.5</v>
      </c>
      <c r="E284" s="3" t="b">
        <v>0</v>
      </c>
      <c r="F284" s="1"/>
      <c r="G284" s="1" t="s">
        <v>47</v>
      </c>
      <c r="H284" s="4" t="s">
        <v>8</v>
      </c>
      <c r="I284" s="5">
        <f t="shared" si="44"/>
        <v>1.5</v>
      </c>
      <c r="J28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84">
        <f>WEEKNUM(Tableau_stats_bancs[[#This Row],[Heure de début]],)</f>
        <v>18</v>
      </c>
      <c r="L284">
        <f>WEEKNUM(Tableau_stats_bancs[[#This Row],[Heure de fin]],)</f>
        <v>18</v>
      </c>
      <c r="M284">
        <f>IF(Tableau_stats_bancs[[#This Row],[Semaine fin]]&lt;&gt;Tableau_stats_bancs[[#This Row],[Semaine début]],1,0)</f>
        <v>0</v>
      </c>
      <c r="Q284" s="25"/>
      <c r="R284" t="str">
        <f t="shared" si="45"/>
        <v/>
      </c>
      <c r="S284" s="26" t="str">
        <f>IF(P284&gt;0,IF(Tableau_stats_bancs[[#This Row],[ Durée (en jours)]]-Q284&gt;7,7,Tableau_stats_bancs[[#This Row],[ Durée (en jours)]]-Q284),"")</f>
        <v/>
      </c>
      <c r="AD284" s="59" t="b">
        <v>0</v>
      </c>
      <c r="AE284" s="42" t="s">
        <v>261</v>
      </c>
      <c r="AF284" s="40">
        <v>42606</v>
      </c>
      <c r="AG284" s="40">
        <v>42608.999305555553</v>
      </c>
      <c r="AH284" s="41" t="b">
        <v>1</v>
      </c>
      <c r="AI284" s="42"/>
      <c r="AJ284" s="42" t="s">
        <v>45</v>
      </c>
      <c r="AK284" s="43" t="s">
        <v>8</v>
      </c>
      <c r="AL284" s="44">
        <v>3</v>
      </c>
      <c r="AM284" s="45">
        <v>1</v>
      </c>
      <c r="AN284" s="46">
        <v>35</v>
      </c>
      <c r="AO284" s="46">
        <v>35</v>
      </c>
      <c r="AP284" s="47">
        <v>0</v>
      </c>
    </row>
    <row r="285" spans="1:42" x14ac:dyDescent="0.25">
      <c r="A285" t="b">
        <v>0</v>
      </c>
      <c r="B285" s="1"/>
      <c r="C285" s="2">
        <v>42487.5</v>
      </c>
      <c r="D285" s="2">
        <v>42487.958333333336</v>
      </c>
      <c r="E285" s="3" t="b">
        <v>0</v>
      </c>
      <c r="F285" s="1"/>
      <c r="G285" s="1" t="s">
        <v>47</v>
      </c>
      <c r="H285" s="4" t="s">
        <v>8</v>
      </c>
      <c r="I285" s="5">
        <f t="shared" si="44"/>
        <v>0.5</v>
      </c>
      <c r="J28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285">
        <f>WEEKNUM(Tableau_stats_bancs[[#This Row],[Heure de début]],)</f>
        <v>18</v>
      </c>
      <c r="L285">
        <f>WEEKNUM(Tableau_stats_bancs[[#This Row],[Heure de fin]],)</f>
        <v>18</v>
      </c>
      <c r="M285">
        <f>IF(Tableau_stats_bancs[[#This Row],[Semaine fin]]&lt;&gt;Tableau_stats_bancs[[#This Row],[Semaine début]],1,0)</f>
        <v>0</v>
      </c>
      <c r="Q285" s="25"/>
      <c r="R285" t="str">
        <f t="shared" si="45"/>
        <v/>
      </c>
      <c r="S285" s="26" t="str">
        <f>IF(P285&gt;0,IF(Tableau_stats_bancs[[#This Row],[ Durée (en jours)]]-Q285&gt;7,7,Tableau_stats_bancs[[#This Row],[ Durée (en jours)]]-Q285),"")</f>
        <v/>
      </c>
      <c r="AD285" s="59" t="b">
        <v>0</v>
      </c>
      <c r="AE285" s="42" t="s">
        <v>262</v>
      </c>
      <c r="AF285" s="40">
        <v>42611</v>
      </c>
      <c r="AG285" s="40">
        <v>42615.999305555553</v>
      </c>
      <c r="AH285" s="41" t="b">
        <v>1</v>
      </c>
      <c r="AI285" s="42"/>
      <c r="AJ285" s="42" t="s">
        <v>45</v>
      </c>
      <c r="AK285" s="43" t="s">
        <v>8</v>
      </c>
      <c r="AL285" s="44">
        <v>5</v>
      </c>
      <c r="AM285" s="45">
        <v>1.6666666666666665</v>
      </c>
      <c r="AN285" s="46">
        <v>36</v>
      </c>
      <c r="AO285" s="46">
        <v>36</v>
      </c>
      <c r="AP285" s="47">
        <v>0</v>
      </c>
    </row>
    <row r="286" spans="1:42" x14ac:dyDescent="0.25">
      <c r="A286" t="b">
        <v>0</v>
      </c>
      <c r="B286" s="1"/>
      <c r="C286" s="2">
        <v>42488</v>
      </c>
      <c r="D286" s="2">
        <v>42488.999305555553</v>
      </c>
      <c r="E286" s="3" t="b">
        <v>1</v>
      </c>
      <c r="F286" s="1"/>
      <c r="G286" s="1" t="s">
        <v>47</v>
      </c>
      <c r="H286" s="4" t="s">
        <v>8</v>
      </c>
      <c r="I286" s="5">
        <f t="shared" si="44"/>
        <v>1</v>
      </c>
      <c r="J28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86">
        <f>WEEKNUM(Tableau_stats_bancs[[#This Row],[Heure de début]],)</f>
        <v>18</v>
      </c>
      <c r="L286">
        <f>WEEKNUM(Tableau_stats_bancs[[#This Row],[Heure de fin]],)</f>
        <v>18</v>
      </c>
      <c r="M286">
        <f>IF(Tableau_stats_bancs[[#This Row],[Semaine fin]]&lt;&gt;Tableau_stats_bancs[[#This Row],[Semaine début]],1,0)</f>
        <v>0</v>
      </c>
      <c r="Q286" s="25"/>
      <c r="R286" t="str">
        <f t="shared" si="45"/>
        <v/>
      </c>
      <c r="S286" s="26" t="str">
        <f>IF(P286&gt;0,IF(Tableau_stats_bancs[[#This Row],[ Durée (en jours)]]-Q286&gt;7,7,Tableau_stats_bancs[[#This Row],[ Durée (en jours)]]-Q286),"")</f>
        <v/>
      </c>
      <c r="AD286" s="59" t="b">
        <v>0</v>
      </c>
      <c r="AE286" s="42" t="s">
        <v>263</v>
      </c>
      <c r="AF286" s="40">
        <v>42618.333333333336</v>
      </c>
      <c r="AG286" s="40">
        <f>AG287-5</f>
        <v>42624.75</v>
      </c>
      <c r="AH286" s="41" t="b">
        <v>0</v>
      </c>
      <c r="AI286" s="42"/>
      <c r="AJ286" s="42" t="s">
        <v>45</v>
      </c>
      <c r="AK286" s="43" t="s">
        <v>8</v>
      </c>
      <c r="AL286" s="44">
        <v>7</v>
      </c>
      <c r="AM286" s="45">
        <f>AL286*8/24</f>
        <v>2.3333333333333335</v>
      </c>
      <c r="AN286" s="46">
        <v>37</v>
      </c>
      <c r="AO286" s="46">
        <v>38</v>
      </c>
      <c r="AP286" s="47">
        <v>0</v>
      </c>
    </row>
    <row r="287" spans="1:42" x14ac:dyDescent="0.25">
      <c r="A287" t="b">
        <v>0</v>
      </c>
      <c r="B287" s="1"/>
      <c r="C287" s="2">
        <v>42489</v>
      </c>
      <c r="D287" s="2">
        <v>42489.999305555553</v>
      </c>
      <c r="E287" s="3" t="b">
        <v>1</v>
      </c>
      <c r="F287" s="1"/>
      <c r="G287" s="1" t="s">
        <v>47</v>
      </c>
      <c r="H287" s="4" t="s">
        <v>8</v>
      </c>
      <c r="I287" s="5">
        <f t="shared" si="44"/>
        <v>1</v>
      </c>
      <c r="J28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87">
        <f>WEEKNUM(Tableau_stats_bancs[[#This Row],[Heure de début]],)</f>
        <v>18</v>
      </c>
      <c r="L287">
        <f>WEEKNUM(Tableau_stats_bancs[[#This Row],[Heure de fin]],)</f>
        <v>18</v>
      </c>
      <c r="M287">
        <f>IF(Tableau_stats_bancs[[#This Row],[Semaine fin]]&lt;&gt;Tableau_stats_bancs[[#This Row],[Semaine début]],1,0)</f>
        <v>0</v>
      </c>
      <c r="Q287" s="25"/>
      <c r="R287" t="str">
        <f t="shared" si="45"/>
        <v/>
      </c>
      <c r="S287" s="26" t="str">
        <f>IF(P287&gt;0,IF(Tableau_stats_bancs[[#This Row],[ Durée (en jours)]]-Q287&gt;7,7,Tableau_stats_bancs[[#This Row],[ Durée (en jours)]]-Q287),"")</f>
        <v/>
      </c>
      <c r="AD287" s="59"/>
      <c r="AE287" s="42"/>
      <c r="AF287" s="40">
        <f>AF286+7</f>
        <v>42625.333333333336</v>
      </c>
      <c r="AG287" s="40">
        <v>42629.75</v>
      </c>
      <c r="AH287" s="41"/>
      <c r="AI287" s="42"/>
      <c r="AJ287" s="42"/>
      <c r="AK287" s="43"/>
      <c r="AL287" s="44">
        <v>4.5</v>
      </c>
      <c r="AM287" s="45">
        <f>AL287*8/24</f>
        <v>1.5</v>
      </c>
      <c r="AN287" s="46"/>
      <c r="AO287" s="46"/>
      <c r="AP287" s="47">
        <v>1</v>
      </c>
    </row>
    <row r="288" spans="1:42" x14ac:dyDescent="0.25">
      <c r="A288" t="b">
        <v>0</v>
      </c>
      <c r="B288" s="1"/>
      <c r="C288" s="2">
        <v>42492</v>
      </c>
      <c r="D288" s="2">
        <v>42492.999305555553</v>
      </c>
      <c r="E288" s="3" t="b">
        <v>1</v>
      </c>
      <c r="F288" s="1"/>
      <c r="G288" s="1" t="s">
        <v>47</v>
      </c>
      <c r="H288" s="4" t="s">
        <v>8</v>
      </c>
      <c r="I288" s="5">
        <f t="shared" si="44"/>
        <v>1</v>
      </c>
      <c r="J28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88">
        <f>WEEKNUM(Tableau_stats_bancs[[#This Row],[Heure de début]],)</f>
        <v>19</v>
      </c>
      <c r="L288">
        <f>WEEKNUM(Tableau_stats_bancs[[#This Row],[Heure de fin]],)</f>
        <v>19</v>
      </c>
      <c r="M288">
        <f>IF(Tableau_stats_bancs[[#This Row],[Semaine fin]]&lt;&gt;Tableau_stats_bancs[[#This Row],[Semaine début]],1,0)</f>
        <v>0</v>
      </c>
      <c r="Q288" s="25"/>
      <c r="R288" t="str">
        <f t="shared" si="45"/>
        <v/>
      </c>
      <c r="S288" s="26" t="str">
        <f>IF(P288&gt;0,IF(Tableau_stats_bancs[[#This Row],[ Durée (en jours)]]-Q288&gt;7,7,Tableau_stats_bancs[[#This Row],[ Durée (en jours)]]-Q288),"")</f>
        <v/>
      </c>
      <c r="AD288" s="59" t="b">
        <v>0</v>
      </c>
      <c r="AE288" s="42" t="s">
        <v>264</v>
      </c>
      <c r="AF288" s="40">
        <v>42373</v>
      </c>
      <c r="AG288" s="40">
        <v>42377.999305555553</v>
      </c>
      <c r="AH288" s="41" t="b">
        <v>1</v>
      </c>
      <c r="AI288" s="42"/>
      <c r="AJ288" s="42" t="s">
        <v>46</v>
      </c>
      <c r="AK288" s="43" t="s">
        <v>8</v>
      </c>
      <c r="AL288" s="44">
        <v>5</v>
      </c>
      <c r="AM288" s="45">
        <v>1.6666666666666665</v>
      </c>
      <c r="AN288" s="46">
        <v>2</v>
      </c>
      <c r="AO288" s="46">
        <v>2</v>
      </c>
      <c r="AP288" s="47"/>
    </row>
    <row r="289" spans="1:42" x14ac:dyDescent="0.25">
      <c r="A289" t="b">
        <v>0</v>
      </c>
      <c r="B289" s="1"/>
      <c r="C289" s="2">
        <v>42493.333333333336</v>
      </c>
      <c r="D289" s="2">
        <v>42493.5</v>
      </c>
      <c r="E289" s="3" t="b">
        <v>0</v>
      </c>
      <c r="F289" s="1"/>
      <c r="G289" s="1" t="s">
        <v>47</v>
      </c>
      <c r="H289" s="4" t="s">
        <v>8</v>
      </c>
      <c r="I289" s="5">
        <f t="shared" si="44"/>
        <v>0.5</v>
      </c>
      <c r="J28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0.16666666666424135</v>
      </c>
      <c r="K289">
        <f>WEEKNUM(Tableau_stats_bancs[[#This Row],[Heure de début]],)</f>
        <v>19</v>
      </c>
      <c r="L289">
        <f>WEEKNUM(Tableau_stats_bancs[[#This Row],[Heure de fin]],)</f>
        <v>19</v>
      </c>
      <c r="M289">
        <f>IF(Tableau_stats_bancs[[#This Row],[Semaine fin]]&lt;&gt;Tableau_stats_bancs[[#This Row],[Semaine début]],1,0)</f>
        <v>0</v>
      </c>
      <c r="Q289" s="25"/>
      <c r="R289" t="str">
        <f t="shared" si="45"/>
        <v/>
      </c>
      <c r="S289" s="26" t="str">
        <f>IF(P289&gt;0,IF(Tableau_stats_bancs[[#This Row],[ Durée (en jours)]]-Q289&gt;7,7,Tableau_stats_bancs[[#This Row],[ Durée (en jours)]]-Q289),"")</f>
        <v/>
      </c>
      <c r="AD289" s="59" t="b">
        <v>0</v>
      </c>
      <c r="AE289" s="42" t="s">
        <v>265</v>
      </c>
      <c r="AF289" s="40">
        <v>42380</v>
      </c>
      <c r="AG289" s="40">
        <v>42384.999305555553</v>
      </c>
      <c r="AH289" s="41" t="b">
        <v>1</v>
      </c>
      <c r="AI289" s="42"/>
      <c r="AJ289" s="42" t="s">
        <v>46</v>
      </c>
      <c r="AK289" s="43" t="s">
        <v>8</v>
      </c>
      <c r="AL289" s="44">
        <v>5</v>
      </c>
      <c r="AM289" s="45">
        <v>1.6666666666666665</v>
      </c>
      <c r="AN289" s="46">
        <v>3</v>
      </c>
      <c r="AO289" s="46">
        <v>3</v>
      </c>
      <c r="AP289" s="47">
        <v>0</v>
      </c>
    </row>
    <row r="290" spans="1:42" x14ac:dyDescent="0.25">
      <c r="A290" t="b">
        <v>0</v>
      </c>
      <c r="B290" s="1"/>
      <c r="C290" s="2">
        <v>42493.5</v>
      </c>
      <c r="D290" s="2">
        <v>42494.958333333336</v>
      </c>
      <c r="E290" s="3" t="b">
        <v>0</v>
      </c>
      <c r="F290" s="1"/>
      <c r="G290" s="1" t="s">
        <v>47</v>
      </c>
      <c r="H290" s="4" t="s">
        <v>8</v>
      </c>
      <c r="I290" s="5">
        <f t="shared" si="44"/>
        <v>1.5</v>
      </c>
      <c r="J29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90">
        <f>WEEKNUM(Tableau_stats_bancs[[#This Row],[Heure de début]],)</f>
        <v>19</v>
      </c>
      <c r="L290">
        <f>WEEKNUM(Tableau_stats_bancs[[#This Row],[Heure de fin]],)</f>
        <v>19</v>
      </c>
      <c r="M290">
        <f>IF(Tableau_stats_bancs[[#This Row],[Semaine fin]]&lt;&gt;Tableau_stats_bancs[[#This Row],[Semaine début]],1,0)</f>
        <v>0</v>
      </c>
      <c r="Q290" s="25"/>
      <c r="R290" t="str">
        <f t="shared" si="45"/>
        <v/>
      </c>
      <c r="S290" s="26" t="str">
        <f>IF(P290&gt;0,IF(Tableau_stats_bancs[[#This Row],[ Durée (en jours)]]-Q290&gt;7,7,Tableau_stats_bancs[[#This Row],[ Durée (en jours)]]-Q290),"")</f>
        <v/>
      </c>
      <c r="AD290" s="59" t="b">
        <v>0</v>
      </c>
      <c r="AE290" s="42" t="s">
        <v>266</v>
      </c>
      <c r="AF290" s="40">
        <v>42387</v>
      </c>
      <c r="AG290" s="40">
        <v>42388.999305555553</v>
      </c>
      <c r="AH290" s="41" t="b">
        <v>1</v>
      </c>
      <c r="AI290" s="42"/>
      <c r="AJ290" s="42" t="s">
        <v>46</v>
      </c>
      <c r="AK290" s="43" t="s">
        <v>8</v>
      </c>
      <c r="AL290" s="44">
        <v>2</v>
      </c>
      <c r="AM290" s="45">
        <v>0.66666666666666663</v>
      </c>
      <c r="AN290" s="46">
        <v>4</v>
      </c>
      <c r="AO290" s="46">
        <v>4</v>
      </c>
      <c r="AP290" s="47">
        <v>0</v>
      </c>
    </row>
    <row r="291" spans="1:42" x14ac:dyDescent="0.25">
      <c r="A291" t="b">
        <v>0</v>
      </c>
      <c r="B291" s="1"/>
      <c r="C291" s="2">
        <v>42499</v>
      </c>
      <c r="D291" s="2">
        <v>42499.999305555553</v>
      </c>
      <c r="E291" s="3" t="b">
        <v>1</v>
      </c>
      <c r="F291" s="1"/>
      <c r="G291" s="1" t="s">
        <v>47</v>
      </c>
      <c r="H291" s="4" t="s">
        <v>8</v>
      </c>
      <c r="I291" s="5">
        <f t="shared" si="44"/>
        <v>1</v>
      </c>
      <c r="J29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91">
        <f>WEEKNUM(Tableau_stats_bancs[[#This Row],[Heure de début]],)</f>
        <v>20</v>
      </c>
      <c r="L291">
        <f>WEEKNUM(Tableau_stats_bancs[[#This Row],[Heure de fin]],)</f>
        <v>20</v>
      </c>
      <c r="M291">
        <f>IF(Tableau_stats_bancs[[#This Row],[Semaine fin]]&lt;&gt;Tableau_stats_bancs[[#This Row],[Semaine début]],1,0)</f>
        <v>0</v>
      </c>
      <c r="Q291" s="25"/>
      <c r="R291" t="str">
        <f t="shared" si="45"/>
        <v/>
      </c>
      <c r="S291" s="26" t="str">
        <f>IF(P291&gt;0,IF(Tableau_stats_bancs[[#This Row],[ Durée (en jours)]]-Q291&gt;7,7,Tableau_stats_bancs[[#This Row],[ Durée (en jours)]]-Q291),"")</f>
        <v/>
      </c>
      <c r="AD291" s="59" t="b">
        <v>0</v>
      </c>
      <c r="AE291" s="42" t="s">
        <v>267</v>
      </c>
      <c r="AF291" s="40">
        <v>42389</v>
      </c>
      <c r="AG291" s="40">
        <v>42391.999305555553</v>
      </c>
      <c r="AH291" s="41" t="b">
        <v>1</v>
      </c>
      <c r="AI291" s="42"/>
      <c r="AJ291" s="42" t="s">
        <v>46</v>
      </c>
      <c r="AK291" s="43" t="s">
        <v>8</v>
      </c>
      <c r="AL291" s="44">
        <v>3</v>
      </c>
      <c r="AM291" s="45">
        <v>1</v>
      </c>
      <c r="AN291" s="46">
        <v>4</v>
      </c>
      <c r="AO291" s="46">
        <v>4</v>
      </c>
      <c r="AP291" s="47">
        <v>0</v>
      </c>
    </row>
    <row r="292" spans="1:42" x14ac:dyDescent="0.25">
      <c r="A292" t="b">
        <v>0</v>
      </c>
      <c r="B292" s="1"/>
      <c r="C292" s="2">
        <v>42501</v>
      </c>
      <c r="D292" s="2">
        <v>42503.999305555553</v>
      </c>
      <c r="E292" s="3" t="b">
        <v>1</v>
      </c>
      <c r="F292" s="1"/>
      <c r="G292" s="1" t="s">
        <v>47</v>
      </c>
      <c r="H292" s="4" t="s">
        <v>8</v>
      </c>
      <c r="I292" s="5">
        <f t="shared" si="44"/>
        <v>3</v>
      </c>
      <c r="J29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92">
        <f>WEEKNUM(Tableau_stats_bancs[[#This Row],[Heure de début]],)</f>
        <v>20</v>
      </c>
      <c r="L292">
        <f>WEEKNUM(Tableau_stats_bancs[[#This Row],[Heure de fin]],)</f>
        <v>20</v>
      </c>
      <c r="M292">
        <f>IF(Tableau_stats_bancs[[#This Row],[Semaine fin]]&lt;&gt;Tableau_stats_bancs[[#This Row],[Semaine début]],1,0)</f>
        <v>0</v>
      </c>
      <c r="Q292" s="25"/>
      <c r="R292" t="str">
        <f t="shared" si="45"/>
        <v/>
      </c>
      <c r="S292" s="26" t="str">
        <f>IF(P292&gt;0,IF(Tableau_stats_bancs[[#This Row],[ Durée (en jours)]]-Q292&gt;7,7,Tableau_stats_bancs[[#This Row],[ Durée (en jours)]]-Q292),"")</f>
        <v/>
      </c>
      <c r="AD292" s="59" t="b">
        <v>0</v>
      </c>
      <c r="AE292" s="42" t="s">
        <v>268</v>
      </c>
      <c r="AF292" s="40">
        <v>42394</v>
      </c>
      <c r="AG292" s="40">
        <v>42398.999305555553</v>
      </c>
      <c r="AH292" s="41" t="b">
        <v>1</v>
      </c>
      <c r="AI292" s="42"/>
      <c r="AJ292" s="42" t="s">
        <v>46</v>
      </c>
      <c r="AK292" s="43" t="s">
        <v>8</v>
      </c>
      <c r="AL292" s="44">
        <v>5</v>
      </c>
      <c r="AM292" s="45">
        <v>1.6666666666666665</v>
      </c>
      <c r="AN292" s="46">
        <v>5</v>
      </c>
      <c r="AO292" s="46">
        <v>5</v>
      </c>
      <c r="AP292" s="47">
        <v>0</v>
      </c>
    </row>
    <row r="293" spans="1:42" x14ac:dyDescent="0.25">
      <c r="A293" t="b">
        <v>0</v>
      </c>
      <c r="B293" s="1"/>
      <c r="C293" s="2">
        <v>42506</v>
      </c>
      <c r="D293" s="2">
        <v>42506.999305555553</v>
      </c>
      <c r="E293" s="3" t="b">
        <v>1</v>
      </c>
      <c r="F293" s="1"/>
      <c r="G293" s="1" t="s">
        <v>47</v>
      </c>
      <c r="H293" s="4" t="s">
        <v>8</v>
      </c>
      <c r="I293" s="5">
        <f t="shared" si="44"/>
        <v>1</v>
      </c>
      <c r="J29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93">
        <f>WEEKNUM(Tableau_stats_bancs[[#This Row],[Heure de début]],)</f>
        <v>21</v>
      </c>
      <c r="L293">
        <f>WEEKNUM(Tableau_stats_bancs[[#This Row],[Heure de fin]],)</f>
        <v>21</v>
      </c>
      <c r="M293">
        <f>IF(Tableau_stats_bancs[[#This Row],[Semaine fin]]&lt;&gt;Tableau_stats_bancs[[#This Row],[Semaine début]],1,0)</f>
        <v>0</v>
      </c>
      <c r="Q293" s="25"/>
      <c r="R293" t="str">
        <f t="shared" si="45"/>
        <v/>
      </c>
      <c r="S293" s="26" t="str">
        <f>IF(P293&gt;0,IF(Tableau_stats_bancs[[#This Row],[ Durée (en jours)]]-Q293&gt;7,7,Tableau_stats_bancs[[#This Row],[ Durée (en jours)]]-Q293),"")</f>
        <v/>
      </c>
      <c r="AD293" s="59" t="b">
        <v>0</v>
      </c>
      <c r="AE293" s="42" t="s">
        <v>269</v>
      </c>
      <c r="AF293" s="40">
        <v>42401</v>
      </c>
      <c r="AG293" s="40">
        <v>42405.999305555553</v>
      </c>
      <c r="AH293" s="41" t="b">
        <v>1</v>
      </c>
      <c r="AI293" s="42"/>
      <c r="AJ293" s="42" t="s">
        <v>46</v>
      </c>
      <c r="AK293" s="43" t="s">
        <v>8</v>
      </c>
      <c r="AL293" s="44">
        <v>5</v>
      </c>
      <c r="AM293" s="45">
        <v>1.6666666666666665</v>
      </c>
      <c r="AN293" s="46">
        <v>6</v>
      </c>
      <c r="AO293" s="46">
        <v>6</v>
      </c>
      <c r="AP293" s="47">
        <v>0</v>
      </c>
    </row>
    <row r="294" spans="1:42" x14ac:dyDescent="0.25">
      <c r="A294" t="b">
        <v>0</v>
      </c>
      <c r="B294" s="1"/>
      <c r="C294" s="2">
        <v>42509.5</v>
      </c>
      <c r="D294" s="2">
        <v>42510.958333333336</v>
      </c>
      <c r="E294" s="3" t="b">
        <v>0</v>
      </c>
      <c r="F294" s="1"/>
      <c r="G294" s="1" t="s">
        <v>47</v>
      </c>
      <c r="H294" s="4" t="s">
        <v>8</v>
      </c>
      <c r="I294" s="5">
        <f t="shared" si="44"/>
        <v>1.5</v>
      </c>
      <c r="J29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94">
        <f>WEEKNUM(Tableau_stats_bancs[[#This Row],[Heure de début]],)</f>
        <v>21</v>
      </c>
      <c r="L294">
        <f>WEEKNUM(Tableau_stats_bancs[[#This Row],[Heure de fin]],)</f>
        <v>21</v>
      </c>
      <c r="M294">
        <f>IF(Tableau_stats_bancs[[#This Row],[Semaine fin]]&lt;&gt;Tableau_stats_bancs[[#This Row],[Semaine début]],1,0)</f>
        <v>0</v>
      </c>
      <c r="Q294" s="25"/>
      <c r="R294" t="str">
        <f t="shared" si="45"/>
        <v/>
      </c>
      <c r="S294" s="26" t="str">
        <f>IF(P294&gt;0,IF(Tableau_stats_bancs[[#This Row],[ Durée (en jours)]]-Q294&gt;7,7,Tableau_stats_bancs[[#This Row],[ Durée (en jours)]]-Q294),"")</f>
        <v/>
      </c>
      <c r="AD294" s="59" t="b">
        <v>0</v>
      </c>
      <c r="AE294" s="42" t="s">
        <v>270</v>
      </c>
      <c r="AF294" s="40">
        <v>42408</v>
      </c>
      <c r="AG294" s="40">
        <v>42412.999305555553</v>
      </c>
      <c r="AH294" s="41" t="b">
        <v>1</v>
      </c>
      <c r="AI294" s="42"/>
      <c r="AJ294" s="42" t="s">
        <v>46</v>
      </c>
      <c r="AK294" s="43" t="s">
        <v>8</v>
      </c>
      <c r="AL294" s="44">
        <v>5</v>
      </c>
      <c r="AM294" s="45">
        <v>1.6666666666666665</v>
      </c>
      <c r="AN294" s="46">
        <v>7</v>
      </c>
      <c r="AO294" s="46">
        <v>7</v>
      </c>
      <c r="AP294" s="47">
        <v>0</v>
      </c>
    </row>
    <row r="295" spans="1:42" x14ac:dyDescent="0.25">
      <c r="A295" t="b">
        <v>0</v>
      </c>
      <c r="B295" s="1"/>
      <c r="C295" s="2">
        <v>42520</v>
      </c>
      <c r="D295" s="2">
        <v>42524.999305555553</v>
      </c>
      <c r="E295" s="3" t="b">
        <v>1</v>
      </c>
      <c r="F295" s="1"/>
      <c r="G295" s="1" t="s">
        <v>47</v>
      </c>
      <c r="H295" s="4" t="s">
        <v>8</v>
      </c>
      <c r="I295" s="5">
        <f t="shared" si="44"/>
        <v>5</v>
      </c>
      <c r="J29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95">
        <f>WEEKNUM(Tableau_stats_bancs[[#This Row],[Heure de début]],)</f>
        <v>23</v>
      </c>
      <c r="L295">
        <f>WEEKNUM(Tableau_stats_bancs[[#This Row],[Heure de fin]],)</f>
        <v>23</v>
      </c>
      <c r="M295">
        <f>IF(Tableau_stats_bancs[[#This Row],[Semaine fin]]&lt;&gt;Tableau_stats_bancs[[#This Row],[Semaine début]],1,0)</f>
        <v>0</v>
      </c>
      <c r="Q295" s="25"/>
      <c r="R295" t="str">
        <f t="shared" si="45"/>
        <v/>
      </c>
      <c r="S295" s="26" t="str">
        <f>IF(P295&gt;0,IF(Tableau_stats_bancs[[#This Row],[ Durée (en jours)]]-Q295&gt;7,7,Tableau_stats_bancs[[#This Row],[ Durée (en jours)]]-Q295),"")</f>
        <v/>
      </c>
      <c r="AD295" s="59" t="b">
        <v>0</v>
      </c>
      <c r="AE295" s="42" t="s">
        <v>271</v>
      </c>
      <c r="AF295" s="40">
        <v>42415</v>
      </c>
      <c r="AG295" s="40">
        <v>42419.999305555553</v>
      </c>
      <c r="AH295" s="41" t="b">
        <v>1</v>
      </c>
      <c r="AI295" s="42"/>
      <c r="AJ295" s="42" t="s">
        <v>46</v>
      </c>
      <c r="AK295" s="43" t="s">
        <v>8</v>
      </c>
      <c r="AL295" s="44">
        <v>5</v>
      </c>
      <c r="AM295" s="45">
        <v>1.6666666666666665</v>
      </c>
      <c r="AN295" s="46">
        <v>8</v>
      </c>
      <c r="AO295" s="46">
        <v>8</v>
      </c>
      <c r="AP295" s="47">
        <v>0</v>
      </c>
    </row>
    <row r="296" spans="1:42" x14ac:dyDescent="0.25">
      <c r="A296" t="b">
        <v>0</v>
      </c>
      <c r="B296" s="1"/>
      <c r="C296" s="2">
        <v>42527.333333333336</v>
      </c>
      <c r="D296" s="2">
        <v>42528.5</v>
      </c>
      <c r="E296" s="3" t="b">
        <v>0</v>
      </c>
      <c r="F296" s="1"/>
      <c r="G296" s="1" t="s">
        <v>47</v>
      </c>
      <c r="H296" s="4" t="s">
        <v>8</v>
      </c>
      <c r="I296" s="5">
        <f t="shared" si="44"/>
        <v>1.5</v>
      </c>
      <c r="J29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96">
        <f>WEEKNUM(Tableau_stats_bancs[[#This Row],[Heure de début]],)</f>
        <v>24</v>
      </c>
      <c r="L296">
        <f>WEEKNUM(Tableau_stats_bancs[[#This Row],[Heure de fin]],)</f>
        <v>24</v>
      </c>
      <c r="M296">
        <f>IF(Tableau_stats_bancs[[#This Row],[Semaine fin]]&lt;&gt;Tableau_stats_bancs[[#This Row],[Semaine début]],1,0)</f>
        <v>0</v>
      </c>
      <c r="Q296" s="25"/>
      <c r="R296" t="str">
        <f t="shared" si="45"/>
        <v/>
      </c>
      <c r="S296" s="26" t="str">
        <f>IF(P296&gt;0,IF(Tableau_stats_bancs[[#This Row],[ Durée (en jours)]]-Q296&gt;7,7,Tableau_stats_bancs[[#This Row],[ Durée (en jours)]]-Q296),"")</f>
        <v/>
      </c>
      <c r="AD296" s="59" t="b">
        <v>0</v>
      </c>
      <c r="AE296" s="42" t="s">
        <v>272</v>
      </c>
      <c r="AF296" s="40">
        <v>42422</v>
      </c>
      <c r="AG296" s="40">
        <v>42424.999305555553</v>
      </c>
      <c r="AH296" s="41" t="b">
        <v>1</v>
      </c>
      <c r="AI296" s="42"/>
      <c r="AJ296" s="42" t="s">
        <v>46</v>
      </c>
      <c r="AK296" s="43" t="s">
        <v>8</v>
      </c>
      <c r="AL296" s="44">
        <v>3</v>
      </c>
      <c r="AM296" s="45">
        <v>1</v>
      </c>
      <c r="AN296" s="46">
        <v>9</v>
      </c>
      <c r="AO296" s="46">
        <v>9</v>
      </c>
      <c r="AP296" s="47">
        <v>0</v>
      </c>
    </row>
    <row r="297" spans="1:42" x14ac:dyDescent="0.25">
      <c r="A297" t="b">
        <v>0</v>
      </c>
      <c r="B297" s="1"/>
      <c r="C297" s="2">
        <v>42528.5</v>
      </c>
      <c r="D297" s="2">
        <v>42531.958333333336</v>
      </c>
      <c r="E297" s="3" t="b">
        <v>0</v>
      </c>
      <c r="F297" s="1"/>
      <c r="G297" s="1" t="s">
        <v>47</v>
      </c>
      <c r="H297" s="4" t="s">
        <v>8</v>
      </c>
      <c r="I297" s="5">
        <f t="shared" si="44"/>
        <v>3.5</v>
      </c>
      <c r="J29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1.1666666666666665</v>
      </c>
      <c r="K297">
        <f>WEEKNUM(Tableau_stats_bancs[[#This Row],[Heure de début]],)</f>
        <v>24</v>
      </c>
      <c r="L297">
        <f>WEEKNUM(Tableau_stats_bancs[[#This Row],[Heure de fin]],)</f>
        <v>24</v>
      </c>
      <c r="M297">
        <f>IF(Tableau_stats_bancs[[#This Row],[Semaine fin]]&lt;&gt;Tableau_stats_bancs[[#This Row],[Semaine début]],1,0)</f>
        <v>0</v>
      </c>
      <c r="Q297" s="25"/>
      <c r="R297" t="str">
        <f t="shared" si="45"/>
        <v/>
      </c>
      <c r="S297" s="26" t="str">
        <f>IF(P297&gt;0,IF(Tableau_stats_bancs[[#This Row],[ Durée (en jours)]]-Q297&gt;7,7,Tableau_stats_bancs[[#This Row],[ Durée (en jours)]]-Q297),"")</f>
        <v/>
      </c>
      <c r="AD297" s="59" t="b">
        <v>0</v>
      </c>
      <c r="AE297" s="42" t="s">
        <v>273</v>
      </c>
      <c r="AF297" s="40">
        <v>42426</v>
      </c>
      <c r="AG297" s="40">
        <v>42426.999305555553</v>
      </c>
      <c r="AH297" s="41" t="b">
        <v>1</v>
      </c>
      <c r="AI297" s="42"/>
      <c r="AJ297" s="42" t="s">
        <v>46</v>
      </c>
      <c r="AK297" s="43" t="s">
        <v>8</v>
      </c>
      <c r="AL297" s="44">
        <v>1</v>
      </c>
      <c r="AM297" s="45">
        <v>0.33333333333333331</v>
      </c>
      <c r="AN297" s="46">
        <v>9</v>
      </c>
      <c r="AO297" s="46">
        <v>9</v>
      </c>
      <c r="AP297" s="47">
        <v>0</v>
      </c>
    </row>
    <row r="298" spans="1:42" x14ac:dyDescent="0.25">
      <c r="A298" t="b">
        <v>0</v>
      </c>
      <c r="B298" s="1"/>
      <c r="C298" s="2">
        <v>42534.333333333336</v>
      </c>
      <c r="D298" s="2">
        <v>42537.5</v>
      </c>
      <c r="E298" s="3" t="b">
        <v>0</v>
      </c>
      <c r="F298" s="1"/>
      <c r="G298" s="1" t="s">
        <v>47</v>
      </c>
      <c r="H298" s="4" t="s">
        <v>8</v>
      </c>
      <c r="I298" s="5">
        <f t="shared" si="44"/>
        <v>3.5</v>
      </c>
      <c r="J29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1.1666666666666665</v>
      </c>
      <c r="K298">
        <f>WEEKNUM(Tableau_stats_bancs[[#This Row],[Heure de début]],)</f>
        <v>25</v>
      </c>
      <c r="L298">
        <f>WEEKNUM(Tableau_stats_bancs[[#This Row],[Heure de fin]],)</f>
        <v>25</v>
      </c>
      <c r="M298">
        <f>IF(Tableau_stats_bancs[[#This Row],[Semaine fin]]&lt;&gt;Tableau_stats_bancs[[#This Row],[Semaine début]],1,0)</f>
        <v>0</v>
      </c>
      <c r="Q298" s="25"/>
      <c r="R298" t="str">
        <f t="shared" si="45"/>
        <v/>
      </c>
      <c r="S298" s="26" t="str">
        <f>IF(P298&gt;0,IF(Tableau_stats_bancs[[#This Row],[ Durée (en jours)]]-Q298&gt;7,7,Tableau_stats_bancs[[#This Row],[ Durée (en jours)]]-Q298),"")</f>
        <v/>
      </c>
      <c r="AD298" s="59" t="b">
        <v>0</v>
      </c>
      <c r="AE298" s="42" t="s">
        <v>274</v>
      </c>
      <c r="AF298" s="40">
        <v>42429</v>
      </c>
      <c r="AG298" s="40">
        <v>42430.999305555553</v>
      </c>
      <c r="AH298" s="41" t="b">
        <v>1</v>
      </c>
      <c r="AI298" s="42"/>
      <c r="AJ298" s="42" t="s">
        <v>46</v>
      </c>
      <c r="AK298" s="43" t="s">
        <v>8</v>
      </c>
      <c r="AL298" s="44">
        <v>2</v>
      </c>
      <c r="AM298" s="45">
        <v>0.66666666666666663</v>
      </c>
      <c r="AN298" s="46">
        <v>10</v>
      </c>
      <c r="AO298" s="46">
        <v>10</v>
      </c>
      <c r="AP298" s="47">
        <v>0</v>
      </c>
    </row>
    <row r="299" spans="1:42" x14ac:dyDescent="0.25">
      <c r="A299" t="b">
        <v>0</v>
      </c>
      <c r="B299" s="1"/>
      <c r="C299" s="2">
        <v>42538</v>
      </c>
      <c r="D299" s="2">
        <v>42538.999305555553</v>
      </c>
      <c r="E299" s="3" t="b">
        <v>1</v>
      </c>
      <c r="F299" s="1"/>
      <c r="G299" s="1" t="s">
        <v>47</v>
      </c>
      <c r="H299" s="4" t="s">
        <v>8</v>
      </c>
      <c r="I299" s="5">
        <f t="shared" si="44"/>
        <v>1</v>
      </c>
      <c r="J29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99">
        <f>WEEKNUM(Tableau_stats_bancs[[#This Row],[Heure de début]],)</f>
        <v>25</v>
      </c>
      <c r="L299">
        <f>WEEKNUM(Tableau_stats_bancs[[#This Row],[Heure de fin]],)</f>
        <v>25</v>
      </c>
      <c r="M299">
        <f>IF(Tableau_stats_bancs[[#This Row],[Semaine fin]]&lt;&gt;Tableau_stats_bancs[[#This Row],[Semaine début]],1,0)</f>
        <v>0</v>
      </c>
      <c r="Q299" s="25"/>
      <c r="R299" t="str">
        <f t="shared" si="45"/>
        <v/>
      </c>
      <c r="S299" s="26" t="str">
        <f>IF(P299&gt;0,IF(Tableau_stats_bancs[[#This Row],[ Durée (en jours)]]-Q299&gt;7,7,Tableau_stats_bancs[[#This Row],[ Durée (en jours)]]-Q299),"")</f>
        <v/>
      </c>
      <c r="AD299" s="59" t="b">
        <v>0</v>
      </c>
      <c r="AE299" s="42" t="s">
        <v>275</v>
      </c>
      <c r="AF299" s="40">
        <v>42431</v>
      </c>
      <c r="AG299" s="40">
        <v>42433.999305555553</v>
      </c>
      <c r="AH299" s="41" t="b">
        <v>1</v>
      </c>
      <c r="AI299" s="42"/>
      <c r="AJ299" s="42" t="s">
        <v>46</v>
      </c>
      <c r="AK299" s="43" t="s">
        <v>8</v>
      </c>
      <c r="AL299" s="44">
        <v>3</v>
      </c>
      <c r="AM299" s="45">
        <v>1</v>
      </c>
      <c r="AN299" s="46">
        <v>10</v>
      </c>
      <c r="AO299" s="46">
        <v>10</v>
      </c>
      <c r="AP299" s="47">
        <v>0</v>
      </c>
    </row>
    <row r="300" spans="1:42" x14ac:dyDescent="0.25">
      <c r="A300" t="b">
        <v>0</v>
      </c>
      <c r="B300" s="1"/>
      <c r="C300" s="2">
        <v>42543</v>
      </c>
      <c r="D300" s="2">
        <v>42544.999305555553</v>
      </c>
      <c r="E300" s="3" t="b">
        <v>1</v>
      </c>
      <c r="F300" s="1"/>
      <c r="G300" s="1" t="s">
        <v>47</v>
      </c>
      <c r="H300" s="4" t="s">
        <v>8</v>
      </c>
      <c r="I300" s="5">
        <f t="shared" si="44"/>
        <v>2</v>
      </c>
      <c r="J30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00">
        <f>WEEKNUM(Tableau_stats_bancs[[#This Row],[Heure de début]],)</f>
        <v>26</v>
      </c>
      <c r="L300">
        <f>WEEKNUM(Tableau_stats_bancs[[#This Row],[Heure de fin]],)</f>
        <v>26</v>
      </c>
      <c r="M300">
        <f>IF(Tableau_stats_bancs[[#This Row],[Semaine fin]]&lt;&gt;Tableau_stats_bancs[[#This Row],[Semaine début]],1,0)</f>
        <v>0</v>
      </c>
      <c r="Q300" s="25"/>
      <c r="R300" t="str">
        <f t="shared" si="45"/>
        <v/>
      </c>
      <c r="S300" s="26" t="str">
        <f>IF(P300&gt;0,IF(Tableau_stats_bancs[[#This Row],[ Durée (en jours)]]-Q300&gt;7,7,Tableau_stats_bancs[[#This Row],[ Durée (en jours)]]-Q300),"")</f>
        <v/>
      </c>
      <c r="AD300" s="59" t="b">
        <v>0</v>
      </c>
      <c r="AE300" s="42" t="s">
        <v>276</v>
      </c>
      <c r="AF300" s="40">
        <v>42436</v>
      </c>
      <c r="AG300" s="40">
        <v>42440.999305555553</v>
      </c>
      <c r="AH300" s="41" t="b">
        <v>1</v>
      </c>
      <c r="AI300" s="42"/>
      <c r="AJ300" s="42" t="s">
        <v>46</v>
      </c>
      <c r="AK300" s="43" t="s">
        <v>8</v>
      </c>
      <c r="AL300" s="44">
        <v>5</v>
      </c>
      <c r="AM300" s="45">
        <v>1.6666666666666665</v>
      </c>
      <c r="AN300" s="46">
        <v>11</v>
      </c>
      <c r="AO300" s="46">
        <v>11</v>
      </c>
      <c r="AP300" s="47">
        <v>0</v>
      </c>
    </row>
    <row r="301" spans="1:42" x14ac:dyDescent="0.25">
      <c r="A301" t="b">
        <v>0</v>
      </c>
      <c r="B301" s="1"/>
      <c r="C301" s="2">
        <v>42549</v>
      </c>
      <c r="D301" s="2">
        <v>42549.999305555553</v>
      </c>
      <c r="E301" s="3" t="b">
        <v>1</v>
      </c>
      <c r="F301" s="1"/>
      <c r="G301" s="1" t="s">
        <v>47</v>
      </c>
      <c r="H301" s="4" t="s">
        <v>8</v>
      </c>
      <c r="I301" s="5">
        <f t="shared" si="44"/>
        <v>1</v>
      </c>
      <c r="J30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01">
        <f>WEEKNUM(Tableau_stats_bancs[[#This Row],[Heure de début]],)</f>
        <v>27</v>
      </c>
      <c r="L301">
        <f>WEEKNUM(Tableau_stats_bancs[[#This Row],[Heure de fin]],)</f>
        <v>27</v>
      </c>
      <c r="M301">
        <f>IF(Tableau_stats_bancs[[#This Row],[Semaine fin]]&lt;&gt;Tableau_stats_bancs[[#This Row],[Semaine début]],1,0)</f>
        <v>0</v>
      </c>
      <c r="Q301" s="25"/>
      <c r="R301" t="str">
        <f t="shared" si="45"/>
        <v/>
      </c>
      <c r="S301" s="26" t="str">
        <f>IF(P301&gt;0,IF(Tableau_stats_bancs[[#This Row],[ Durée (en jours)]]-Q301&gt;7,7,Tableau_stats_bancs[[#This Row],[ Durée (en jours)]]-Q301),"")</f>
        <v/>
      </c>
      <c r="AD301" s="59" t="b">
        <v>0</v>
      </c>
      <c r="AE301" s="42" t="s">
        <v>277</v>
      </c>
      <c r="AF301" s="40">
        <v>42446</v>
      </c>
      <c r="AG301" s="40">
        <v>42447.999305555553</v>
      </c>
      <c r="AH301" s="41" t="b">
        <v>1</v>
      </c>
      <c r="AI301" s="42"/>
      <c r="AJ301" s="42" t="s">
        <v>46</v>
      </c>
      <c r="AK301" s="43" t="s">
        <v>8</v>
      </c>
      <c r="AL301" s="44">
        <v>2</v>
      </c>
      <c r="AM301" s="45">
        <v>0.66666666666666663</v>
      </c>
      <c r="AN301" s="46">
        <v>12</v>
      </c>
      <c r="AO301" s="46">
        <v>12</v>
      </c>
      <c r="AP301" s="47">
        <v>0</v>
      </c>
    </row>
    <row r="302" spans="1:42" x14ac:dyDescent="0.25">
      <c r="A302" t="b">
        <v>0</v>
      </c>
      <c r="B302" s="1"/>
      <c r="C302" s="2">
        <v>42550</v>
      </c>
      <c r="D302" s="2">
        <v>42550.999305555553</v>
      </c>
      <c r="E302" s="3" t="b">
        <v>1</v>
      </c>
      <c r="F302" s="1"/>
      <c r="G302" s="1" t="s">
        <v>47</v>
      </c>
      <c r="H302" s="4" t="s">
        <v>8</v>
      </c>
      <c r="I302" s="5">
        <f t="shared" si="44"/>
        <v>1</v>
      </c>
      <c r="J30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02">
        <f>WEEKNUM(Tableau_stats_bancs[[#This Row],[Heure de début]],)</f>
        <v>27</v>
      </c>
      <c r="L302">
        <f>WEEKNUM(Tableau_stats_bancs[[#This Row],[Heure de fin]],)</f>
        <v>27</v>
      </c>
      <c r="M302">
        <f>IF(Tableau_stats_bancs[[#This Row],[Semaine fin]]&lt;&gt;Tableau_stats_bancs[[#This Row],[Semaine début]],1,0)</f>
        <v>0</v>
      </c>
      <c r="Q302" s="25"/>
      <c r="R302" t="str">
        <f t="shared" si="45"/>
        <v/>
      </c>
      <c r="S302" s="26" t="str">
        <f>IF(P302&gt;0,IF(Tableau_stats_bancs[[#This Row],[ Durée (en jours)]]-Q302&gt;7,7,Tableau_stats_bancs[[#This Row],[ Durée (en jours)]]-Q302),"")</f>
        <v/>
      </c>
      <c r="AD302" s="59" t="b">
        <v>0</v>
      </c>
      <c r="AE302" s="42" t="s">
        <v>278</v>
      </c>
      <c r="AF302" s="40">
        <v>42450</v>
      </c>
      <c r="AG302" s="40">
        <v>42450.999305555553</v>
      </c>
      <c r="AH302" s="41" t="b">
        <v>1</v>
      </c>
      <c r="AI302" s="42"/>
      <c r="AJ302" s="42" t="s">
        <v>46</v>
      </c>
      <c r="AK302" s="43" t="s">
        <v>8</v>
      </c>
      <c r="AL302" s="44">
        <v>1</v>
      </c>
      <c r="AM302" s="45">
        <v>0.33333333333333331</v>
      </c>
      <c r="AN302" s="46">
        <v>13</v>
      </c>
      <c r="AO302" s="46">
        <v>13</v>
      </c>
      <c r="AP302" s="47">
        <v>0</v>
      </c>
    </row>
    <row r="303" spans="1:42" x14ac:dyDescent="0.25">
      <c r="A303" t="b">
        <v>0</v>
      </c>
      <c r="B303" s="1"/>
      <c r="C303" s="2">
        <v>42555</v>
      </c>
      <c r="D303" s="2">
        <v>42556.999305555553</v>
      </c>
      <c r="E303" s="3" t="b">
        <v>1</v>
      </c>
      <c r="F303" s="1"/>
      <c r="G303" s="1" t="s">
        <v>47</v>
      </c>
      <c r="H303" s="4" t="s">
        <v>8</v>
      </c>
      <c r="I303" s="5">
        <f t="shared" si="44"/>
        <v>2</v>
      </c>
      <c r="J30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03">
        <f>WEEKNUM(Tableau_stats_bancs[[#This Row],[Heure de début]],)</f>
        <v>28</v>
      </c>
      <c r="L303">
        <f>WEEKNUM(Tableau_stats_bancs[[#This Row],[Heure de fin]],)</f>
        <v>28</v>
      </c>
      <c r="M303">
        <f>IF(Tableau_stats_bancs[[#This Row],[Semaine fin]]&lt;&gt;Tableau_stats_bancs[[#This Row],[Semaine début]],1,0)</f>
        <v>0</v>
      </c>
      <c r="Q303" s="25"/>
      <c r="R303" t="str">
        <f t="shared" si="45"/>
        <v/>
      </c>
      <c r="S303" s="26" t="str">
        <f>IF(P303&gt;0,IF(Tableau_stats_bancs[[#This Row],[ Durée (en jours)]]-Q303&gt;7,7,Tableau_stats_bancs[[#This Row],[ Durée (en jours)]]-Q303),"")</f>
        <v/>
      </c>
      <c r="AD303" s="59" t="b">
        <v>0</v>
      </c>
      <c r="AE303" s="42" t="s">
        <v>279</v>
      </c>
      <c r="AF303" s="40">
        <v>42451</v>
      </c>
      <c r="AG303" s="40">
        <v>42453.999305555553</v>
      </c>
      <c r="AH303" s="41" t="b">
        <v>1</v>
      </c>
      <c r="AI303" s="42"/>
      <c r="AJ303" s="42" t="s">
        <v>46</v>
      </c>
      <c r="AK303" s="43" t="s">
        <v>8</v>
      </c>
      <c r="AL303" s="44">
        <v>3</v>
      </c>
      <c r="AM303" s="45">
        <v>1</v>
      </c>
      <c r="AN303" s="46">
        <v>13</v>
      </c>
      <c r="AO303" s="46">
        <v>13</v>
      </c>
      <c r="AP303" s="47">
        <v>0</v>
      </c>
    </row>
    <row r="304" spans="1:42" x14ac:dyDescent="0.25">
      <c r="A304" t="b">
        <v>0</v>
      </c>
      <c r="B304" s="1"/>
      <c r="C304" s="2">
        <v>42557.5</v>
      </c>
      <c r="D304" s="2">
        <v>42557.996527777781</v>
      </c>
      <c r="E304" s="3" t="b">
        <v>0</v>
      </c>
      <c r="F304" s="1"/>
      <c r="G304" s="1" t="s">
        <v>47</v>
      </c>
      <c r="H304" s="4" t="s">
        <v>8</v>
      </c>
      <c r="I304" s="5">
        <f t="shared" si="44"/>
        <v>0.5</v>
      </c>
      <c r="J30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304">
        <f>WEEKNUM(Tableau_stats_bancs[[#This Row],[Heure de début]],)</f>
        <v>28</v>
      </c>
      <c r="L304">
        <f>WEEKNUM(Tableau_stats_bancs[[#This Row],[Heure de fin]],)</f>
        <v>28</v>
      </c>
      <c r="M304">
        <f>IF(Tableau_stats_bancs[[#This Row],[Semaine fin]]&lt;&gt;Tableau_stats_bancs[[#This Row],[Semaine début]],1,0)</f>
        <v>0</v>
      </c>
      <c r="Q304" s="25"/>
      <c r="R304" t="str">
        <f t="shared" si="45"/>
        <v/>
      </c>
      <c r="S304" s="26" t="str">
        <f>IF(P304&gt;0,IF(Tableau_stats_bancs[[#This Row],[ Durée (en jours)]]-Q304&gt;7,7,Tableau_stats_bancs[[#This Row],[ Durée (en jours)]]-Q304),"")</f>
        <v/>
      </c>
      <c r="AD304" s="59" t="b">
        <v>0</v>
      </c>
      <c r="AE304" s="42" t="s">
        <v>280</v>
      </c>
      <c r="AF304" s="40">
        <v>42466</v>
      </c>
      <c r="AG304" s="40">
        <v>42468.999305555553</v>
      </c>
      <c r="AH304" s="41" t="b">
        <v>1</v>
      </c>
      <c r="AI304" s="42"/>
      <c r="AJ304" s="42" t="s">
        <v>46</v>
      </c>
      <c r="AK304" s="43" t="s">
        <v>8</v>
      </c>
      <c r="AL304" s="44">
        <v>3</v>
      </c>
      <c r="AM304" s="45">
        <v>1</v>
      </c>
      <c r="AN304" s="46">
        <v>15</v>
      </c>
      <c r="AO304" s="46">
        <v>15</v>
      </c>
      <c r="AP304" s="47">
        <v>0</v>
      </c>
    </row>
    <row r="305" spans="1:42" x14ac:dyDescent="0.25">
      <c r="A305" t="b">
        <v>0</v>
      </c>
      <c r="B305" s="1"/>
      <c r="C305" s="2">
        <v>42558</v>
      </c>
      <c r="D305" s="2">
        <v>42559.999305555553</v>
      </c>
      <c r="E305" s="3" t="b">
        <v>1</v>
      </c>
      <c r="F305" s="1"/>
      <c r="G305" s="1" t="s">
        <v>47</v>
      </c>
      <c r="H305" s="4" t="s">
        <v>8</v>
      </c>
      <c r="I305" s="5">
        <f t="shared" si="44"/>
        <v>2</v>
      </c>
      <c r="J30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05">
        <f>WEEKNUM(Tableau_stats_bancs[[#This Row],[Heure de début]],)</f>
        <v>28</v>
      </c>
      <c r="L305">
        <f>WEEKNUM(Tableau_stats_bancs[[#This Row],[Heure de fin]],)</f>
        <v>28</v>
      </c>
      <c r="M305">
        <f>IF(Tableau_stats_bancs[[#This Row],[Semaine fin]]&lt;&gt;Tableau_stats_bancs[[#This Row],[Semaine début]],1,0)</f>
        <v>0</v>
      </c>
      <c r="Q305" s="25"/>
      <c r="R305" t="str">
        <f t="shared" si="45"/>
        <v/>
      </c>
      <c r="S305" s="26" t="str">
        <f>IF(P305&gt;0,IF(Tableau_stats_bancs[[#This Row],[ Durée (en jours)]]-Q305&gt;7,7,Tableau_stats_bancs[[#This Row],[ Durée (en jours)]]-Q305),"")</f>
        <v/>
      </c>
      <c r="AD305" s="59" t="b">
        <v>0</v>
      </c>
      <c r="AE305" s="42" t="s">
        <v>281</v>
      </c>
      <c r="AF305" s="40">
        <v>42478</v>
      </c>
      <c r="AG305" s="40">
        <v>42482.999305555553</v>
      </c>
      <c r="AH305" s="41" t="b">
        <v>1</v>
      </c>
      <c r="AI305" s="42"/>
      <c r="AJ305" s="42" t="s">
        <v>46</v>
      </c>
      <c r="AK305" s="43" t="s">
        <v>8</v>
      </c>
      <c r="AL305" s="44">
        <v>5</v>
      </c>
      <c r="AM305" s="45">
        <v>1.6666666666666665</v>
      </c>
      <c r="AN305" s="46">
        <v>17</v>
      </c>
      <c r="AO305" s="46">
        <v>17</v>
      </c>
      <c r="AP305" s="47">
        <v>0</v>
      </c>
    </row>
    <row r="306" spans="1:42" x14ac:dyDescent="0.25">
      <c r="A306" t="b">
        <v>0</v>
      </c>
      <c r="B306" s="1"/>
      <c r="C306" s="2">
        <v>42564</v>
      </c>
      <c r="D306" s="2">
        <v>42564.999305555553</v>
      </c>
      <c r="E306" s="3" t="b">
        <v>1</v>
      </c>
      <c r="F306" s="1"/>
      <c r="G306" s="1" t="s">
        <v>47</v>
      </c>
      <c r="H306" s="4" t="s">
        <v>8</v>
      </c>
      <c r="I306" s="5">
        <f t="shared" si="44"/>
        <v>1</v>
      </c>
      <c r="J30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06">
        <f>WEEKNUM(Tableau_stats_bancs[[#This Row],[Heure de début]],)</f>
        <v>29</v>
      </c>
      <c r="L306">
        <f>WEEKNUM(Tableau_stats_bancs[[#This Row],[Heure de fin]],)</f>
        <v>29</v>
      </c>
      <c r="M306">
        <f>IF(Tableau_stats_bancs[[#This Row],[Semaine fin]]&lt;&gt;Tableau_stats_bancs[[#This Row],[Semaine début]],1,0)</f>
        <v>0</v>
      </c>
      <c r="Q306" s="25"/>
      <c r="R306" t="str">
        <f t="shared" si="45"/>
        <v/>
      </c>
      <c r="S306" s="26" t="str">
        <f>IF(P306&gt;0,IF(Tableau_stats_bancs[[#This Row],[ Durée (en jours)]]-Q306&gt;7,7,Tableau_stats_bancs[[#This Row],[ Durée (en jours)]]-Q306),"")</f>
        <v/>
      </c>
      <c r="AD306" s="59" t="b">
        <v>0</v>
      </c>
      <c r="AE306" s="42" t="s">
        <v>282</v>
      </c>
      <c r="AF306" s="40">
        <v>42485</v>
      </c>
      <c r="AG306" s="40">
        <v>42489.999305555553</v>
      </c>
      <c r="AH306" s="41" t="b">
        <v>1</v>
      </c>
      <c r="AI306" s="42"/>
      <c r="AJ306" s="42" t="s">
        <v>46</v>
      </c>
      <c r="AK306" s="43" t="s">
        <v>8</v>
      </c>
      <c r="AL306" s="44">
        <v>5</v>
      </c>
      <c r="AM306" s="45">
        <v>1.6666666666666665</v>
      </c>
      <c r="AN306" s="46">
        <v>18</v>
      </c>
      <c r="AO306" s="46">
        <v>18</v>
      </c>
      <c r="AP306" s="47">
        <v>0</v>
      </c>
    </row>
    <row r="307" spans="1:42" x14ac:dyDescent="0.25">
      <c r="A307" t="b">
        <v>0</v>
      </c>
      <c r="B307" s="1"/>
      <c r="C307" s="2">
        <v>42569</v>
      </c>
      <c r="D307" s="2">
        <v>42573.999305555553</v>
      </c>
      <c r="E307" s="3" t="b">
        <v>1</v>
      </c>
      <c r="F307" s="1"/>
      <c r="G307" s="1" t="s">
        <v>47</v>
      </c>
      <c r="H307" s="4" t="s">
        <v>8</v>
      </c>
      <c r="I307" s="5">
        <f t="shared" si="44"/>
        <v>5</v>
      </c>
      <c r="J30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07">
        <f>WEEKNUM(Tableau_stats_bancs[[#This Row],[Heure de début]],)</f>
        <v>30</v>
      </c>
      <c r="L307">
        <f>WEEKNUM(Tableau_stats_bancs[[#This Row],[Heure de fin]],)</f>
        <v>30</v>
      </c>
      <c r="M307">
        <f>IF(Tableau_stats_bancs[[#This Row],[Semaine fin]]&lt;&gt;Tableau_stats_bancs[[#This Row],[Semaine début]],1,0)</f>
        <v>0</v>
      </c>
      <c r="Q307" s="25"/>
      <c r="R307" t="str">
        <f t="shared" si="45"/>
        <v/>
      </c>
      <c r="S307" s="26" t="str">
        <f>IF(P307&gt;0,IF(Tableau_stats_bancs[[#This Row],[ Durée (en jours)]]-Q307&gt;7,7,Tableau_stats_bancs[[#This Row],[ Durée (en jours)]]-Q307),"")</f>
        <v/>
      </c>
      <c r="AD307" s="59" t="b">
        <v>0</v>
      </c>
      <c r="AE307" s="42" t="s">
        <v>283</v>
      </c>
      <c r="AF307" s="40">
        <v>42492</v>
      </c>
      <c r="AG307" s="40">
        <v>42492.999305555553</v>
      </c>
      <c r="AH307" s="41" t="b">
        <v>1</v>
      </c>
      <c r="AI307" s="42"/>
      <c r="AJ307" s="42" t="s">
        <v>46</v>
      </c>
      <c r="AK307" s="43" t="s">
        <v>8</v>
      </c>
      <c r="AL307" s="44">
        <v>1</v>
      </c>
      <c r="AM307" s="45">
        <v>0.33333333333333331</v>
      </c>
      <c r="AN307" s="46">
        <v>19</v>
      </c>
      <c r="AO307" s="46">
        <v>19</v>
      </c>
      <c r="AP307" s="47">
        <v>0</v>
      </c>
    </row>
    <row r="308" spans="1:42" x14ac:dyDescent="0.25">
      <c r="A308" t="b">
        <v>0</v>
      </c>
      <c r="B308" s="1"/>
      <c r="C308" s="2">
        <v>42576</v>
      </c>
      <c r="D308" s="2">
        <v>42578.999305555553</v>
      </c>
      <c r="E308" s="3" t="b">
        <v>1</v>
      </c>
      <c r="F308" s="1"/>
      <c r="G308" s="1" t="s">
        <v>47</v>
      </c>
      <c r="H308" s="4" t="s">
        <v>8</v>
      </c>
      <c r="I308" s="5">
        <f t="shared" si="44"/>
        <v>3</v>
      </c>
      <c r="J30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08">
        <f>WEEKNUM(Tableau_stats_bancs[[#This Row],[Heure de début]],)</f>
        <v>31</v>
      </c>
      <c r="L308">
        <f>WEEKNUM(Tableau_stats_bancs[[#This Row],[Heure de fin]],)</f>
        <v>31</v>
      </c>
      <c r="M308">
        <f>IF(Tableau_stats_bancs[[#This Row],[Semaine fin]]&lt;&gt;Tableau_stats_bancs[[#This Row],[Semaine début]],1,0)</f>
        <v>0</v>
      </c>
      <c r="Q308" s="25"/>
      <c r="R308" t="str">
        <f t="shared" si="45"/>
        <v/>
      </c>
      <c r="S308" s="26" t="str">
        <f>IF(P308&gt;0,IF(Tableau_stats_bancs[[#This Row],[ Durée (en jours)]]-Q308&gt;7,7,Tableau_stats_bancs[[#This Row],[ Durée (en jours)]]-Q308),"")</f>
        <v/>
      </c>
      <c r="AD308" s="59" t="b">
        <v>0</v>
      </c>
      <c r="AE308" s="42" t="s">
        <v>284</v>
      </c>
      <c r="AF308" s="40">
        <v>42493</v>
      </c>
      <c r="AG308" s="40">
        <v>42494.999305555553</v>
      </c>
      <c r="AH308" s="41" t="b">
        <v>1</v>
      </c>
      <c r="AI308" s="42"/>
      <c r="AJ308" s="42" t="s">
        <v>46</v>
      </c>
      <c r="AK308" s="43" t="s">
        <v>8</v>
      </c>
      <c r="AL308" s="44">
        <v>2</v>
      </c>
      <c r="AM308" s="45">
        <v>0.66666666666666663</v>
      </c>
      <c r="AN308" s="46">
        <v>19</v>
      </c>
      <c r="AO308" s="46">
        <v>19</v>
      </c>
      <c r="AP308" s="47">
        <v>0</v>
      </c>
    </row>
    <row r="309" spans="1:42" x14ac:dyDescent="0.25">
      <c r="A309" t="b">
        <v>0</v>
      </c>
      <c r="B309" s="1"/>
      <c r="C309" s="2">
        <v>42579</v>
      </c>
      <c r="D309" s="2">
        <v>42579.999305555553</v>
      </c>
      <c r="E309" s="3" t="b">
        <v>1</v>
      </c>
      <c r="F309" s="1"/>
      <c r="G309" s="1" t="s">
        <v>47</v>
      </c>
      <c r="H309" s="4" t="s">
        <v>8</v>
      </c>
      <c r="I309" s="5">
        <f t="shared" si="44"/>
        <v>1</v>
      </c>
      <c r="J30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09">
        <f>WEEKNUM(Tableau_stats_bancs[[#This Row],[Heure de début]],)</f>
        <v>31</v>
      </c>
      <c r="L309">
        <f>WEEKNUM(Tableau_stats_bancs[[#This Row],[Heure de fin]],)</f>
        <v>31</v>
      </c>
      <c r="M309">
        <f>IF(Tableau_stats_bancs[[#This Row],[Semaine fin]]&lt;&gt;Tableau_stats_bancs[[#This Row],[Semaine début]],1,0)</f>
        <v>0</v>
      </c>
      <c r="Q309" s="25"/>
      <c r="R309" t="str">
        <f t="shared" si="45"/>
        <v/>
      </c>
      <c r="S309" s="26" t="str">
        <f>IF(P309&gt;0,IF(Tableau_stats_bancs[[#This Row],[ Durée (en jours)]]-Q309&gt;7,7,Tableau_stats_bancs[[#This Row],[ Durée (en jours)]]-Q309),"")</f>
        <v/>
      </c>
      <c r="AD309" s="59" t="b">
        <v>0</v>
      </c>
      <c r="AE309" s="42" t="s">
        <v>285</v>
      </c>
      <c r="AF309" s="40">
        <v>42495</v>
      </c>
      <c r="AG309" s="40">
        <v>42496.999305555553</v>
      </c>
      <c r="AH309" s="41" t="b">
        <v>1</v>
      </c>
      <c r="AI309" s="42"/>
      <c r="AJ309" s="42" t="s">
        <v>46</v>
      </c>
      <c r="AK309" s="43" t="s">
        <v>8</v>
      </c>
      <c r="AL309" s="44">
        <v>2</v>
      </c>
      <c r="AM309" s="45">
        <v>0.66666666666666663</v>
      </c>
      <c r="AN309" s="46">
        <v>19</v>
      </c>
      <c r="AO309" s="46">
        <v>19</v>
      </c>
      <c r="AP309" s="47">
        <v>0</v>
      </c>
    </row>
    <row r="310" spans="1:42" x14ac:dyDescent="0.25">
      <c r="A310" t="b">
        <v>0</v>
      </c>
      <c r="B310" s="1"/>
      <c r="C310" s="2">
        <v>42583</v>
      </c>
      <c r="D310" s="2">
        <v>42583.999305555553</v>
      </c>
      <c r="E310" s="3" t="b">
        <v>1</v>
      </c>
      <c r="F310" s="1"/>
      <c r="G310" s="1" t="s">
        <v>47</v>
      </c>
      <c r="H310" s="4" t="s">
        <v>8</v>
      </c>
      <c r="I310" s="5">
        <f t="shared" si="44"/>
        <v>1</v>
      </c>
      <c r="J31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10">
        <f>WEEKNUM(Tableau_stats_bancs[[#This Row],[Heure de début]],)</f>
        <v>32</v>
      </c>
      <c r="L310">
        <f>WEEKNUM(Tableau_stats_bancs[[#This Row],[Heure de fin]],)</f>
        <v>32</v>
      </c>
      <c r="M310">
        <f>IF(Tableau_stats_bancs[[#This Row],[Semaine fin]]&lt;&gt;Tableau_stats_bancs[[#This Row],[Semaine début]],1,0)</f>
        <v>0</v>
      </c>
      <c r="Q310" s="25"/>
      <c r="R310" t="str">
        <f t="shared" si="45"/>
        <v/>
      </c>
      <c r="S310" s="26" t="str">
        <f>IF(P310&gt;0,IF(Tableau_stats_bancs[[#This Row],[ Durée (en jours)]]-Q310&gt;7,7,Tableau_stats_bancs[[#This Row],[ Durée (en jours)]]-Q310),"")</f>
        <v/>
      </c>
      <c r="AD310" s="59" t="b">
        <v>0</v>
      </c>
      <c r="AE310" s="42" t="s">
        <v>286</v>
      </c>
      <c r="AF310" s="40">
        <v>42499</v>
      </c>
      <c r="AG310" s="40">
        <v>42501.999305555553</v>
      </c>
      <c r="AH310" s="41" t="b">
        <v>1</v>
      </c>
      <c r="AI310" s="42"/>
      <c r="AJ310" s="42" t="s">
        <v>46</v>
      </c>
      <c r="AK310" s="43" t="s">
        <v>8</v>
      </c>
      <c r="AL310" s="44">
        <v>3</v>
      </c>
      <c r="AM310" s="45">
        <v>1</v>
      </c>
      <c r="AN310" s="46">
        <v>20</v>
      </c>
      <c r="AO310" s="46">
        <v>20</v>
      </c>
      <c r="AP310" s="47">
        <v>0</v>
      </c>
    </row>
    <row r="311" spans="1:42" x14ac:dyDescent="0.25">
      <c r="A311" t="b">
        <v>0</v>
      </c>
      <c r="B311" s="1"/>
      <c r="C311" s="2">
        <v>42586</v>
      </c>
      <c r="D311" s="2">
        <v>42587.999305555553</v>
      </c>
      <c r="E311" s="3" t="b">
        <v>1</v>
      </c>
      <c r="F311" s="1"/>
      <c r="G311" s="1" t="s">
        <v>47</v>
      </c>
      <c r="H311" s="4" t="s">
        <v>8</v>
      </c>
      <c r="I311" s="5">
        <f t="shared" si="44"/>
        <v>2</v>
      </c>
      <c r="J31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11">
        <f>WEEKNUM(Tableau_stats_bancs[[#This Row],[Heure de début]],)</f>
        <v>32</v>
      </c>
      <c r="L311">
        <f>WEEKNUM(Tableau_stats_bancs[[#This Row],[Heure de fin]],)</f>
        <v>32</v>
      </c>
      <c r="M311">
        <f>IF(Tableau_stats_bancs[[#This Row],[Semaine fin]]&lt;&gt;Tableau_stats_bancs[[#This Row],[Semaine début]],1,0)</f>
        <v>0</v>
      </c>
      <c r="Q311" s="25"/>
      <c r="R311" t="str">
        <f t="shared" si="45"/>
        <v/>
      </c>
      <c r="S311" s="26" t="str">
        <f>IF(P311&gt;0,IF(Tableau_stats_bancs[[#This Row],[ Durée (en jours)]]-Q311&gt;7,7,Tableau_stats_bancs[[#This Row],[ Durée (en jours)]]-Q311),"")</f>
        <v/>
      </c>
      <c r="AD311" s="59" t="b">
        <v>0</v>
      </c>
      <c r="AE311" s="42" t="s">
        <v>287</v>
      </c>
      <c r="AF311" s="40">
        <v>42506</v>
      </c>
      <c r="AG311" s="40">
        <v>42507.999305555553</v>
      </c>
      <c r="AH311" s="41" t="b">
        <v>1</v>
      </c>
      <c r="AI311" s="42"/>
      <c r="AJ311" s="42" t="s">
        <v>46</v>
      </c>
      <c r="AK311" s="43" t="s">
        <v>8</v>
      </c>
      <c r="AL311" s="44">
        <v>2</v>
      </c>
      <c r="AM311" s="45">
        <v>0.66666666666666663</v>
      </c>
      <c r="AN311" s="46">
        <v>21</v>
      </c>
      <c r="AO311" s="46">
        <v>21</v>
      </c>
      <c r="AP311" s="47">
        <v>0</v>
      </c>
    </row>
    <row r="312" spans="1:42" x14ac:dyDescent="0.25">
      <c r="A312" t="b">
        <v>0</v>
      </c>
      <c r="B312" s="1"/>
      <c r="C312" s="2">
        <v>42590.041666666664</v>
      </c>
      <c r="D312" s="2">
        <v>42594.958333333336</v>
      </c>
      <c r="E312" s="3" t="b">
        <v>0</v>
      </c>
      <c r="F312" s="1"/>
      <c r="G312" s="1" t="s">
        <v>47</v>
      </c>
      <c r="H312" s="4" t="s">
        <v>8</v>
      </c>
      <c r="I312" s="5">
        <f t="shared" si="44"/>
        <v>5</v>
      </c>
      <c r="J31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12">
        <f>WEEKNUM(Tableau_stats_bancs[[#This Row],[Heure de début]],)</f>
        <v>33</v>
      </c>
      <c r="L312">
        <f>WEEKNUM(Tableau_stats_bancs[[#This Row],[Heure de fin]],)</f>
        <v>33</v>
      </c>
      <c r="M312">
        <f>IF(Tableau_stats_bancs[[#This Row],[Semaine fin]]&lt;&gt;Tableau_stats_bancs[[#This Row],[Semaine début]],1,0)</f>
        <v>0</v>
      </c>
      <c r="Q312" s="25"/>
      <c r="R312" t="str">
        <f t="shared" si="45"/>
        <v/>
      </c>
      <c r="S312" s="26" t="str">
        <f>IF(P312&gt;0,IF(Tableau_stats_bancs[[#This Row],[ Durée (en jours)]]-Q312&gt;7,7,Tableau_stats_bancs[[#This Row],[ Durée (en jours)]]-Q312),"")</f>
        <v/>
      </c>
      <c r="AD312" s="59" t="b">
        <v>0</v>
      </c>
      <c r="AE312" s="42" t="s">
        <v>288</v>
      </c>
      <c r="AF312" s="40">
        <v>42508</v>
      </c>
      <c r="AG312" s="40">
        <v>42510.999305555553</v>
      </c>
      <c r="AH312" s="41" t="b">
        <v>1</v>
      </c>
      <c r="AI312" s="42"/>
      <c r="AJ312" s="42" t="s">
        <v>46</v>
      </c>
      <c r="AK312" s="43" t="s">
        <v>8</v>
      </c>
      <c r="AL312" s="44">
        <v>3</v>
      </c>
      <c r="AM312" s="45">
        <v>1</v>
      </c>
      <c r="AN312" s="46">
        <v>21</v>
      </c>
      <c r="AO312" s="46">
        <v>21</v>
      </c>
      <c r="AP312" s="47">
        <v>0</v>
      </c>
    </row>
    <row r="313" spans="1:42" x14ac:dyDescent="0.25">
      <c r="A313" t="b">
        <v>0</v>
      </c>
      <c r="B313" s="1"/>
      <c r="C313" s="2">
        <v>42601</v>
      </c>
      <c r="D313" s="2">
        <v>42601.999305555553</v>
      </c>
      <c r="E313" s="3" t="b">
        <v>1</v>
      </c>
      <c r="F313" s="1"/>
      <c r="G313" s="1" t="s">
        <v>47</v>
      </c>
      <c r="H313" s="4" t="s">
        <v>8</v>
      </c>
      <c r="I313" s="5">
        <f t="shared" si="44"/>
        <v>1</v>
      </c>
      <c r="J31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13">
        <f>WEEKNUM(Tableau_stats_bancs[[#This Row],[Heure de début]],)</f>
        <v>34</v>
      </c>
      <c r="L313">
        <f>WEEKNUM(Tableau_stats_bancs[[#This Row],[Heure de fin]],)</f>
        <v>34</v>
      </c>
      <c r="M313">
        <f>IF(Tableau_stats_bancs[[#This Row],[Semaine fin]]&lt;&gt;Tableau_stats_bancs[[#This Row],[Semaine début]],1,0)</f>
        <v>0</v>
      </c>
      <c r="Q313" s="25"/>
      <c r="R313" t="str">
        <f t="shared" si="45"/>
        <v/>
      </c>
      <c r="S313" s="26" t="str">
        <f>IF(P313&gt;0,IF(Tableau_stats_bancs[[#This Row],[ Durée (en jours)]]-Q313&gt;7,7,Tableau_stats_bancs[[#This Row],[ Durée (en jours)]]-Q313),"")</f>
        <v/>
      </c>
      <c r="AD313" s="59" t="b">
        <v>0</v>
      </c>
      <c r="AE313" s="42" t="s">
        <v>289</v>
      </c>
      <c r="AF313" s="40">
        <v>42515</v>
      </c>
      <c r="AG313" s="40">
        <v>42517.999305555553</v>
      </c>
      <c r="AH313" s="41" t="b">
        <v>1</v>
      </c>
      <c r="AI313" s="42"/>
      <c r="AJ313" s="42" t="s">
        <v>46</v>
      </c>
      <c r="AK313" s="43" t="s">
        <v>8</v>
      </c>
      <c r="AL313" s="44">
        <v>3</v>
      </c>
      <c r="AM313" s="45">
        <v>1</v>
      </c>
      <c r="AN313" s="46">
        <v>22</v>
      </c>
      <c r="AO313" s="46">
        <v>22</v>
      </c>
      <c r="AP313" s="47">
        <v>0</v>
      </c>
    </row>
    <row r="314" spans="1:42" x14ac:dyDescent="0.25">
      <c r="A314" t="b">
        <v>0</v>
      </c>
      <c r="B314" s="1"/>
      <c r="C314" s="2">
        <v>42604</v>
      </c>
      <c r="D314" s="2">
        <v>42608.958333333336</v>
      </c>
      <c r="E314" s="3" t="b">
        <v>0</v>
      </c>
      <c r="F314" s="1"/>
      <c r="G314" s="1" t="s">
        <v>47</v>
      </c>
      <c r="H314" s="4" t="s">
        <v>8</v>
      </c>
      <c r="I314" s="5">
        <f t="shared" si="44"/>
        <v>5</v>
      </c>
      <c r="J31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14">
        <f>WEEKNUM(Tableau_stats_bancs[[#This Row],[Heure de début]],)</f>
        <v>35</v>
      </c>
      <c r="L314">
        <f>WEEKNUM(Tableau_stats_bancs[[#This Row],[Heure de fin]],)</f>
        <v>35</v>
      </c>
      <c r="M314">
        <f>IF(Tableau_stats_bancs[[#This Row],[Semaine fin]]&lt;&gt;Tableau_stats_bancs[[#This Row],[Semaine début]],1,0)</f>
        <v>0</v>
      </c>
      <c r="Q314" s="25"/>
      <c r="R314" t="str">
        <f t="shared" si="45"/>
        <v/>
      </c>
      <c r="S314" s="26" t="str">
        <f>IF(P314&gt;0,IF(Tableau_stats_bancs[[#This Row],[ Durée (en jours)]]-Q314&gt;7,7,Tableau_stats_bancs[[#This Row],[ Durée (en jours)]]-Q314),"")</f>
        <v/>
      </c>
      <c r="AD314" s="59" t="b">
        <v>0</v>
      </c>
      <c r="AE314" s="42" t="s">
        <v>290</v>
      </c>
      <c r="AF314" s="40">
        <v>42520</v>
      </c>
      <c r="AG314" s="40">
        <v>42523.999305555553</v>
      </c>
      <c r="AH314" s="41" t="b">
        <v>1</v>
      </c>
      <c r="AI314" s="42"/>
      <c r="AJ314" s="42" t="s">
        <v>46</v>
      </c>
      <c r="AK314" s="43" t="s">
        <v>8</v>
      </c>
      <c r="AL314" s="44">
        <v>4</v>
      </c>
      <c r="AM314" s="45">
        <v>1.3333333333333333</v>
      </c>
      <c r="AN314" s="46">
        <v>23</v>
      </c>
      <c r="AO314" s="46">
        <v>23</v>
      </c>
      <c r="AP314" s="47">
        <v>0</v>
      </c>
    </row>
    <row r="315" spans="1:42" x14ac:dyDescent="0.25">
      <c r="A315" t="b">
        <v>0</v>
      </c>
      <c r="B315" s="1"/>
      <c r="C315" s="2">
        <v>42611</v>
      </c>
      <c r="D315" s="2">
        <v>42612.999305555553</v>
      </c>
      <c r="E315" s="3" t="b">
        <v>1</v>
      </c>
      <c r="F315" s="1"/>
      <c r="G315" s="1" t="s">
        <v>47</v>
      </c>
      <c r="H315" s="4" t="s">
        <v>8</v>
      </c>
      <c r="I315" s="5">
        <f t="shared" si="44"/>
        <v>2</v>
      </c>
      <c r="J31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15">
        <f>WEEKNUM(Tableau_stats_bancs[[#This Row],[Heure de début]],)</f>
        <v>36</v>
      </c>
      <c r="L315">
        <f>WEEKNUM(Tableau_stats_bancs[[#This Row],[Heure de fin]],)</f>
        <v>36</v>
      </c>
      <c r="M315">
        <f>IF(Tableau_stats_bancs[[#This Row],[Semaine fin]]&lt;&gt;Tableau_stats_bancs[[#This Row],[Semaine début]],1,0)</f>
        <v>0</v>
      </c>
      <c r="Q315" s="25"/>
      <c r="R315" t="str">
        <f t="shared" si="45"/>
        <v/>
      </c>
      <c r="S315" s="26" t="str">
        <f>IF(P315&gt;0,IF(Tableau_stats_bancs[[#This Row],[ Durée (en jours)]]-Q315&gt;7,7,Tableau_stats_bancs[[#This Row],[ Durée (en jours)]]-Q315),"")</f>
        <v/>
      </c>
      <c r="AD315" s="59" t="b">
        <v>0</v>
      </c>
      <c r="AE315" s="42" t="s">
        <v>291</v>
      </c>
      <c r="AF315" s="40">
        <v>42527</v>
      </c>
      <c r="AG315" s="40">
        <v>42531.999305555553</v>
      </c>
      <c r="AH315" s="41" t="b">
        <v>1</v>
      </c>
      <c r="AI315" s="42"/>
      <c r="AJ315" s="42" t="s">
        <v>46</v>
      </c>
      <c r="AK315" s="43" t="s">
        <v>8</v>
      </c>
      <c r="AL315" s="44">
        <v>5</v>
      </c>
      <c r="AM315" s="45">
        <v>1.6666666666666665</v>
      </c>
      <c r="AN315" s="46">
        <v>24</v>
      </c>
      <c r="AO315" s="46">
        <v>24</v>
      </c>
      <c r="AP315" s="47">
        <v>0</v>
      </c>
    </row>
    <row r="316" spans="1:42" x14ac:dyDescent="0.25">
      <c r="A316" t="b">
        <v>0</v>
      </c>
      <c r="B316" s="1"/>
      <c r="C316" s="2">
        <v>42613.291666666664</v>
      </c>
      <c r="D316" s="2">
        <v>42615.75</v>
      </c>
      <c r="E316" s="3" t="b">
        <v>0</v>
      </c>
      <c r="F316" s="1"/>
      <c r="G316" s="1" t="s">
        <v>47</v>
      </c>
      <c r="H316" s="4" t="s">
        <v>8</v>
      </c>
      <c r="I316" s="5">
        <f t="shared" si="44"/>
        <v>2.5</v>
      </c>
      <c r="J31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0.83333333333333326</v>
      </c>
      <c r="K316">
        <f>WEEKNUM(Tableau_stats_bancs[[#This Row],[Heure de début]],)</f>
        <v>36</v>
      </c>
      <c r="L316">
        <f>WEEKNUM(Tableau_stats_bancs[[#This Row],[Heure de fin]],)</f>
        <v>36</v>
      </c>
      <c r="M316">
        <f>IF(Tableau_stats_bancs[[#This Row],[Semaine fin]]&lt;&gt;Tableau_stats_bancs[[#This Row],[Semaine début]],1,0)</f>
        <v>0</v>
      </c>
      <c r="Q316" s="25"/>
      <c r="R316" t="str">
        <f t="shared" si="45"/>
        <v/>
      </c>
      <c r="S316" s="26" t="str">
        <f>IF(P316&gt;0,IF(Tableau_stats_bancs[[#This Row],[ Durée (en jours)]]-Q316&gt;7,7,Tableau_stats_bancs[[#This Row],[ Durée (en jours)]]-Q316),"")</f>
        <v/>
      </c>
      <c r="AD316" s="59" t="b">
        <v>0</v>
      </c>
      <c r="AE316" s="42" t="s">
        <v>292</v>
      </c>
      <c r="AF316" s="40">
        <v>42534</v>
      </c>
      <c r="AG316" s="40">
        <v>42535.999305555553</v>
      </c>
      <c r="AH316" s="41" t="b">
        <v>1</v>
      </c>
      <c r="AI316" s="42"/>
      <c r="AJ316" s="42" t="s">
        <v>46</v>
      </c>
      <c r="AK316" s="43" t="s">
        <v>8</v>
      </c>
      <c r="AL316" s="44">
        <v>2</v>
      </c>
      <c r="AM316" s="45">
        <v>0.66666666666666663</v>
      </c>
      <c r="AN316" s="46">
        <v>25</v>
      </c>
      <c r="AO316" s="46">
        <v>25</v>
      </c>
      <c r="AP316" s="47">
        <v>0</v>
      </c>
    </row>
    <row r="317" spans="1:42" x14ac:dyDescent="0.25">
      <c r="A317" t="b">
        <v>0</v>
      </c>
      <c r="B317" s="1"/>
      <c r="C317" s="2">
        <v>42618</v>
      </c>
      <c r="D317" s="2">
        <v>42627.999305555553</v>
      </c>
      <c r="E317" s="3" t="b">
        <v>1</v>
      </c>
      <c r="F317" s="1"/>
      <c r="G317" s="1" t="s">
        <v>47</v>
      </c>
      <c r="H317" s="4" t="s">
        <v>10</v>
      </c>
      <c r="I317" s="5">
        <f t="shared" si="44"/>
        <v>10</v>
      </c>
      <c r="J31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3.333333333333333</v>
      </c>
      <c r="K317">
        <f>WEEKNUM(Tableau_stats_bancs[[#This Row],[Heure de début]],)</f>
        <v>37</v>
      </c>
      <c r="L317">
        <f>WEEKNUM(Tableau_stats_bancs[[#This Row],[Heure de fin]],)</f>
        <v>38</v>
      </c>
      <c r="M317">
        <f>IF(Tableau_stats_bancs[[#This Row],[Semaine fin]]&lt;&gt;Tableau_stats_bancs[[#This Row],[Semaine début]],1,0)</f>
        <v>1</v>
      </c>
      <c r="O317">
        <f>WEEKDAY(Tableau_stats_bancs[[#This Row],[Heure de début]],2)</f>
        <v>1</v>
      </c>
      <c r="P317">
        <f>Tableau_stats_bancs[[#This Row],[Semaine fin]]-Tableau_stats_bancs[[#This Row],[Semaine début]]</f>
        <v>1</v>
      </c>
      <c r="Q317" s="22">
        <f>IF(P317&gt;0,8-WEEKDAY(Tableau_stats_bancs[[#This Row],[Heure de début]],2),"")</f>
        <v>7</v>
      </c>
      <c r="R317">
        <f t="shared" si="45"/>
        <v>56</v>
      </c>
      <c r="S317" s="27">
        <f>IF(P317&gt;0,IF(Tableau_stats_bancs[[#This Row],[ Durée (en jours)]]-Q317&gt;7,7,Tableau_stats_bancs[[#This Row],[ Durée (en jours)]]-Q317),"")</f>
        <v>3</v>
      </c>
      <c r="T317">
        <f>S317*8</f>
        <v>24</v>
      </c>
      <c r="Y317" s="12">
        <f>Q317+S317+U317+W317</f>
        <v>10</v>
      </c>
      <c r="Z317">
        <f t="shared" ref="Z317" si="46">R317+T317+V317+X317</f>
        <v>80</v>
      </c>
      <c r="AA317" s="33">
        <f t="shared" ref="AA317" si="47">COUNTA(Q317,S317,U317,W317)-1</f>
        <v>1</v>
      </c>
      <c r="AB317">
        <f t="shared" ref="AB317" si="48">ROW()-1</f>
        <v>316</v>
      </c>
      <c r="AD317" s="59" t="b">
        <v>0</v>
      </c>
      <c r="AE317" s="42" t="s">
        <v>293</v>
      </c>
      <c r="AF317" s="40">
        <v>42536</v>
      </c>
      <c r="AG317" s="40">
        <v>42536.999305555553</v>
      </c>
      <c r="AH317" s="41" t="b">
        <v>1</v>
      </c>
      <c r="AI317" s="42"/>
      <c r="AJ317" s="42" t="s">
        <v>46</v>
      </c>
      <c r="AK317" s="43" t="s">
        <v>8</v>
      </c>
      <c r="AL317" s="44">
        <v>1</v>
      </c>
      <c r="AM317" s="45">
        <v>0.33333333333333331</v>
      </c>
      <c r="AN317" s="46">
        <v>25</v>
      </c>
      <c r="AO317" s="46">
        <v>25</v>
      </c>
      <c r="AP317" s="47">
        <v>0</v>
      </c>
    </row>
    <row r="318" spans="1:42" x14ac:dyDescent="0.25">
      <c r="A318" t="b">
        <v>0</v>
      </c>
      <c r="B318" s="1"/>
      <c r="C318" s="2">
        <v>42628</v>
      </c>
      <c r="D318" s="2">
        <v>42628.999305555553</v>
      </c>
      <c r="E318" s="3" t="b">
        <v>1</v>
      </c>
      <c r="F318" s="1"/>
      <c r="G318" s="1" t="s">
        <v>47</v>
      </c>
      <c r="H318" s="4" t="s">
        <v>8</v>
      </c>
      <c r="I318" s="5">
        <f t="shared" si="44"/>
        <v>1</v>
      </c>
      <c r="J31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18">
        <f>WEEKNUM(Tableau_stats_bancs[[#This Row],[Heure de début]],)</f>
        <v>38</v>
      </c>
      <c r="L318">
        <f>WEEKNUM(Tableau_stats_bancs[[#This Row],[Heure de fin]],)</f>
        <v>38</v>
      </c>
      <c r="M318">
        <f>IF(Tableau_stats_bancs[[#This Row],[Semaine fin]]&lt;&gt;Tableau_stats_bancs[[#This Row],[Semaine début]],1,0)</f>
        <v>0</v>
      </c>
      <c r="Q318" s="25"/>
      <c r="R318" t="str">
        <f t="shared" si="45"/>
        <v/>
      </c>
      <c r="S318" s="26" t="str">
        <f>IF(P318&gt;0,IF(Tableau_stats_bancs[[#This Row],[ Durée (en jours)]]-Q318&gt;7,7,Tableau_stats_bancs[[#This Row],[ Durée (en jours)]]-Q318),"")</f>
        <v/>
      </c>
      <c r="AD318" s="59" t="b">
        <v>0</v>
      </c>
      <c r="AE318" s="42" t="s">
        <v>294</v>
      </c>
      <c r="AF318" s="40">
        <v>42538.458333333336</v>
      </c>
      <c r="AG318" s="40">
        <v>42538.5</v>
      </c>
      <c r="AH318" s="41" t="b">
        <v>0</v>
      </c>
      <c r="AI318" s="42"/>
      <c r="AJ318" s="42" t="s">
        <v>46</v>
      </c>
      <c r="AK318" s="43" t="s">
        <v>8</v>
      </c>
      <c r="AL318" s="44">
        <v>0.5</v>
      </c>
      <c r="AM318" s="45">
        <v>4.1666666664241347E-2</v>
      </c>
      <c r="AN318" s="46">
        <v>25</v>
      </c>
      <c r="AO318" s="46">
        <v>25</v>
      </c>
      <c r="AP318" s="47">
        <v>0</v>
      </c>
    </row>
    <row r="319" spans="1:42" x14ac:dyDescent="0.25">
      <c r="A319" t="b">
        <v>0</v>
      </c>
      <c r="B319" s="1"/>
      <c r="C319" s="2">
        <v>42401</v>
      </c>
      <c r="D319" s="2">
        <v>42405.999305555553</v>
      </c>
      <c r="E319" s="3" t="b">
        <v>1</v>
      </c>
      <c r="F319" s="1"/>
      <c r="G319" s="1" t="s">
        <v>48</v>
      </c>
      <c r="H319" s="4" t="s">
        <v>8</v>
      </c>
      <c r="I319" s="5">
        <f t="shared" si="44"/>
        <v>5</v>
      </c>
      <c r="J31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19">
        <f>WEEKNUM(Tableau_stats_bancs[[#This Row],[Heure de début]],)</f>
        <v>6</v>
      </c>
      <c r="L319">
        <f>WEEKNUM(Tableau_stats_bancs[[#This Row],[Heure de fin]],)</f>
        <v>6</v>
      </c>
      <c r="M319">
        <f>IF(Tableau_stats_bancs[[#This Row],[Semaine fin]]&lt;&gt;Tableau_stats_bancs[[#This Row],[Semaine début]],1,0)</f>
        <v>0</v>
      </c>
      <c r="Q319" s="25"/>
      <c r="R319" t="str">
        <f t="shared" si="45"/>
        <v/>
      </c>
      <c r="S319" s="26" t="str">
        <f>IF(P319&gt;0,IF(Tableau_stats_bancs[[#This Row],[ Durée (en jours)]]-Q319&gt;7,7,Tableau_stats_bancs[[#This Row],[ Durée (en jours)]]-Q319),"")</f>
        <v/>
      </c>
      <c r="AD319" s="59" t="b">
        <v>0</v>
      </c>
      <c r="AE319" s="42" t="s">
        <v>295</v>
      </c>
      <c r="AF319" s="40">
        <v>42541</v>
      </c>
      <c r="AG319" s="40">
        <v>42544.999305555553</v>
      </c>
      <c r="AH319" s="41" t="b">
        <v>1</v>
      </c>
      <c r="AI319" s="42"/>
      <c r="AJ319" s="42" t="s">
        <v>46</v>
      </c>
      <c r="AK319" s="43" t="s">
        <v>8</v>
      </c>
      <c r="AL319" s="44">
        <v>4</v>
      </c>
      <c r="AM319" s="45">
        <v>1.3333333333333333</v>
      </c>
      <c r="AN319" s="46">
        <v>26</v>
      </c>
      <c r="AO319" s="46">
        <v>26</v>
      </c>
      <c r="AP319" s="47">
        <v>0</v>
      </c>
    </row>
    <row r="320" spans="1:42" x14ac:dyDescent="0.25">
      <c r="A320" t="b">
        <v>0</v>
      </c>
      <c r="B320" s="1"/>
      <c r="C320" s="2">
        <v>42408</v>
      </c>
      <c r="D320" s="2">
        <v>42409.999305555553</v>
      </c>
      <c r="E320" s="3" t="b">
        <v>1</v>
      </c>
      <c r="F320" s="1"/>
      <c r="G320" s="1" t="s">
        <v>48</v>
      </c>
      <c r="H320" s="4" t="s">
        <v>8</v>
      </c>
      <c r="I320" s="5">
        <f t="shared" si="44"/>
        <v>2</v>
      </c>
      <c r="J32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20">
        <f>WEEKNUM(Tableau_stats_bancs[[#This Row],[Heure de début]],)</f>
        <v>7</v>
      </c>
      <c r="L320">
        <f>WEEKNUM(Tableau_stats_bancs[[#This Row],[Heure de fin]],)</f>
        <v>7</v>
      </c>
      <c r="M320">
        <f>IF(Tableau_stats_bancs[[#This Row],[Semaine fin]]&lt;&gt;Tableau_stats_bancs[[#This Row],[Semaine début]],1,0)</f>
        <v>0</v>
      </c>
      <c r="Q320" s="25"/>
      <c r="R320" t="str">
        <f t="shared" si="45"/>
        <v/>
      </c>
      <c r="S320" s="26" t="str">
        <f>IF(P320&gt;0,IF(Tableau_stats_bancs[[#This Row],[ Durée (en jours)]]-Q320&gt;7,7,Tableau_stats_bancs[[#This Row],[ Durée (en jours)]]-Q320),"")</f>
        <v/>
      </c>
      <c r="AD320" s="59" t="b">
        <v>0</v>
      </c>
      <c r="AE320" s="42" t="s">
        <v>296</v>
      </c>
      <c r="AF320" s="40">
        <v>42549</v>
      </c>
      <c r="AG320" s="40">
        <v>42550.999305555553</v>
      </c>
      <c r="AH320" s="41" t="b">
        <v>1</v>
      </c>
      <c r="AI320" s="42"/>
      <c r="AJ320" s="42" t="s">
        <v>46</v>
      </c>
      <c r="AK320" s="43" t="s">
        <v>8</v>
      </c>
      <c r="AL320" s="44">
        <v>2</v>
      </c>
      <c r="AM320" s="45">
        <v>0.66666666666666663</v>
      </c>
      <c r="AN320" s="46">
        <v>27</v>
      </c>
      <c r="AO320" s="46">
        <v>27</v>
      </c>
      <c r="AP320" s="47">
        <v>0</v>
      </c>
    </row>
    <row r="321" spans="1:42" x14ac:dyDescent="0.25">
      <c r="A321" t="b">
        <v>0</v>
      </c>
      <c r="B321" s="1"/>
      <c r="C321" s="2">
        <v>42446.5</v>
      </c>
      <c r="D321" s="2">
        <v>42447.958333333336</v>
      </c>
      <c r="E321" s="3" t="b">
        <v>0</v>
      </c>
      <c r="F321" s="1"/>
      <c r="G321" s="1" t="s">
        <v>48</v>
      </c>
      <c r="H321" s="4" t="s">
        <v>8</v>
      </c>
      <c r="I321" s="5">
        <f t="shared" si="44"/>
        <v>1.5</v>
      </c>
      <c r="J32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321">
        <f>WEEKNUM(Tableau_stats_bancs[[#This Row],[Heure de début]],)</f>
        <v>12</v>
      </c>
      <c r="L321">
        <f>WEEKNUM(Tableau_stats_bancs[[#This Row],[Heure de fin]],)</f>
        <v>12</v>
      </c>
      <c r="M321">
        <f>IF(Tableau_stats_bancs[[#This Row],[Semaine fin]]&lt;&gt;Tableau_stats_bancs[[#This Row],[Semaine début]],1,0)</f>
        <v>0</v>
      </c>
      <c r="Q321" s="25"/>
      <c r="R321" t="str">
        <f t="shared" si="45"/>
        <v/>
      </c>
      <c r="S321" s="26" t="str">
        <f>IF(P321&gt;0,IF(Tableau_stats_bancs[[#This Row],[ Durée (en jours)]]-Q321&gt;7,7,Tableau_stats_bancs[[#This Row],[ Durée (en jours)]]-Q321),"")</f>
        <v/>
      </c>
      <c r="AD321" s="59" t="b">
        <v>0</v>
      </c>
      <c r="AE321" s="42" t="s">
        <v>297</v>
      </c>
      <c r="AF321" s="40">
        <v>42551</v>
      </c>
      <c r="AG321" s="40">
        <v>42551.999305555553</v>
      </c>
      <c r="AH321" s="41" t="b">
        <v>1</v>
      </c>
      <c r="AI321" s="42"/>
      <c r="AJ321" s="42" t="s">
        <v>46</v>
      </c>
      <c r="AK321" s="43" t="s">
        <v>8</v>
      </c>
      <c r="AL321" s="44">
        <v>1</v>
      </c>
      <c r="AM321" s="45">
        <v>0.33333333333333331</v>
      </c>
      <c r="AN321" s="46">
        <v>27</v>
      </c>
      <c r="AO321" s="46">
        <v>27</v>
      </c>
      <c r="AP321" s="47">
        <v>0</v>
      </c>
    </row>
    <row r="322" spans="1:42" x14ac:dyDescent="0.25">
      <c r="A322" t="b">
        <v>0</v>
      </c>
      <c r="B322" s="1"/>
      <c r="C322" s="2">
        <v>42450</v>
      </c>
      <c r="D322" s="2">
        <v>42454.999305555553</v>
      </c>
      <c r="E322" s="3" t="b">
        <v>1</v>
      </c>
      <c r="F322" s="1"/>
      <c r="G322" s="1" t="s">
        <v>48</v>
      </c>
      <c r="H322" s="4" t="s">
        <v>8</v>
      </c>
      <c r="I322" s="5">
        <f t="shared" ref="I322:I380" si="49">IF(E322=TRUE,ROUNDUP(D322-C322,0),ROUNDUP((D322-C322)*2,0)/2)</f>
        <v>5</v>
      </c>
      <c r="J32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22">
        <f>WEEKNUM(Tableau_stats_bancs[[#This Row],[Heure de début]],)</f>
        <v>13</v>
      </c>
      <c r="L322">
        <f>WEEKNUM(Tableau_stats_bancs[[#This Row],[Heure de fin]],)</f>
        <v>13</v>
      </c>
      <c r="M322">
        <f>IF(Tableau_stats_bancs[[#This Row],[Semaine fin]]&lt;&gt;Tableau_stats_bancs[[#This Row],[Semaine début]],1,0)</f>
        <v>0</v>
      </c>
      <c r="Q322" s="25"/>
      <c r="R322" t="str">
        <f t="shared" si="45"/>
        <v/>
      </c>
      <c r="S322" s="26" t="str">
        <f>IF(P322&gt;0,IF(Tableau_stats_bancs[[#This Row],[ Durée (en jours)]]-Q322&gt;7,7,Tableau_stats_bancs[[#This Row],[ Durée (en jours)]]-Q322),"")</f>
        <v/>
      </c>
      <c r="AD322" s="59" t="b">
        <v>0</v>
      </c>
      <c r="AE322" s="42" t="s">
        <v>298</v>
      </c>
      <c r="AF322" s="40">
        <v>42555</v>
      </c>
      <c r="AG322" s="40">
        <v>42559.999305555553</v>
      </c>
      <c r="AH322" s="41" t="b">
        <v>1</v>
      </c>
      <c r="AI322" s="42"/>
      <c r="AJ322" s="42" t="s">
        <v>46</v>
      </c>
      <c r="AK322" s="43" t="s">
        <v>8</v>
      </c>
      <c r="AL322" s="44">
        <v>5</v>
      </c>
      <c r="AM322" s="45">
        <v>1.6666666666666665</v>
      </c>
      <c r="AN322" s="46">
        <v>28</v>
      </c>
      <c r="AO322" s="46">
        <v>28</v>
      </c>
      <c r="AP322" s="47">
        <v>0</v>
      </c>
    </row>
    <row r="323" spans="1:42" x14ac:dyDescent="0.25">
      <c r="A323" t="b">
        <v>0</v>
      </c>
      <c r="B323" s="1"/>
      <c r="C323" s="2">
        <v>42507</v>
      </c>
      <c r="D323" s="2">
        <v>42510.999305555553</v>
      </c>
      <c r="E323" s="3" t="b">
        <v>1</v>
      </c>
      <c r="F323" s="1"/>
      <c r="G323" s="1" t="s">
        <v>48</v>
      </c>
      <c r="H323" s="4" t="s">
        <v>8</v>
      </c>
      <c r="I323" s="5">
        <f t="shared" si="49"/>
        <v>4</v>
      </c>
      <c r="J32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323">
        <f>WEEKNUM(Tableau_stats_bancs[[#This Row],[Heure de début]],)</f>
        <v>21</v>
      </c>
      <c r="L323">
        <f>WEEKNUM(Tableau_stats_bancs[[#This Row],[Heure de fin]],)</f>
        <v>21</v>
      </c>
      <c r="M323">
        <f>IF(Tableau_stats_bancs[[#This Row],[Semaine fin]]&lt;&gt;Tableau_stats_bancs[[#This Row],[Semaine début]],1,0)</f>
        <v>0</v>
      </c>
      <c r="Q323" s="25"/>
      <c r="R323" t="str">
        <f t="shared" ref="R323:R380" si="50">IF(P323&gt;0,Q323*8,"")</f>
        <v/>
      </c>
      <c r="S323" s="26" t="str">
        <f>IF(P323&gt;0,IF(Tableau_stats_bancs[[#This Row],[ Durée (en jours)]]-Q323&gt;7,7,Tableau_stats_bancs[[#This Row],[ Durée (en jours)]]-Q323),"")</f>
        <v/>
      </c>
      <c r="AD323" s="59" t="b">
        <v>0</v>
      </c>
      <c r="AE323" s="42" t="s">
        <v>299</v>
      </c>
      <c r="AF323" s="40">
        <v>42562</v>
      </c>
      <c r="AG323" s="40">
        <v>42566.999305555553</v>
      </c>
      <c r="AH323" s="41" t="b">
        <v>1</v>
      </c>
      <c r="AI323" s="42"/>
      <c r="AJ323" s="42" t="s">
        <v>46</v>
      </c>
      <c r="AK323" s="43" t="s">
        <v>8</v>
      </c>
      <c r="AL323" s="44">
        <v>5</v>
      </c>
      <c r="AM323" s="45">
        <v>1.6666666666666665</v>
      </c>
      <c r="AN323" s="46">
        <v>29</v>
      </c>
      <c r="AO323" s="46">
        <v>29</v>
      </c>
      <c r="AP323" s="47">
        <v>0</v>
      </c>
    </row>
    <row r="324" spans="1:42" x14ac:dyDescent="0.25">
      <c r="A324" t="b">
        <v>0</v>
      </c>
      <c r="B324" s="1"/>
      <c r="C324" s="2">
        <v>42513</v>
      </c>
      <c r="D324" s="2">
        <v>42515.999305555553</v>
      </c>
      <c r="E324" s="3" t="b">
        <v>1</v>
      </c>
      <c r="F324" s="1"/>
      <c r="G324" s="1" t="s">
        <v>48</v>
      </c>
      <c r="H324" s="4" t="s">
        <v>8</v>
      </c>
      <c r="I324" s="5">
        <f t="shared" si="49"/>
        <v>3</v>
      </c>
      <c r="J32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24">
        <f>WEEKNUM(Tableau_stats_bancs[[#This Row],[Heure de début]],)</f>
        <v>22</v>
      </c>
      <c r="L324">
        <f>WEEKNUM(Tableau_stats_bancs[[#This Row],[Heure de fin]],)</f>
        <v>22</v>
      </c>
      <c r="M324">
        <f>IF(Tableau_stats_bancs[[#This Row],[Semaine fin]]&lt;&gt;Tableau_stats_bancs[[#This Row],[Semaine début]],1,0)</f>
        <v>0</v>
      </c>
      <c r="Q324" s="25"/>
      <c r="R324" t="str">
        <f t="shared" si="50"/>
        <v/>
      </c>
      <c r="S324" s="26" t="str">
        <f>IF(P324&gt;0,IF(Tableau_stats_bancs[[#This Row],[ Durée (en jours)]]-Q324&gt;7,7,Tableau_stats_bancs[[#This Row],[ Durée (en jours)]]-Q324),"")</f>
        <v/>
      </c>
      <c r="AD324" s="59" t="b">
        <v>0</v>
      </c>
      <c r="AE324" s="42" t="s">
        <v>300</v>
      </c>
      <c r="AF324" s="40">
        <v>42569.333333333336</v>
      </c>
      <c r="AG324" s="40">
        <v>42569.958333333336</v>
      </c>
      <c r="AH324" s="41" t="b">
        <v>0</v>
      </c>
      <c r="AI324" s="42"/>
      <c r="AJ324" s="42" t="s">
        <v>46</v>
      </c>
      <c r="AK324" s="43" t="s">
        <v>8</v>
      </c>
      <c r="AL324" s="44">
        <v>1</v>
      </c>
      <c r="AM324" s="45">
        <v>0.33333333333333331</v>
      </c>
      <c r="AN324" s="46">
        <v>30</v>
      </c>
      <c r="AO324" s="46">
        <v>30</v>
      </c>
      <c r="AP324" s="47">
        <v>0</v>
      </c>
    </row>
    <row r="325" spans="1:42" x14ac:dyDescent="0.25">
      <c r="A325" t="b">
        <v>0</v>
      </c>
      <c r="B325" s="1"/>
      <c r="C325" s="2">
        <v>42527</v>
      </c>
      <c r="D325" s="2">
        <v>42531.999305555553</v>
      </c>
      <c r="E325" s="3" t="b">
        <v>1</v>
      </c>
      <c r="F325" s="1"/>
      <c r="G325" s="1" t="s">
        <v>48</v>
      </c>
      <c r="H325" s="4" t="s">
        <v>8</v>
      </c>
      <c r="I325" s="5">
        <f t="shared" si="49"/>
        <v>5</v>
      </c>
      <c r="J32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25">
        <f>WEEKNUM(Tableau_stats_bancs[[#This Row],[Heure de début]],)</f>
        <v>24</v>
      </c>
      <c r="L325">
        <f>WEEKNUM(Tableau_stats_bancs[[#This Row],[Heure de fin]],)</f>
        <v>24</v>
      </c>
      <c r="M325">
        <f>IF(Tableau_stats_bancs[[#This Row],[Semaine fin]]&lt;&gt;Tableau_stats_bancs[[#This Row],[Semaine début]],1,0)</f>
        <v>0</v>
      </c>
      <c r="Q325" s="25"/>
      <c r="R325" t="str">
        <f t="shared" si="50"/>
        <v/>
      </c>
      <c r="S325" s="26" t="str">
        <f>IF(P325&gt;0,IF(Tableau_stats_bancs[[#This Row],[ Durée (en jours)]]-Q325&gt;7,7,Tableau_stats_bancs[[#This Row],[ Durée (en jours)]]-Q325),"")</f>
        <v/>
      </c>
      <c r="AD325" s="59" t="b">
        <v>0</v>
      </c>
      <c r="AE325" s="42" t="s">
        <v>301</v>
      </c>
      <c r="AF325" s="40">
        <v>42571.583333333336</v>
      </c>
      <c r="AG325" s="40">
        <v>42572.708333333336</v>
      </c>
      <c r="AH325" s="41" t="b">
        <v>0</v>
      </c>
      <c r="AI325" s="42"/>
      <c r="AJ325" s="42" t="s">
        <v>46</v>
      </c>
      <c r="AK325" s="43" t="s">
        <v>8</v>
      </c>
      <c r="AL325" s="44">
        <v>1.5</v>
      </c>
      <c r="AM325" s="45">
        <v>0.5</v>
      </c>
      <c r="AN325" s="46">
        <v>30</v>
      </c>
      <c r="AO325" s="46">
        <v>30</v>
      </c>
      <c r="AP325" s="47">
        <v>0</v>
      </c>
    </row>
    <row r="326" spans="1:42" x14ac:dyDescent="0.25">
      <c r="A326" t="b">
        <v>0</v>
      </c>
      <c r="B326" s="1"/>
      <c r="C326" s="2">
        <v>42556</v>
      </c>
      <c r="D326" s="2">
        <v>42559.999305555553</v>
      </c>
      <c r="E326" s="3" t="b">
        <v>1</v>
      </c>
      <c r="F326" s="1"/>
      <c r="G326" s="1" t="s">
        <v>48</v>
      </c>
      <c r="H326" s="4" t="s">
        <v>8</v>
      </c>
      <c r="I326" s="5">
        <f t="shared" si="49"/>
        <v>4</v>
      </c>
      <c r="J32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326">
        <f>WEEKNUM(Tableau_stats_bancs[[#This Row],[Heure de début]],)</f>
        <v>28</v>
      </c>
      <c r="L326">
        <f>WEEKNUM(Tableau_stats_bancs[[#This Row],[Heure de fin]],)</f>
        <v>28</v>
      </c>
      <c r="M326">
        <f>IF(Tableau_stats_bancs[[#This Row],[Semaine fin]]&lt;&gt;Tableau_stats_bancs[[#This Row],[Semaine début]],1,0)</f>
        <v>0</v>
      </c>
      <c r="Q326" s="25"/>
      <c r="R326" t="str">
        <f t="shared" si="50"/>
        <v/>
      </c>
      <c r="S326" s="26" t="str">
        <f>IF(P326&gt;0,IF(Tableau_stats_bancs[[#This Row],[ Durée (en jours)]]-Q326&gt;7,7,Tableau_stats_bancs[[#This Row],[ Durée (en jours)]]-Q326),"")</f>
        <v/>
      </c>
      <c r="AD326" s="59" t="b">
        <v>0</v>
      </c>
      <c r="AE326" s="42" t="s">
        <v>302</v>
      </c>
      <c r="AF326" s="40">
        <v>42576.375</v>
      </c>
      <c r="AG326" s="40">
        <v>42580.333333333336</v>
      </c>
      <c r="AH326" s="41" t="b">
        <v>0</v>
      </c>
      <c r="AI326" s="42"/>
      <c r="AJ326" s="42" t="s">
        <v>46</v>
      </c>
      <c r="AK326" s="43" t="s">
        <v>8</v>
      </c>
      <c r="AL326" s="44">
        <v>4</v>
      </c>
      <c r="AM326" s="45">
        <v>1.3333333333333333</v>
      </c>
      <c r="AN326" s="46">
        <v>31</v>
      </c>
      <c r="AO326" s="46">
        <v>31</v>
      </c>
      <c r="AP326" s="47">
        <v>0</v>
      </c>
    </row>
    <row r="327" spans="1:42" x14ac:dyDescent="0.25">
      <c r="A327" t="b">
        <v>0</v>
      </c>
      <c r="B327" s="1"/>
      <c r="C327" s="2">
        <v>42577</v>
      </c>
      <c r="D327" s="2">
        <v>42578.999305555553</v>
      </c>
      <c r="E327" s="3" t="b">
        <v>1</v>
      </c>
      <c r="F327" s="1"/>
      <c r="G327" s="1" t="s">
        <v>48</v>
      </c>
      <c r="H327" s="4" t="s">
        <v>8</v>
      </c>
      <c r="I327" s="5">
        <f t="shared" si="49"/>
        <v>2</v>
      </c>
      <c r="J32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27">
        <f>WEEKNUM(Tableau_stats_bancs[[#This Row],[Heure de début]],)</f>
        <v>31</v>
      </c>
      <c r="L327">
        <f>WEEKNUM(Tableau_stats_bancs[[#This Row],[Heure de fin]],)</f>
        <v>31</v>
      </c>
      <c r="M327">
        <f>IF(Tableau_stats_bancs[[#This Row],[Semaine fin]]&lt;&gt;Tableau_stats_bancs[[#This Row],[Semaine début]],1,0)</f>
        <v>0</v>
      </c>
      <c r="Q327" s="25"/>
      <c r="R327" t="str">
        <f t="shared" si="50"/>
        <v/>
      </c>
      <c r="S327" s="26" t="str">
        <f>IF(P327&gt;0,IF(Tableau_stats_bancs[[#This Row],[ Durée (en jours)]]-Q327&gt;7,7,Tableau_stats_bancs[[#This Row],[ Durée (en jours)]]-Q327),"")</f>
        <v/>
      </c>
      <c r="AD327" s="59" t="b">
        <v>0</v>
      </c>
      <c r="AE327" s="42" t="s">
        <v>303</v>
      </c>
      <c r="AF327" s="40">
        <v>42583.333333333336</v>
      </c>
      <c r="AG327" s="40">
        <v>42586.5</v>
      </c>
      <c r="AH327" s="41" t="b">
        <v>0</v>
      </c>
      <c r="AI327" s="42"/>
      <c r="AJ327" s="42" t="s">
        <v>46</v>
      </c>
      <c r="AK327" s="43" t="s">
        <v>8</v>
      </c>
      <c r="AL327" s="44">
        <v>3.5</v>
      </c>
      <c r="AM327" s="45">
        <v>1.1666666666666665</v>
      </c>
      <c r="AN327" s="46">
        <v>32</v>
      </c>
      <c r="AO327" s="46">
        <v>32</v>
      </c>
      <c r="AP327" s="47">
        <v>0</v>
      </c>
    </row>
    <row r="328" spans="1:42" x14ac:dyDescent="0.25">
      <c r="A328" t="b">
        <v>0</v>
      </c>
      <c r="B328" s="1"/>
      <c r="C328" s="2">
        <v>42585</v>
      </c>
      <c r="D328" s="2">
        <v>42586.999305555553</v>
      </c>
      <c r="E328" s="3" t="b">
        <v>1</v>
      </c>
      <c r="F328" s="1"/>
      <c r="G328" s="1" t="s">
        <v>48</v>
      </c>
      <c r="H328" s="4" t="s">
        <v>8</v>
      </c>
      <c r="I328" s="5">
        <f t="shared" si="49"/>
        <v>2</v>
      </c>
      <c r="J32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28">
        <f>WEEKNUM(Tableau_stats_bancs[[#This Row],[Heure de début]],)</f>
        <v>32</v>
      </c>
      <c r="L328">
        <f>WEEKNUM(Tableau_stats_bancs[[#This Row],[Heure de fin]],)</f>
        <v>32</v>
      </c>
      <c r="M328">
        <f>IF(Tableau_stats_bancs[[#This Row],[Semaine fin]]&lt;&gt;Tableau_stats_bancs[[#This Row],[Semaine début]],1,0)</f>
        <v>0</v>
      </c>
      <c r="Q328" s="25"/>
      <c r="R328" t="str">
        <f t="shared" si="50"/>
        <v/>
      </c>
      <c r="S328" s="26" t="str">
        <f>IF(P328&gt;0,IF(Tableau_stats_bancs[[#This Row],[ Durée (en jours)]]-Q328&gt;7,7,Tableau_stats_bancs[[#This Row],[ Durée (en jours)]]-Q328),"")</f>
        <v/>
      </c>
      <c r="AD328" s="59" t="b">
        <v>0</v>
      </c>
      <c r="AE328" s="42" t="s">
        <v>304</v>
      </c>
      <c r="AF328" s="40">
        <v>42598.375</v>
      </c>
      <c r="AG328" s="40">
        <f>AG329-5</f>
        <v>42603.666666666664</v>
      </c>
      <c r="AH328" s="41" t="b">
        <v>0</v>
      </c>
      <c r="AI328" s="42"/>
      <c r="AJ328" s="42" t="s">
        <v>46</v>
      </c>
      <c r="AK328" s="43" t="s">
        <v>8</v>
      </c>
      <c r="AL328" s="44">
        <v>6</v>
      </c>
      <c r="AM328" s="45">
        <f>AL328*8/24</f>
        <v>2</v>
      </c>
      <c r="AN328" s="46">
        <v>34</v>
      </c>
      <c r="AO328" s="46">
        <v>34</v>
      </c>
      <c r="AP328" s="47">
        <v>0</v>
      </c>
    </row>
    <row r="329" spans="1:42" x14ac:dyDescent="0.25">
      <c r="A329" t="b">
        <v>0</v>
      </c>
      <c r="B329" s="1"/>
      <c r="C329" s="2">
        <v>42594</v>
      </c>
      <c r="D329" s="2">
        <v>42594.999305555553</v>
      </c>
      <c r="E329" s="3" t="b">
        <v>1</v>
      </c>
      <c r="F329" s="1"/>
      <c r="G329" s="1" t="s">
        <v>48</v>
      </c>
      <c r="H329" s="4" t="s">
        <v>8</v>
      </c>
      <c r="I329" s="5">
        <f t="shared" si="49"/>
        <v>1</v>
      </c>
      <c r="J32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29">
        <f>WEEKNUM(Tableau_stats_bancs[[#This Row],[Heure de début]],)</f>
        <v>33</v>
      </c>
      <c r="L329">
        <f>WEEKNUM(Tableau_stats_bancs[[#This Row],[Heure de fin]],)</f>
        <v>33</v>
      </c>
      <c r="M329">
        <f>IF(Tableau_stats_bancs[[#This Row],[Semaine fin]]&lt;&gt;Tableau_stats_bancs[[#This Row],[Semaine début]],1,0)</f>
        <v>0</v>
      </c>
      <c r="Q329" s="25"/>
      <c r="R329" t="str">
        <f t="shared" si="50"/>
        <v/>
      </c>
      <c r="S329" s="26" t="str">
        <f>IF(P329&gt;0,IF(Tableau_stats_bancs[[#This Row],[ Durée (en jours)]]-Q329&gt;7,7,Tableau_stats_bancs[[#This Row],[ Durée (en jours)]]-Q329),"")</f>
        <v/>
      </c>
      <c r="AD329" s="59"/>
      <c r="AE329" s="42" t="s">
        <v>304</v>
      </c>
      <c r="AF329" s="40">
        <f>AF328+6</f>
        <v>42604.375</v>
      </c>
      <c r="AG329" s="40">
        <v>42608.666666666664</v>
      </c>
      <c r="AH329" s="41"/>
      <c r="AI329" s="42"/>
      <c r="AJ329" s="42"/>
      <c r="AK329" s="43"/>
      <c r="AL329" s="44">
        <v>4.5</v>
      </c>
      <c r="AM329" s="45">
        <f>AL329*8/24</f>
        <v>1.5</v>
      </c>
      <c r="AN329" s="46">
        <v>35</v>
      </c>
      <c r="AO329" s="46">
        <v>35</v>
      </c>
      <c r="AP329" s="47">
        <v>1</v>
      </c>
    </row>
    <row r="330" spans="1:42" x14ac:dyDescent="0.25">
      <c r="A330" t="b">
        <v>0</v>
      </c>
      <c r="B330" s="1"/>
      <c r="C330" s="2">
        <v>42373</v>
      </c>
      <c r="D330" s="2">
        <v>42377.999305555553</v>
      </c>
      <c r="E330" s="3" t="b">
        <v>1</v>
      </c>
      <c r="F330" s="1"/>
      <c r="G330" s="1" t="s">
        <v>49</v>
      </c>
      <c r="H330" s="4" t="s">
        <v>8</v>
      </c>
      <c r="I330" s="5">
        <f t="shared" si="49"/>
        <v>5</v>
      </c>
      <c r="J33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30">
        <f>WEEKNUM(Tableau_stats_bancs[[#This Row],[Heure de début]],)</f>
        <v>2</v>
      </c>
      <c r="L330">
        <f>WEEKNUM(Tableau_stats_bancs[[#This Row],[Heure de fin]],)</f>
        <v>2</v>
      </c>
      <c r="M330">
        <f>IF(Tableau_stats_bancs[[#This Row],[Semaine fin]]&lt;&gt;Tableau_stats_bancs[[#This Row],[Semaine début]],1,0)</f>
        <v>0</v>
      </c>
      <c r="Q330" s="25"/>
      <c r="R330" t="str">
        <f t="shared" si="50"/>
        <v/>
      </c>
      <c r="S330" s="26" t="str">
        <f>IF(P330&gt;0,IF(Tableau_stats_bancs[[#This Row],[ Durée (en jours)]]-Q330&gt;7,7,Tableau_stats_bancs[[#This Row],[ Durée (en jours)]]-Q330),"")</f>
        <v/>
      </c>
      <c r="AD330" s="59" t="b">
        <v>0</v>
      </c>
      <c r="AE330" s="42" t="s">
        <v>305</v>
      </c>
      <c r="AF330" s="40">
        <v>42611.5</v>
      </c>
      <c r="AG330" s="40">
        <v>42615.541666666664</v>
      </c>
      <c r="AH330" s="41" t="b">
        <v>0</v>
      </c>
      <c r="AI330" s="42"/>
      <c r="AJ330" s="42" t="s">
        <v>46</v>
      </c>
      <c r="AK330" s="43" t="s">
        <v>8</v>
      </c>
      <c r="AL330" s="44">
        <v>4.5</v>
      </c>
      <c r="AM330" s="45">
        <v>1.5</v>
      </c>
      <c r="AN330" s="46">
        <v>36</v>
      </c>
      <c r="AO330" s="46">
        <v>36</v>
      </c>
      <c r="AP330" s="47"/>
    </row>
    <row r="331" spans="1:42" x14ac:dyDescent="0.25">
      <c r="A331" t="b">
        <v>0</v>
      </c>
      <c r="B331" s="1"/>
      <c r="C331" s="2">
        <v>42408</v>
      </c>
      <c r="D331" s="2">
        <v>42412.999305555553</v>
      </c>
      <c r="E331" s="3" t="b">
        <v>1</v>
      </c>
      <c r="F331" s="1"/>
      <c r="G331" s="1" t="s">
        <v>49</v>
      </c>
      <c r="H331" s="4" t="s">
        <v>8</v>
      </c>
      <c r="I331" s="5">
        <f t="shared" si="49"/>
        <v>5</v>
      </c>
      <c r="J33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31">
        <f>WEEKNUM(Tableau_stats_bancs[[#This Row],[Heure de début]],)</f>
        <v>7</v>
      </c>
      <c r="L331">
        <f>WEEKNUM(Tableau_stats_bancs[[#This Row],[Heure de fin]],)</f>
        <v>7</v>
      </c>
      <c r="M331">
        <f>IF(Tableau_stats_bancs[[#This Row],[Semaine fin]]&lt;&gt;Tableau_stats_bancs[[#This Row],[Semaine début]],1,0)</f>
        <v>0</v>
      </c>
      <c r="Q331" s="25"/>
      <c r="R331" t="str">
        <f t="shared" si="50"/>
        <v/>
      </c>
      <c r="S331" s="26" t="str">
        <f>IF(P331&gt;0,IF(Tableau_stats_bancs[[#This Row],[ Durée (en jours)]]-Q331&gt;7,7,Tableau_stats_bancs[[#This Row],[ Durée (en jours)]]-Q331),"")</f>
        <v/>
      </c>
      <c r="AD331" s="59" t="b">
        <v>0</v>
      </c>
      <c r="AE331" s="42" t="s">
        <v>306</v>
      </c>
      <c r="AF331" s="40">
        <v>42619.375</v>
      </c>
      <c r="AG331" s="40">
        <v>42620.708333333336</v>
      </c>
      <c r="AH331" s="41" t="b">
        <v>0</v>
      </c>
      <c r="AI331" s="42"/>
      <c r="AJ331" s="42" t="s">
        <v>46</v>
      </c>
      <c r="AK331" s="43" t="s">
        <v>8</v>
      </c>
      <c r="AL331" s="44">
        <v>1.5</v>
      </c>
      <c r="AM331" s="45">
        <v>0.5</v>
      </c>
      <c r="AN331" s="46">
        <v>37</v>
      </c>
      <c r="AO331" s="46">
        <v>37</v>
      </c>
      <c r="AP331" s="47">
        <v>0</v>
      </c>
    </row>
    <row r="332" spans="1:42" x14ac:dyDescent="0.25">
      <c r="A332" t="b">
        <v>0</v>
      </c>
      <c r="B332" s="1"/>
      <c r="C332" s="2">
        <v>42415</v>
      </c>
      <c r="D332" s="2">
        <v>42417.999305555553</v>
      </c>
      <c r="E332" s="3" t="b">
        <v>1</v>
      </c>
      <c r="F332" s="1"/>
      <c r="G332" s="1" t="s">
        <v>49</v>
      </c>
      <c r="H332" s="4" t="s">
        <v>8</v>
      </c>
      <c r="I332" s="5">
        <f t="shared" si="49"/>
        <v>3</v>
      </c>
      <c r="J33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32">
        <f>WEEKNUM(Tableau_stats_bancs[[#This Row],[Heure de début]],)</f>
        <v>8</v>
      </c>
      <c r="L332">
        <f>WEEKNUM(Tableau_stats_bancs[[#This Row],[Heure de fin]],)</f>
        <v>8</v>
      </c>
      <c r="M332">
        <f>IF(Tableau_stats_bancs[[#This Row],[Semaine fin]]&lt;&gt;Tableau_stats_bancs[[#This Row],[Semaine début]],1,0)</f>
        <v>0</v>
      </c>
      <c r="Q332" s="25"/>
      <c r="R332" t="str">
        <f t="shared" si="50"/>
        <v/>
      </c>
      <c r="S332" s="26" t="str">
        <f>IF(P332&gt;0,IF(Tableau_stats_bancs[[#This Row],[ Durée (en jours)]]-Q332&gt;7,7,Tableau_stats_bancs[[#This Row],[ Durée (en jours)]]-Q332),"")</f>
        <v/>
      </c>
      <c r="AD332" s="59" t="b">
        <v>0</v>
      </c>
      <c r="AE332" s="42" t="s">
        <v>307</v>
      </c>
      <c r="AF332" s="40">
        <v>42621.333333333336</v>
      </c>
      <c r="AG332" s="40">
        <v>42622.375</v>
      </c>
      <c r="AH332" s="41" t="b">
        <v>0</v>
      </c>
      <c r="AI332" s="42"/>
      <c r="AJ332" s="42" t="s">
        <v>46</v>
      </c>
      <c r="AK332" s="43" t="s">
        <v>8</v>
      </c>
      <c r="AL332" s="44">
        <v>1.5</v>
      </c>
      <c r="AM332" s="45">
        <v>0.5</v>
      </c>
      <c r="AN332" s="46">
        <v>37</v>
      </c>
      <c r="AO332" s="46">
        <v>37</v>
      </c>
      <c r="AP332" s="47">
        <v>0</v>
      </c>
    </row>
    <row r="333" spans="1:42" x14ac:dyDescent="0.25">
      <c r="A333" t="b">
        <v>0</v>
      </c>
      <c r="B333" s="1"/>
      <c r="C333" s="2">
        <v>42422</v>
      </c>
      <c r="D333" s="2">
        <v>42426.999305555553</v>
      </c>
      <c r="E333" s="3" t="b">
        <v>1</v>
      </c>
      <c r="F333" s="1"/>
      <c r="G333" s="1" t="s">
        <v>49</v>
      </c>
      <c r="H333" s="4" t="s">
        <v>8</v>
      </c>
      <c r="I333" s="5">
        <f t="shared" si="49"/>
        <v>5</v>
      </c>
      <c r="J33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33">
        <f>WEEKNUM(Tableau_stats_bancs[[#This Row],[Heure de début]],)</f>
        <v>9</v>
      </c>
      <c r="L333">
        <f>WEEKNUM(Tableau_stats_bancs[[#This Row],[Heure de fin]],)</f>
        <v>9</v>
      </c>
      <c r="M333">
        <f>IF(Tableau_stats_bancs[[#This Row],[Semaine fin]]&lt;&gt;Tableau_stats_bancs[[#This Row],[Semaine début]],1,0)</f>
        <v>0</v>
      </c>
      <c r="Q333" s="25"/>
      <c r="R333" t="str">
        <f t="shared" si="50"/>
        <v/>
      </c>
      <c r="S333" s="26" t="str">
        <f>IF(P333&gt;0,IF(Tableau_stats_bancs[[#This Row],[ Durée (en jours)]]-Q333&gt;7,7,Tableau_stats_bancs[[#This Row],[ Durée (en jours)]]-Q333),"")</f>
        <v/>
      </c>
      <c r="AD333" s="59" t="b">
        <v>0</v>
      </c>
      <c r="AE333" s="42" t="s">
        <v>308</v>
      </c>
      <c r="AF333" s="40">
        <v>42625.333333333336</v>
      </c>
      <c r="AG333" s="40">
        <v>42625.708333333336</v>
      </c>
      <c r="AH333" s="41" t="b">
        <v>0</v>
      </c>
      <c r="AI333" s="42"/>
      <c r="AJ333" s="42" t="s">
        <v>46</v>
      </c>
      <c r="AK333" s="43" t="s">
        <v>8</v>
      </c>
      <c r="AL333" s="44">
        <v>0.5</v>
      </c>
      <c r="AM333" s="45">
        <v>0.16666666666666666</v>
      </c>
      <c r="AN333" s="46">
        <v>38</v>
      </c>
      <c r="AO333" s="46">
        <v>38</v>
      </c>
      <c r="AP333" s="47">
        <v>0</v>
      </c>
    </row>
    <row r="334" spans="1:42" x14ac:dyDescent="0.25">
      <c r="A334" t="b">
        <v>0</v>
      </c>
      <c r="B334" s="1"/>
      <c r="C334" s="2">
        <v>42429</v>
      </c>
      <c r="D334" s="2">
        <v>42433.999305555553</v>
      </c>
      <c r="E334" s="3" t="b">
        <v>1</v>
      </c>
      <c r="F334" s="1"/>
      <c r="G334" s="1" t="s">
        <v>49</v>
      </c>
      <c r="H334" s="4" t="s">
        <v>8</v>
      </c>
      <c r="I334" s="5">
        <f t="shared" si="49"/>
        <v>5</v>
      </c>
      <c r="J33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34">
        <f>WEEKNUM(Tableau_stats_bancs[[#This Row],[Heure de début]],)</f>
        <v>10</v>
      </c>
      <c r="L334">
        <f>WEEKNUM(Tableau_stats_bancs[[#This Row],[Heure de fin]],)</f>
        <v>10</v>
      </c>
      <c r="M334">
        <f>IF(Tableau_stats_bancs[[#This Row],[Semaine fin]]&lt;&gt;Tableau_stats_bancs[[#This Row],[Semaine début]],1,0)</f>
        <v>0</v>
      </c>
      <c r="Q334" s="25"/>
      <c r="R334" t="str">
        <f t="shared" si="50"/>
        <v/>
      </c>
      <c r="S334" s="26" t="str">
        <f>IF(P334&gt;0,IF(Tableau_stats_bancs[[#This Row],[ Durée (en jours)]]-Q334&gt;7,7,Tableau_stats_bancs[[#This Row],[ Durée (en jours)]]-Q334),"")</f>
        <v/>
      </c>
      <c r="AD334" s="59" t="b">
        <v>0</v>
      </c>
      <c r="AE334" s="42" t="s">
        <v>309</v>
      </c>
      <c r="AF334" s="40">
        <v>42373</v>
      </c>
      <c r="AG334" s="40">
        <v>42375.999305555553</v>
      </c>
      <c r="AH334" s="41" t="b">
        <v>1</v>
      </c>
      <c r="AI334" s="42"/>
      <c r="AJ334" s="42" t="s">
        <v>47</v>
      </c>
      <c r="AK334" s="43" t="s">
        <v>8</v>
      </c>
      <c r="AL334" s="44">
        <v>3</v>
      </c>
      <c r="AM334" s="45">
        <v>1</v>
      </c>
      <c r="AN334" s="46">
        <v>2</v>
      </c>
      <c r="AO334" s="46">
        <v>2</v>
      </c>
      <c r="AP334" s="47">
        <v>0</v>
      </c>
    </row>
    <row r="335" spans="1:42" x14ac:dyDescent="0.25">
      <c r="A335" t="b">
        <v>0</v>
      </c>
      <c r="B335" s="1"/>
      <c r="C335" s="2">
        <v>42436</v>
      </c>
      <c r="D335" s="2">
        <v>42440.999305555553</v>
      </c>
      <c r="E335" s="3" t="b">
        <v>1</v>
      </c>
      <c r="F335" s="1"/>
      <c r="G335" s="1" t="s">
        <v>49</v>
      </c>
      <c r="H335" s="4" t="s">
        <v>8</v>
      </c>
      <c r="I335" s="5">
        <f t="shared" si="49"/>
        <v>5</v>
      </c>
      <c r="J33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35">
        <f>WEEKNUM(Tableau_stats_bancs[[#This Row],[Heure de début]],)</f>
        <v>11</v>
      </c>
      <c r="L335">
        <f>WEEKNUM(Tableau_stats_bancs[[#This Row],[Heure de fin]],)</f>
        <v>11</v>
      </c>
      <c r="M335">
        <f>IF(Tableau_stats_bancs[[#This Row],[Semaine fin]]&lt;&gt;Tableau_stats_bancs[[#This Row],[Semaine début]],1,0)</f>
        <v>0</v>
      </c>
      <c r="Q335" s="25"/>
      <c r="R335" t="str">
        <f t="shared" si="50"/>
        <v/>
      </c>
      <c r="S335" s="26" t="str">
        <f>IF(P335&gt;0,IF(Tableau_stats_bancs[[#This Row],[ Durée (en jours)]]-Q335&gt;7,7,Tableau_stats_bancs[[#This Row],[ Durée (en jours)]]-Q335),"")</f>
        <v/>
      </c>
      <c r="AD335" s="59" t="b">
        <v>0</v>
      </c>
      <c r="AE335" s="42" t="s">
        <v>310</v>
      </c>
      <c r="AF335" s="40">
        <v>42376</v>
      </c>
      <c r="AG335" s="40">
        <v>42377.999305555553</v>
      </c>
      <c r="AH335" s="41" t="b">
        <v>1</v>
      </c>
      <c r="AI335" s="42"/>
      <c r="AJ335" s="42" t="s">
        <v>47</v>
      </c>
      <c r="AK335" s="43" t="s">
        <v>8</v>
      </c>
      <c r="AL335" s="44">
        <v>2</v>
      </c>
      <c r="AM335" s="45">
        <v>0.66666666666666663</v>
      </c>
      <c r="AN335" s="46">
        <v>2</v>
      </c>
      <c r="AO335" s="46">
        <v>2</v>
      </c>
      <c r="AP335" s="47">
        <v>0</v>
      </c>
    </row>
    <row r="336" spans="1:42" x14ac:dyDescent="0.25">
      <c r="A336" t="b">
        <v>0</v>
      </c>
      <c r="B336" s="1"/>
      <c r="C336" s="2">
        <v>42445</v>
      </c>
      <c r="D336" s="2">
        <v>42447.999305555553</v>
      </c>
      <c r="E336" s="3" t="b">
        <v>1</v>
      </c>
      <c r="F336" s="1"/>
      <c r="G336" s="1" t="s">
        <v>49</v>
      </c>
      <c r="H336" s="4" t="s">
        <v>8</v>
      </c>
      <c r="I336" s="5">
        <f t="shared" si="49"/>
        <v>3</v>
      </c>
      <c r="J33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36">
        <f>WEEKNUM(Tableau_stats_bancs[[#This Row],[Heure de début]],)</f>
        <v>12</v>
      </c>
      <c r="L336">
        <f>WEEKNUM(Tableau_stats_bancs[[#This Row],[Heure de fin]],)</f>
        <v>12</v>
      </c>
      <c r="M336">
        <f>IF(Tableau_stats_bancs[[#This Row],[Semaine fin]]&lt;&gt;Tableau_stats_bancs[[#This Row],[Semaine début]],1,0)</f>
        <v>0</v>
      </c>
      <c r="Q336" s="25"/>
      <c r="R336" t="str">
        <f t="shared" si="50"/>
        <v/>
      </c>
      <c r="S336" s="26" t="str">
        <f>IF(P336&gt;0,IF(Tableau_stats_bancs[[#This Row],[ Durée (en jours)]]-Q336&gt;7,7,Tableau_stats_bancs[[#This Row],[ Durée (en jours)]]-Q336),"")</f>
        <v/>
      </c>
      <c r="AD336" s="59" t="b">
        <v>0</v>
      </c>
      <c r="AE336" s="42" t="s">
        <v>311</v>
      </c>
      <c r="AF336" s="40">
        <v>42380</v>
      </c>
      <c r="AG336" s="40">
        <v>42384.999305555553</v>
      </c>
      <c r="AH336" s="41" t="b">
        <v>1</v>
      </c>
      <c r="AI336" s="42"/>
      <c r="AJ336" s="42" t="s">
        <v>47</v>
      </c>
      <c r="AK336" s="43" t="s">
        <v>8</v>
      </c>
      <c r="AL336" s="44">
        <v>5</v>
      </c>
      <c r="AM336" s="45">
        <v>1.6666666666666665</v>
      </c>
      <c r="AN336" s="46">
        <v>3</v>
      </c>
      <c r="AO336" s="46">
        <v>3</v>
      </c>
      <c r="AP336" s="47">
        <v>0</v>
      </c>
    </row>
    <row r="337" spans="1:42" x14ac:dyDescent="0.25">
      <c r="A337" t="b">
        <v>0</v>
      </c>
      <c r="B337" s="1"/>
      <c r="C337" s="2">
        <v>42451</v>
      </c>
      <c r="D337" s="2">
        <v>42454.999305555553</v>
      </c>
      <c r="E337" s="3" t="b">
        <v>1</v>
      </c>
      <c r="F337" s="1"/>
      <c r="G337" s="1" t="s">
        <v>49</v>
      </c>
      <c r="H337" s="4" t="s">
        <v>8</v>
      </c>
      <c r="I337" s="5">
        <f t="shared" si="49"/>
        <v>4</v>
      </c>
      <c r="J33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337">
        <f>WEEKNUM(Tableau_stats_bancs[[#This Row],[Heure de début]],)</f>
        <v>13</v>
      </c>
      <c r="L337">
        <f>WEEKNUM(Tableau_stats_bancs[[#This Row],[Heure de fin]],)</f>
        <v>13</v>
      </c>
      <c r="M337">
        <f>IF(Tableau_stats_bancs[[#This Row],[Semaine fin]]&lt;&gt;Tableau_stats_bancs[[#This Row],[Semaine début]],1,0)</f>
        <v>0</v>
      </c>
      <c r="Q337" s="25"/>
      <c r="R337" t="str">
        <f t="shared" si="50"/>
        <v/>
      </c>
      <c r="S337" s="26" t="str">
        <f>IF(P337&gt;0,IF(Tableau_stats_bancs[[#This Row],[ Durée (en jours)]]-Q337&gt;7,7,Tableau_stats_bancs[[#This Row],[ Durée (en jours)]]-Q337),"")</f>
        <v/>
      </c>
      <c r="AD337" s="59" t="b">
        <v>0</v>
      </c>
      <c r="AE337" s="42" t="s">
        <v>312</v>
      </c>
      <c r="AF337" s="40">
        <v>42387</v>
      </c>
      <c r="AG337" s="40">
        <v>42390.999305555553</v>
      </c>
      <c r="AH337" s="41" t="b">
        <v>1</v>
      </c>
      <c r="AI337" s="42"/>
      <c r="AJ337" s="42" t="s">
        <v>47</v>
      </c>
      <c r="AK337" s="43" t="s">
        <v>8</v>
      </c>
      <c r="AL337" s="44">
        <v>4</v>
      </c>
      <c r="AM337" s="45">
        <v>1.3333333333333333</v>
      </c>
      <c r="AN337" s="46">
        <v>4</v>
      </c>
      <c r="AO337" s="46">
        <v>4</v>
      </c>
      <c r="AP337" s="47">
        <v>0</v>
      </c>
    </row>
    <row r="338" spans="1:42" x14ac:dyDescent="0.25">
      <c r="A338" t="b">
        <v>0</v>
      </c>
      <c r="B338" s="1"/>
      <c r="C338" s="2">
        <v>42457</v>
      </c>
      <c r="D338" s="2">
        <v>42461.999305555553</v>
      </c>
      <c r="E338" s="3" t="b">
        <v>1</v>
      </c>
      <c r="F338" s="1"/>
      <c r="G338" s="1" t="s">
        <v>49</v>
      </c>
      <c r="H338" s="4" t="s">
        <v>8</v>
      </c>
      <c r="I338" s="5">
        <f t="shared" si="49"/>
        <v>5</v>
      </c>
      <c r="J33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38">
        <f>WEEKNUM(Tableau_stats_bancs[[#This Row],[Heure de début]],)</f>
        <v>14</v>
      </c>
      <c r="L338">
        <f>WEEKNUM(Tableau_stats_bancs[[#This Row],[Heure de fin]],)</f>
        <v>14</v>
      </c>
      <c r="M338">
        <f>IF(Tableau_stats_bancs[[#This Row],[Semaine fin]]&lt;&gt;Tableau_stats_bancs[[#This Row],[Semaine début]],1,0)</f>
        <v>0</v>
      </c>
      <c r="Q338" s="25"/>
      <c r="R338" t="str">
        <f t="shared" si="50"/>
        <v/>
      </c>
      <c r="S338" s="26" t="str">
        <f>IF(P338&gt;0,IF(Tableau_stats_bancs[[#This Row],[ Durée (en jours)]]-Q338&gt;7,7,Tableau_stats_bancs[[#This Row],[ Durée (en jours)]]-Q338),"")</f>
        <v/>
      </c>
      <c r="AD338" s="59" t="b">
        <v>0</v>
      </c>
      <c r="AE338" s="42" t="s">
        <v>313</v>
      </c>
      <c r="AF338" s="40">
        <v>42391</v>
      </c>
      <c r="AG338" s="40">
        <v>42391.999305555553</v>
      </c>
      <c r="AH338" s="41" t="b">
        <v>1</v>
      </c>
      <c r="AI338" s="42"/>
      <c r="AJ338" s="42" t="s">
        <v>47</v>
      </c>
      <c r="AK338" s="43" t="s">
        <v>8</v>
      </c>
      <c r="AL338" s="44">
        <v>1</v>
      </c>
      <c r="AM338" s="45">
        <v>0.33333333333333331</v>
      </c>
      <c r="AN338" s="46">
        <v>4</v>
      </c>
      <c r="AO338" s="46">
        <v>4</v>
      </c>
      <c r="AP338" s="47">
        <v>0</v>
      </c>
    </row>
    <row r="339" spans="1:42" x14ac:dyDescent="0.25">
      <c r="A339" t="b">
        <v>0</v>
      </c>
      <c r="B339" s="1"/>
      <c r="C339" s="2">
        <v>42464.333333333336</v>
      </c>
      <c r="D339" s="2">
        <v>42467.5</v>
      </c>
      <c r="E339" s="3" t="b">
        <v>0</v>
      </c>
      <c r="F339" s="1"/>
      <c r="G339" s="1" t="s">
        <v>49</v>
      </c>
      <c r="H339" s="4" t="s">
        <v>8</v>
      </c>
      <c r="I339" s="5">
        <f t="shared" si="49"/>
        <v>3.5</v>
      </c>
      <c r="J33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1.1666666666666665</v>
      </c>
      <c r="K339">
        <f>WEEKNUM(Tableau_stats_bancs[[#This Row],[Heure de début]],)</f>
        <v>15</v>
      </c>
      <c r="L339">
        <f>WEEKNUM(Tableau_stats_bancs[[#This Row],[Heure de fin]],)</f>
        <v>15</v>
      </c>
      <c r="M339">
        <f>IF(Tableau_stats_bancs[[#This Row],[Semaine fin]]&lt;&gt;Tableau_stats_bancs[[#This Row],[Semaine début]],1,0)</f>
        <v>0</v>
      </c>
      <c r="Q339" s="25"/>
      <c r="R339" t="str">
        <f t="shared" si="50"/>
        <v/>
      </c>
      <c r="S339" s="26" t="str">
        <f>IF(P339&gt;0,IF(Tableau_stats_bancs[[#This Row],[ Durée (en jours)]]-Q339&gt;7,7,Tableau_stats_bancs[[#This Row],[ Durée (en jours)]]-Q339),"")</f>
        <v/>
      </c>
      <c r="AD339" s="59" t="b">
        <v>0</v>
      </c>
      <c r="AE339" s="42" t="s">
        <v>314</v>
      </c>
      <c r="AF339" s="40">
        <v>42394</v>
      </c>
      <c r="AG339" s="40">
        <v>42398.999305555553</v>
      </c>
      <c r="AH339" s="41" t="b">
        <v>1</v>
      </c>
      <c r="AI339" s="42"/>
      <c r="AJ339" s="42" t="s">
        <v>47</v>
      </c>
      <c r="AK339" s="43" t="s">
        <v>8</v>
      </c>
      <c r="AL339" s="44">
        <v>5</v>
      </c>
      <c r="AM339" s="45">
        <v>1.6666666666666665</v>
      </c>
      <c r="AN339" s="46">
        <v>5</v>
      </c>
      <c r="AO339" s="46">
        <v>5</v>
      </c>
      <c r="AP339" s="47">
        <v>0</v>
      </c>
    </row>
    <row r="340" spans="1:42" x14ac:dyDescent="0.25">
      <c r="A340" t="b">
        <v>0</v>
      </c>
      <c r="B340" s="1"/>
      <c r="C340" s="2">
        <v>42467.5</v>
      </c>
      <c r="D340" s="2">
        <v>42468.958333333336</v>
      </c>
      <c r="E340" s="3" t="b">
        <v>0</v>
      </c>
      <c r="F340" s="1"/>
      <c r="G340" s="1" t="s">
        <v>49</v>
      </c>
      <c r="H340" s="4" t="s">
        <v>9</v>
      </c>
      <c r="I340" s="5">
        <f t="shared" si="49"/>
        <v>1.5</v>
      </c>
      <c r="J34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340">
        <f>WEEKNUM(Tableau_stats_bancs[[#This Row],[Heure de début]],)</f>
        <v>15</v>
      </c>
      <c r="L340">
        <f>WEEKNUM(Tableau_stats_bancs[[#This Row],[Heure de fin]],)</f>
        <v>15</v>
      </c>
      <c r="M340">
        <f>IF(Tableau_stats_bancs[[#This Row],[Semaine fin]]&lt;&gt;Tableau_stats_bancs[[#This Row],[Semaine début]],1,0)</f>
        <v>0</v>
      </c>
      <c r="Q340" s="25"/>
      <c r="R340" t="str">
        <f t="shared" si="50"/>
        <v/>
      </c>
      <c r="S340" s="26" t="str">
        <f>IF(P340&gt;0,IF(Tableau_stats_bancs[[#This Row],[ Durée (en jours)]]-Q340&gt;7,7,Tableau_stats_bancs[[#This Row],[ Durée (en jours)]]-Q340),"")</f>
        <v/>
      </c>
      <c r="AD340" s="59" t="b">
        <v>0</v>
      </c>
      <c r="AE340" s="42" t="s">
        <v>315</v>
      </c>
      <c r="AF340" s="40">
        <v>42401</v>
      </c>
      <c r="AG340" s="40">
        <v>42405.999305555553</v>
      </c>
      <c r="AH340" s="41" t="b">
        <v>1</v>
      </c>
      <c r="AI340" s="42"/>
      <c r="AJ340" s="42" t="s">
        <v>47</v>
      </c>
      <c r="AK340" s="43" t="s">
        <v>8</v>
      </c>
      <c r="AL340" s="44">
        <v>5</v>
      </c>
      <c r="AM340" s="45">
        <v>1.6666666666666665</v>
      </c>
      <c r="AN340" s="46">
        <v>6</v>
      </c>
      <c r="AO340" s="46">
        <v>6</v>
      </c>
      <c r="AP340" s="47">
        <v>0</v>
      </c>
    </row>
    <row r="341" spans="1:42" x14ac:dyDescent="0.25">
      <c r="A341" t="b">
        <v>0</v>
      </c>
      <c r="B341" s="1"/>
      <c r="C341" s="2">
        <v>42478</v>
      </c>
      <c r="D341" s="2">
        <v>42482.999305555553</v>
      </c>
      <c r="E341" s="3" t="b">
        <v>1</v>
      </c>
      <c r="F341" s="1"/>
      <c r="G341" s="1" t="s">
        <v>49</v>
      </c>
      <c r="H341" s="4" t="s">
        <v>9</v>
      </c>
      <c r="I341" s="5">
        <f t="shared" si="49"/>
        <v>5</v>
      </c>
      <c r="J34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41">
        <f>WEEKNUM(Tableau_stats_bancs[[#This Row],[Heure de début]],)</f>
        <v>17</v>
      </c>
      <c r="L341">
        <f>WEEKNUM(Tableau_stats_bancs[[#This Row],[Heure de fin]],)</f>
        <v>17</v>
      </c>
      <c r="M341">
        <f>IF(Tableau_stats_bancs[[#This Row],[Semaine fin]]&lt;&gt;Tableau_stats_bancs[[#This Row],[Semaine début]],1,0)</f>
        <v>0</v>
      </c>
      <c r="Q341" s="25"/>
      <c r="R341" t="str">
        <f t="shared" si="50"/>
        <v/>
      </c>
      <c r="S341" s="26" t="str">
        <f>IF(P341&gt;0,IF(Tableau_stats_bancs[[#This Row],[ Durée (en jours)]]-Q341&gt;7,7,Tableau_stats_bancs[[#This Row],[ Durée (en jours)]]-Q341),"")</f>
        <v/>
      </c>
      <c r="AD341" s="59" t="b">
        <v>0</v>
      </c>
      <c r="AE341" s="42" t="s">
        <v>316</v>
      </c>
      <c r="AF341" s="40">
        <v>42408</v>
      </c>
      <c r="AG341" s="40">
        <v>42412.999305555553</v>
      </c>
      <c r="AH341" s="41" t="b">
        <v>1</v>
      </c>
      <c r="AI341" s="42"/>
      <c r="AJ341" s="42" t="s">
        <v>47</v>
      </c>
      <c r="AK341" s="43" t="s">
        <v>8</v>
      </c>
      <c r="AL341" s="44">
        <v>5</v>
      </c>
      <c r="AM341" s="45">
        <v>1.6666666666666665</v>
      </c>
      <c r="AN341" s="46">
        <v>7</v>
      </c>
      <c r="AO341" s="46">
        <v>7</v>
      </c>
      <c r="AP341" s="47">
        <v>0</v>
      </c>
    </row>
    <row r="342" spans="1:42" x14ac:dyDescent="0.25">
      <c r="A342" t="b">
        <v>0</v>
      </c>
      <c r="B342" s="1"/>
      <c r="C342" s="2">
        <v>42492</v>
      </c>
      <c r="D342" s="2">
        <v>42493.999305555553</v>
      </c>
      <c r="E342" s="3" t="b">
        <v>1</v>
      </c>
      <c r="F342" s="1"/>
      <c r="G342" s="1" t="s">
        <v>49</v>
      </c>
      <c r="H342" s="4" t="s">
        <v>10</v>
      </c>
      <c r="I342" s="5">
        <f t="shared" si="49"/>
        <v>2</v>
      </c>
      <c r="J34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42">
        <f>WEEKNUM(Tableau_stats_bancs[[#This Row],[Heure de début]],)</f>
        <v>19</v>
      </c>
      <c r="L342">
        <f>WEEKNUM(Tableau_stats_bancs[[#This Row],[Heure de fin]],)</f>
        <v>19</v>
      </c>
      <c r="M342">
        <f>IF(Tableau_stats_bancs[[#This Row],[Semaine fin]]&lt;&gt;Tableau_stats_bancs[[#This Row],[Semaine début]],1,0)</f>
        <v>0</v>
      </c>
      <c r="Q342" s="25"/>
      <c r="R342" t="str">
        <f t="shared" si="50"/>
        <v/>
      </c>
      <c r="S342" s="26" t="str">
        <f>IF(P342&gt;0,IF(Tableau_stats_bancs[[#This Row],[ Durée (en jours)]]-Q342&gt;7,7,Tableau_stats_bancs[[#This Row],[ Durée (en jours)]]-Q342),"")</f>
        <v/>
      </c>
      <c r="AD342" s="59" t="b">
        <v>0</v>
      </c>
      <c r="AE342" s="42" t="s">
        <v>317</v>
      </c>
      <c r="AF342" s="40">
        <v>42415.333333333336</v>
      </c>
      <c r="AG342" s="40">
        <v>42416.5</v>
      </c>
      <c r="AH342" s="41" t="b">
        <v>0</v>
      </c>
      <c r="AI342" s="42"/>
      <c r="AJ342" s="42" t="s">
        <v>47</v>
      </c>
      <c r="AK342" s="43" t="s">
        <v>8</v>
      </c>
      <c r="AL342" s="44">
        <v>1.5</v>
      </c>
      <c r="AM342" s="45">
        <v>0.5</v>
      </c>
      <c r="AN342" s="46">
        <v>8</v>
      </c>
      <c r="AO342" s="46">
        <v>8</v>
      </c>
      <c r="AP342" s="47">
        <v>0</v>
      </c>
    </row>
    <row r="343" spans="1:42" x14ac:dyDescent="0.25">
      <c r="A343" t="b">
        <v>0</v>
      </c>
      <c r="B343" s="1"/>
      <c r="C343" s="2">
        <v>42494</v>
      </c>
      <c r="D343" s="2">
        <v>42494.999305555553</v>
      </c>
      <c r="E343" s="3" t="b">
        <v>1</v>
      </c>
      <c r="F343" s="1"/>
      <c r="G343" s="1" t="s">
        <v>49</v>
      </c>
      <c r="H343" s="4" t="s">
        <v>8</v>
      </c>
      <c r="I343" s="5">
        <f t="shared" si="49"/>
        <v>1</v>
      </c>
      <c r="J34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43">
        <f>WEEKNUM(Tableau_stats_bancs[[#This Row],[Heure de début]],)</f>
        <v>19</v>
      </c>
      <c r="L343">
        <f>WEEKNUM(Tableau_stats_bancs[[#This Row],[Heure de fin]],)</f>
        <v>19</v>
      </c>
      <c r="M343">
        <f>IF(Tableau_stats_bancs[[#This Row],[Semaine fin]]&lt;&gt;Tableau_stats_bancs[[#This Row],[Semaine début]],1,0)</f>
        <v>0</v>
      </c>
      <c r="Q343" s="25"/>
      <c r="R343" t="str">
        <f t="shared" si="50"/>
        <v/>
      </c>
      <c r="S343" s="26" t="str">
        <f>IF(P343&gt;0,IF(Tableau_stats_bancs[[#This Row],[ Durée (en jours)]]-Q343&gt;7,7,Tableau_stats_bancs[[#This Row],[ Durée (en jours)]]-Q343),"")</f>
        <v/>
      </c>
      <c r="AD343" s="59" t="b">
        <v>0</v>
      </c>
      <c r="AE343" s="42" t="s">
        <v>318</v>
      </c>
      <c r="AF343" s="40">
        <v>42419</v>
      </c>
      <c r="AG343" s="40">
        <v>42419.999305555553</v>
      </c>
      <c r="AH343" s="41" t="b">
        <v>1</v>
      </c>
      <c r="AI343" s="42"/>
      <c r="AJ343" s="42" t="s">
        <v>47</v>
      </c>
      <c r="AK343" s="43" t="s">
        <v>8</v>
      </c>
      <c r="AL343" s="44">
        <v>1</v>
      </c>
      <c r="AM343" s="45">
        <v>0.33333333333333331</v>
      </c>
      <c r="AN343" s="46">
        <v>8</v>
      </c>
      <c r="AO343" s="46">
        <v>8</v>
      </c>
      <c r="AP343" s="47">
        <v>0</v>
      </c>
    </row>
    <row r="344" spans="1:42" x14ac:dyDescent="0.25">
      <c r="A344" t="b">
        <v>0</v>
      </c>
      <c r="B344" s="1"/>
      <c r="C344" s="2">
        <v>42496</v>
      </c>
      <c r="D344" s="2">
        <v>42496.999305555553</v>
      </c>
      <c r="E344" s="3" t="b">
        <v>1</v>
      </c>
      <c r="F344" s="1"/>
      <c r="G344" s="1" t="s">
        <v>49</v>
      </c>
      <c r="H344" s="4" t="s">
        <v>8</v>
      </c>
      <c r="I344" s="5">
        <f t="shared" si="49"/>
        <v>1</v>
      </c>
      <c r="J34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44">
        <f>WEEKNUM(Tableau_stats_bancs[[#This Row],[Heure de début]],)</f>
        <v>19</v>
      </c>
      <c r="L344">
        <f>WEEKNUM(Tableau_stats_bancs[[#This Row],[Heure de fin]],)</f>
        <v>19</v>
      </c>
      <c r="M344">
        <f>IF(Tableau_stats_bancs[[#This Row],[Semaine fin]]&lt;&gt;Tableau_stats_bancs[[#This Row],[Semaine début]],1,0)</f>
        <v>0</v>
      </c>
      <c r="Q344" s="25"/>
      <c r="R344" t="str">
        <f t="shared" si="50"/>
        <v/>
      </c>
      <c r="S344" s="26" t="str">
        <f>IF(P344&gt;0,IF(Tableau_stats_bancs[[#This Row],[ Durée (en jours)]]-Q344&gt;7,7,Tableau_stats_bancs[[#This Row],[ Durée (en jours)]]-Q344),"")</f>
        <v/>
      </c>
      <c r="AD344" s="59" t="b">
        <v>0</v>
      </c>
      <c r="AE344" s="42" t="s">
        <v>319</v>
      </c>
      <c r="AF344" s="40">
        <v>42422</v>
      </c>
      <c r="AG344" s="40">
        <v>42422.999305555553</v>
      </c>
      <c r="AH344" s="41" t="b">
        <v>1</v>
      </c>
      <c r="AI344" s="42"/>
      <c r="AJ344" s="42" t="s">
        <v>47</v>
      </c>
      <c r="AK344" s="43" t="s">
        <v>8</v>
      </c>
      <c r="AL344" s="44">
        <v>1</v>
      </c>
      <c r="AM344" s="45">
        <v>0.33333333333333331</v>
      </c>
      <c r="AN344" s="46">
        <v>9</v>
      </c>
      <c r="AO344" s="46">
        <v>9</v>
      </c>
      <c r="AP344" s="47">
        <v>0</v>
      </c>
    </row>
    <row r="345" spans="1:42" x14ac:dyDescent="0.25">
      <c r="A345" t="b">
        <v>0</v>
      </c>
      <c r="B345" s="1"/>
      <c r="C345" s="2">
        <v>42499</v>
      </c>
      <c r="D345" s="2">
        <v>42500.999305555553</v>
      </c>
      <c r="E345" s="3" t="b">
        <v>1</v>
      </c>
      <c r="F345" s="1"/>
      <c r="G345" s="1" t="s">
        <v>49</v>
      </c>
      <c r="H345" s="4" t="s">
        <v>8</v>
      </c>
      <c r="I345" s="5">
        <f t="shared" si="49"/>
        <v>2</v>
      </c>
      <c r="J34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45">
        <f>WEEKNUM(Tableau_stats_bancs[[#This Row],[Heure de début]],)</f>
        <v>20</v>
      </c>
      <c r="L345">
        <f>WEEKNUM(Tableau_stats_bancs[[#This Row],[Heure de fin]],)</f>
        <v>20</v>
      </c>
      <c r="M345">
        <f>IF(Tableau_stats_bancs[[#This Row],[Semaine fin]]&lt;&gt;Tableau_stats_bancs[[#This Row],[Semaine début]],1,0)</f>
        <v>0</v>
      </c>
      <c r="Q345" s="25"/>
      <c r="R345" t="str">
        <f t="shared" si="50"/>
        <v/>
      </c>
      <c r="S345" s="26" t="str">
        <f>IF(P345&gt;0,IF(Tableau_stats_bancs[[#This Row],[ Durée (en jours)]]-Q345&gt;7,7,Tableau_stats_bancs[[#This Row],[ Durée (en jours)]]-Q345),"")</f>
        <v/>
      </c>
      <c r="AD345" s="59" t="b">
        <v>0</v>
      </c>
      <c r="AE345" s="42" t="s">
        <v>320</v>
      </c>
      <c r="AF345" s="40">
        <v>42423</v>
      </c>
      <c r="AG345" s="40">
        <v>42426.999305555553</v>
      </c>
      <c r="AH345" s="41" t="b">
        <v>1</v>
      </c>
      <c r="AI345" s="42"/>
      <c r="AJ345" s="42" t="s">
        <v>47</v>
      </c>
      <c r="AK345" s="43" t="s">
        <v>8</v>
      </c>
      <c r="AL345" s="44">
        <v>4</v>
      </c>
      <c r="AM345" s="45">
        <v>1.3333333333333333</v>
      </c>
      <c r="AN345" s="46">
        <v>9</v>
      </c>
      <c r="AO345" s="46">
        <v>9</v>
      </c>
      <c r="AP345" s="47">
        <v>0</v>
      </c>
    </row>
    <row r="346" spans="1:42" x14ac:dyDescent="0.25">
      <c r="A346" t="b">
        <v>0</v>
      </c>
      <c r="B346" s="1"/>
      <c r="C346" s="2">
        <v>42501</v>
      </c>
      <c r="D346" s="2">
        <v>42503.999305555553</v>
      </c>
      <c r="E346" s="3" t="b">
        <v>1</v>
      </c>
      <c r="F346" s="1"/>
      <c r="G346" s="1" t="s">
        <v>49</v>
      </c>
      <c r="H346" s="4" t="s">
        <v>8</v>
      </c>
      <c r="I346" s="5">
        <f t="shared" si="49"/>
        <v>3</v>
      </c>
      <c r="J34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46">
        <f>WEEKNUM(Tableau_stats_bancs[[#This Row],[Heure de début]],)</f>
        <v>20</v>
      </c>
      <c r="L346">
        <f>WEEKNUM(Tableau_stats_bancs[[#This Row],[Heure de fin]],)</f>
        <v>20</v>
      </c>
      <c r="M346">
        <f>IF(Tableau_stats_bancs[[#This Row],[Semaine fin]]&lt;&gt;Tableau_stats_bancs[[#This Row],[Semaine début]],1,0)</f>
        <v>0</v>
      </c>
      <c r="Q346" s="25"/>
      <c r="R346" t="str">
        <f t="shared" si="50"/>
        <v/>
      </c>
      <c r="S346" s="26" t="str">
        <f>IF(P346&gt;0,IF(Tableau_stats_bancs[[#This Row],[ Durée (en jours)]]-Q346&gt;7,7,Tableau_stats_bancs[[#This Row],[ Durée (en jours)]]-Q346),"")</f>
        <v/>
      </c>
      <c r="AD346" s="59" t="b">
        <v>0</v>
      </c>
      <c r="AE346" s="42" t="s">
        <v>321</v>
      </c>
      <c r="AF346" s="40">
        <v>42429</v>
      </c>
      <c r="AG346" s="40">
        <v>42429.999305555553</v>
      </c>
      <c r="AH346" s="41" t="b">
        <v>1</v>
      </c>
      <c r="AI346" s="42"/>
      <c r="AJ346" s="42" t="s">
        <v>47</v>
      </c>
      <c r="AK346" s="43" t="s">
        <v>8</v>
      </c>
      <c r="AL346" s="44">
        <v>1</v>
      </c>
      <c r="AM346" s="45">
        <v>0.33333333333333331</v>
      </c>
      <c r="AN346" s="46">
        <v>10</v>
      </c>
      <c r="AO346" s="46">
        <v>10</v>
      </c>
      <c r="AP346" s="47">
        <v>0</v>
      </c>
    </row>
    <row r="347" spans="1:42" x14ac:dyDescent="0.25">
      <c r="A347" t="b">
        <v>0</v>
      </c>
      <c r="B347" s="1"/>
      <c r="C347" s="2">
        <v>42506</v>
      </c>
      <c r="D347" s="2">
        <v>42507.999305555553</v>
      </c>
      <c r="E347" s="3" t="b">
        <v>1</v>
      </c>
      <c r="F347" s="1"/>
      <c r="G347" s="1" t="s">
        <v>49</v>
      </c>
      <c r="H347" s="4" t="s">
        <v>8</v>
      </c>
      <c r="I347" s="5">
        <f t="shared" si="49"/>
        <v>2</v>
      </c>
      <c r="J34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47">
        <f>WEEKNUM(Tableau_stats_bancs[[#This Row],[Heure de début]],)</f>
        <v>21</v>
      </c>
      <c r="L347">
        <f>WEEKNUM(Tableau_stats_bancs[[#This Row],[Heure de fin]],)</f>
        <v>21</v>
      </c>
      <c r="M347">
        <f>IF(Tableau_stats_bancs[[#This Row],[Semaine fin]]&lt;&gt;Tableau_stats_bancs[[#This Row],[Semaine début]],1,0)</f>
        <v>0</v>
      </c>
      <c r="Q347" s="25"/>
      <c r="R347" t="str">
        <f t="shared" si="50"/>
        <v/>
      </c>
      <c r="S347" s="26" t="str">
        <f>IF(P347&gt;0,IF(Tableau_stats_bancs[[#This Row],[ Durée (en jours)]]-Q347&gt;7,7,Tableau_stats_bancs[[#This Row],[ Durée (en jours)]]-Q347),"")</f>
        <v/>
      </c>
      <c r="AD347" s="59" t="b">
        <v>0</v>
      </c>
      <c r="AE347" s="42" t="s">
        <v>322</v>
      </c>
      <c r="AF347" s="40">
        <v>42430</v>
      </c>
      <c r="AG347" s="40">
        <v>42431.999305555553</v>
      </c>
      <c r="AH347" s="41" t="b">
        <v>1</v>
      </c>
      <c r="AI347" s="42"/>
      <c r="AJ347" s="42" t="s">
        <v>47</v>
      </c>
      <c r="AK347" s="43" t="s">
        <v>8</v>
      </c>
      <c r="AL347" s="44">
        <v>2</v>
      </c>
      <c r="AM347" s="45">
        <v>0.66666666666666663</v>
      </c>
      <c r="AN347" s="46">
        <v>10</v>
      </c>
      <c r="AO347" s="46">
        <v>10</v>
      </c>
      <c r="AP347" s="47">
        <v>0</v>
      </c>
    </row>
    <row r="348" spans="1:42" x14ac:dyDescent="0.25">
      <c r="A348" t="b">
        <v>0</v>
      </c>
      <c r="B348" s="1"/>
      <c r="C348" s="2">
        <v>42508</v>
      </c>
      <c r="D348" s="2">
        <v>42510.999305555553</v>
      </c>
      <c r="E348" s="3" t="b">
        <v>1</v>
      </c>
      <c r="F348" s="1"/>
      <c r="G348" s="1" t="s">
        <v>49</v>
      </c>
      <c r="H348" s="4" t="s">
        <v>8</v>
      </c>
      <c r="I348" s="5">
        <f t="shared" si="49"/>
        <v>3</v>
      </c>
      <c r="J34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48">
        <f>WEEKNUM(Tableau_stats_bancs[[#This Row],[Heure de début]],)</f>
        <v>21</v>
      </c>
      <c r="L348">
        <f>WEEKNUM(Tableau_stats_bancs[[#This Row],[Heure de fin]],)</f>
        <v>21</v>
      </c>
      <c r="M348">
        <f>IF(Tableau_stats_bancs[[#This Row],[Semaine fin]]&lt;&gt;Tableau_stats_bancs[[#This Row],[Semaine début]],1,0)</f>
        <v>0</v>
      </c>
      <c r="Q348" s="25"/>
      <c r="R348" t="str">
        <f t="shared" si="50"/>
        <v/>
      </c>
      <c r="S348" s="26" t="str">
        <f>IF(P348&gt;0,IF(Tableau_stats_bancs[[#This Row],[ Durée (en jours)]]-Q348&gt;7,7,Tableau_stats_bancs[[#This Row],[ Durée (en jours)]]-Q348),"")</f>
        <v/>
      </c>
      <c r="AD348" s="59" t="b">
        <v>0</v>
      </c>
      <c r="AE348" s="42" t="s">
        <v>323</v>
      </c>
      <c r="AF348" s="40">
        <v>42432.5</v>
      </c>
      <c r="AG348" s="40">
        <v>42432.958333333336</v>
      </c>
      <c r="AH348" s="41" t="b">
        <v>0</v>
      </c>
      <c r="AI348" s="42"/>
      <c r="AJ348" s="42" t="s">
        <v>47</v>
      </c>
      <c r="AK348" s="43" t="s">
        <v>9</v>
      </c>
      <c r="AL348" s="44">
        <v>0.5</v>
      </c>
      <c r="AM348" s="45">
        <v>0.16666666666666666</v>
      </c>
      <c r="AN348" s="46">
        <v>10</v>
      </c>
      <c r="AO348" s="46">
        <v>10</v>
      </c>
      <c r="AP348" s="47">
        <v>0</v>
      </c>
    </row>
    <row r="349" spans="1:42" x14ac:dyDescent="0.25">
      <c r="A349" t="b">
        <v>0</v>
      </c>
      <c r="B349" s="1"/>
      <c r="C349" s="2">
        <v>42513</v>
      </c>
      <c r="D349" s="2">
        <v>42513.999305555553</v>
      </c>
      <c r="E349" s="3" t="b">
        <v>1</v>
      </c>
      <c r="F349" s="1"/>
      <c r="G349" s="1" t="s">
        <v>49</v>
      </c>
      <c r="H349" s="4" t="s">
        <v>8</v>
      </c>
      <c r="I349" s="5">
        <f t="shared" si="49"/>
        <v>1</v>
      </c>
      <c r="J34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49">
        <f>WEEKNUM(Tableau_stats_bancs[[#This Row],[Heure de début]],)</f>
        <v>22</v>
      </c>
      <c r="L349">
        <f>WEEKNUM(Tableau_stats_bancs[[#This Row],[Heure de fin]],)</f>
        <v>22</v>
      </c>
      <c r="M349">
        <f>IF(Tableau_stats_bancs[[#This Row],[Semaine fin]]&lt;&gt;Tableau_stats_bancs[[#This Row],[Semaine début]],1,0)</f>
        <v>0</v>
      </c>
      <c r="Q349" s="25"/>
      <c r="R349" t="str">
        <f t="shared" si="50"/>
        <v/>
      </c>
      <c r="S349" s="26" t="str">
        <f>IF(P349&gt;0,IF(Tableau_stats_bancs[[#This Row],[ Durée (en jours)]]-Q349&gt;7,7,Tableau_stats_bancs[[#This Row],[ Durée (en jours)]]-Q349),"")</f>
        <v/>
      </c>
      <c r="AD349" s="59" t="b">
        <v>0</v>
      </c>
      <c r="AE349" s="42" t="s">
        <v>324</v>
      </c>
      <c r="AF349" s="40">
        <v>42433</v>
      </c>
      <c r="AG349" s="40">
        <v>42433.999305555553</v>
      </c>
      <c r="AH349" s="41" t="b">
        <v>1</v>
      </c>
      <c r="AI349" s="42"/>
      <c r="AJ349" s="42" t="s">
        <v>47</v>
      </c>
      <c r="AK349" s="43" t="s">
        <v>8</v>
      </c>
      <c r="AL349" s="44">
        <v>1</v>
      </c>
      <c r="AM349" s="45">
        <v>0.33333333333333331</v>
      </c>
      <c r="AN349" s="46">
        <v>10</v>
      </c>
      <c r="AO349" s="46">
        <v>10</v>
      </c>
      <c r="AP349" s="47">
        <v>0</v>
      </c>
    </row>
    <row r="350" spans="1:42" x14ac:dyDescent="0.25">
      <c r="A350" t="b">
        <v>0</v>
      </c>
      <c r="B350" s="1"/>
      <c r="C350" s="2">
        <v>42515</v>
      </c>
      <c r="D350" s="2">
        <v>42515.999305555553</v>
      </c>
      <c r="E350" s="3" t="b">
        <v>1</v>
      </c>
      <c r="F350" s="1"/>
      <c r="G350" s="1" t="s">
        <v>49</v>
      </c>
      <c r="H350" s="4" t="s">
        <v>8</v>
      </c>
      <c r="I350" s="5">
        <f t="shared" si="49"/>
        <v>1</v>
      </c>
      <c r="J35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50">
        <f>WEEKNUM(Tableau_stats_bancs[[#This Row],[Heure de début]],)</f>
        <v>22</v>
      </c>
      <c r="L350">
        <f>WEEKNUM(Tableau_stats_bancs[[#This Row],[Heure de fin]],)</f>
        <v>22</v>
      </c>
      <c r="M350">
        <f>IF(Tableau_stats_bancs[[#This Row],[Semaine fin]]&lt;&gt;Tableau_stats_bancs[[#This Row],[Semaine début]],1,0)</f>
        <v>0</v>
      </c>
      <c r="Q350" s="25"/>
      <c r="R350" t="str">
        <f t="shared" si="50"/>
        <v/>
      </c>
      <c r="S350" s="26" t="str">
        <f>IF(P350&gt;0,IF(Tableau_stats_bancs[[#This Row],[ Durée (en jours)]]-Q350&gt;7,7,Tableau_stats_bancs[[#This Row],[ Durée (en jours)]]-Q350),"")</f>
        <v/>
      </c>
      <c r="AD350" s="59" t="b">
        <v>0</v>
      </c>
      <c r="AE350" s="42" t="s">
        <v>325</v>
      </c>
      <c r="AF350" s="40">
        <v>42436</v>
      </c>
      <c r="AG350" s="40">
        <v>42437.999305555553</v>
      </c>
      <c r="AH350" s="41" t="b">
        <v>1</v>
      </c>
      <c r="AI350" s="42"/>
      <c r="AJ350" s="42" t="s">
        <v>47</v>
      </c>
      <c r="AK350" s="43" t="s">
        <v>8</v>
      </c>
      <c r="AL350" s="44">
        <v>2</v>
      </c>
      <c r="AM350" s="45">
        <v>0.66666666666666663</v>
      </c>
      <c r="AN350" s="46">
        <v>11</v>
      </c>
      <c r="AO350" s="46">
        <v>11</v>
      </c>
      <c r="AP350" s="47">
        <v>0</v>
      </c>
    </row>
    <row r="351" spans="1:42" x14ac:dyDescent="0.25">
      <c r="A351" t="b">
        <v>0</v>
      </c>
      <c r="B351" s="1"/>
      <c r="C351" s="2">
        <v>42516</v>
      </c>
      <c r="D351" s="2">
        <v>42517.999305555553</v>
      </c>
      <c r="E351" s="3" t="b">
        <v>1</v>
      </c>
      <c r="F351" s="1"/>
      <c r="G351" s="1" t="s">
        <v>49</v>
      </c>
      <c r="H351" s="4" t="s">
        <v>8</v>
      </c>
      <c r="I351" s="5">
        <f t="shared" si="49"/>
        <v>2</v>
      </c>
      <c r="J35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51">
        <f>WEEKNUM(Tableau_stats_bancs[[#This Row],[Heure de début]],)</f>
        <v>22</v>
      </c>
      <c r="L351">
        <f>WEEKNUM(Tableau_stats_bancs[[#This Row],[Heure de fin]],)</f>
        <v>22</v>
      </c>
      <c r="M351">
        <f>IF(Tableau_stats_bancs[[#This Row],[Semaine fin]]&lt;&gt;Tableau_stats_bancs[[#This Row],[Semaine début]],1,0)</f>
        <v>0</v>
      </c>
      <c r="Q351" s="25"/>
      <c r="R351" t="str">
        <f t="shared" si="50"/>
        <v/>
      </c>
      <c r="S351" s="26" t="str">
        <f>IF(P351&gt;0,IF(Tableau_stats_bancs[[#This Row],[ Durée (en jours)]]-Q351&gt;7,7,Tableau_stats_bancs[[#This Row],[ Durée (en jours)]]-Q351),"")</f>
        <v/>
      </c>
      <c r="AD351" s="59" t="b">
        <v>0</v>
      </c>
      <c r="AE351" s="42" t="s">
        <v>326</v>
      </c>
      <c r="AF351" s="40">
        <v>42438</v>
      </c>
      <c r="AG351" s="40">
        <v>42439.999305555553</v>
      </c>
      <c r="AH351" s="41" t="b">
        <v>1</v>
      </c>
      <c r="AI351" s="42"/>
      <c r="AJ351" s="42" t="s">
        <v>47</v>
      </c>
      <c r="AK351" s="43" t="s">
        <v>8</v>
      </c>
      <c r="AL351" s="44">
        <v>2</v>
      </c>
      <c r="AM351" s="45">
        <v>0.66666666666666663</v>
      </c>
      <c r="AN351" s="46">
        <v>11</v>
      </c>
      <c r="AO351" s="46">
        <v>11</v>
      </c>
      <c r="AP351" s="47">
        <v>0</v>
      </c>
    </row>
    <row r="352" spans="1:42" x14ac:dyDescent="0.25">
      <c r="A352" t="b">
        <v>0</v>
      </c>
      <c r="B352" s="1"/>
      <c r="C352" s="2">
        <v>42520</v>
      </c>
      <c r="D352" s="2">
        <v>42521.999305555553</v>
      </c>
      <c r="E352" s="3" t="b">
        <v>1</v>
      </c>
      <c r="F352" s="1"/>
      <c r="G352" s="1" t="s">
        <v>49</v>
      </c>
      <c r="H352" s="4" t="s">
        <v>8</v>
      </c>
      <c r="I352" s="5">
        <f t="shared" si="49"/>
        <v>2</v>
      </c>
      <c r="J35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52">
        <f>WEEKNUM(Tableau_stats_bancs[[#This Row],[Heure de début]],)</f>
        <v>23</v>
      </c>
      <c r="L352">
        <f>WEEKNUM(Tableau_stats_bancs[[#This Row],[Heure de fin]],)</f>
        <v>23</v>
      </c>
      <c r="M352">
        <f>IF(Tableau_stats_bancs[[#This Row],[Semaine fin]]&lt;&gt;Tableau_stats_bancs[[#This Row],[Semaine début]],1,0)</f>
        <v>0</v>
      </c>
      <c r="Q352" s="25"/>
      <c r="R352" t="str">
        <f t="shared" si="50"/>
        <v/>
      </c>
      <c r="S352" s="26" t="str">
        <f>IF(P352&gt;0,IF(Tableau_stats_bancs[[#This Row],[ Durée (en jours)]]-Q352&gt;7,7,Tableau_stats_bancs[[#This Row],[ Durée (en jours)]]-Q352),"")</f>
        <v/>
      </c>
      <c r="AD352" s="59" t="b">
        <v>0</v>
      </c>
      <c r="AE352" s="42" t="s">
        <v>327</v>
      </c>
      <c r="AF352" s="40">
        <v>42445</v>
      </c>
      <c r="AG352" s="40">
        <v>42447.999305555553</v>
      </c>
      <c r="AH352" s="41" t="b">
        <v>1</v>
      </c>
      <c r="AI352" s="42"/>
      <c r="AJ352" s="42" t="s">
        <v>47</v>
      </c>
      <c r="AK352" s="43" t="s">
        <v>8</v>
      </c>
      <c r="AL352" s="44">
        <v>3</v>
      </c>
      <c r="AM352" s="45">
        <v>1</v>
      </c>
      <c r="AN352" s="46">
        <v>12</v>
      </c>
      <c r="AO352" s="46">
        <v>12</v>
      </c>
      <c r="AP352" s="47">
        <v>0</v>
      </c>
    </row>
    <row r="353" spans="1:42" x14ac:dyDescent="0.25">
      <c r="A353" t="b">
        <v>0</v>
      </c>
      <c r="B353" s="1"/>
      <c r="C353" s="2">
        <v>42522</v>
      </c>
      <c r="D353" s="2">
        <v>42524.999305555553</v>
      </c>
      <c r="E353" s="3" t="b">
        <v>1</v>
      </c>
      <c r="F353" s="1"/>
      <c r="G353" s="1" t="s">
        <v>49</v>
      </c>
      <c r="H353" s="4" t="s">
        <v>8</v>
      </c>
      <c r="I353" s="5">
        <f t="shared" si="49"/>
        <v>3</v>
      </c>
      <c r="J35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53">
        <f>WEEKNUM(Tableau_stats_bancs[[#This Row],[Heure de début]],)</f>
        <v>23</v>
      </c>
      <c r="L353">
        <f>WEEKNUM(Tableau_stats_bancs[[#This Row],[Heure de fin]],)</f>
        <v>23</v>
      </c>
      <c r="M353">
        <f>IF(Tableau_stats_bancs[[#This Row],[Semaine fin]]&lt;&gt;Tableau_stats_bancs[[#This Row],[Semaine début]],1,0)</f>
        <v>0</v>
      </c>
      <c r="Q353" s="25"/>
      <c r="R353" t="str">
        <f t="shared" si="50"/>
        <v/>
      </c>
      <c r="S353" s="26" t="str">
        <f>IF(P353&gt;0,IF(Tableau_stats_bancs[[#This Row],[ Durée (en jours)]]-Q353&gt;7,7,Tableau_stats_bancs[[#This Row],[ Durée (en jours)]]-Q353),"")</f>
        <v/>
      </c>
      <c r="AD353" s="59" t="b">
        <v>0</v>
      </c>
      <c r="AE353" s="42" t="s">
        <v>328</v>
      </c>
      <c r="AF353" s="40">
        <v>42450</v>
      </c>
      <c r="AG353" s="40">
        <v>42450.999305555553</v>
      </c>
      <c r="AH353" s="41" t="b">
        <v>1</v>
      </c>
      <c r="AI353" s="42"/>
      <c r="AJ353" s="42" t="s">
        <v>47</v>
      </c>
      <c r="AK353" s="43" t="s">
        <v>8</v>
      </c>
      <c r="AL353" s="44">
        <v>1</v>
      </c>
      <c r="AM353" s="45">
        <v>0.33333333333333331</v>
      </c>
      <c r="AN353" s="46">
        <v>13</v>
      </c>
      <c r="AO353" s="46">
        <v>13</v>
      </c>
      <c r="AP353" s="47">
        <v>0</v>
      </c>
    </row>
    <row r="354" spans="1:42" x14ac:dyDescent="0.25">
      <c r="A354" t="b">
        <v>0</v>
      </c>
      <c r="B354" s="1"/>
      <c r="C354" s="2">
        <v>42534</v>
      </c>
      <c r="D354" s="2">
        <v>42534.999305555553</v>
      </c>
      <c r="E354" s="3" t="b">
        <v>1</v>
      </c>
      <c r="F354" s="1"/>
      <c r="G354" s="1" t="s">
        <v>49</v>
      </c>
      <c r="H354" s="4" t="s">
        <v>8</v>
      </c>
      <c r="I354" s="5">
        <f t="shared" si="49"/>
        <v>1</v>
      </c>
      <c r="J35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54">
        <f>WEEKNUM(Tableau_stats_bancs[[#This Row],[Heure de début]],)</f>
        <v>25</v>
      </c>
      <c r="L354">
        <f>WEEKNUM(Tableau_stats_bancs[[#This Row],[Heure de fin]],)</f>
        <v>25</v>
      </c>
      <c r="M354">
        <f>IF(Tableau_stats_bancs[[#This Row],[Semaine fin]]&lt;&gt;Tableau_stats_bancs[[#This Row],[Semaine début]],1,0)</f>
        <v>0</v>
      </c>
      <c r="Q354" s="25"/>
      <c r="R354" t="str">
        <f t="shared" si="50"/>
        <v/>
      </c>
      <c r="S354" s="26" t="str">
        <f>IF(P354&gt;0,IF(Tableau_stats_bancs[[#This Row],[ Durée (en jours)]]-Q354&gt;7,7,Tableau_stats_bancs[[#This Row],[ Durée (en jours)]]-Q354),"")</f>
        <v/>
      </c>
      <c r="AD354" s="59" t="b">
        <v>0</v>
      </c>
      <c r="AE354" s="42" t="s">
        <v>329</v>
      </c>
      <c r="AF354" s="40">
        <v>42451.333333333336</v>
      </c>
      <c r="AG354" s="40">
        <v>42451.5</v>
      </c>
      <c r="AH354" s="41" t="b">
        <v>0</v>
      </c>
      <c r="AI354" s="42"/>
      <c r="AJ354" s="42" t="s">
        <v>47</v>
      </c>
      <c r="AK354" s="43" t="s">
        <v>8</v>
      </c>
      <c r="AL354" s="44">
        <v>0.5</v>
      </c>
      <c r="AM354" s="45">
        <v>0.16666666666424135</v>
      </c>
      <c r="AN354" s="46">
        <v>13</v>
      </c>
      <c r="AO354" s="46">
        <v>13</v>
      </c>
      <c r="AP354" s="47">
        <v>0</v>
      </c>
    </row>
    <row r="355" spans="1:42" x14ac:dyDescent="0.25">
      <c r="A355" t="b">
        <v>0</v>
      </c>
      <c r="B355" s="1"/>
      <c r="C355" s="2">
        <v>42535</v>
      </c>
      <c r="D355" s="2">
        <v>42535.999305555553</v>
      </c>
      <c r="E355" s="3" t="b">
        <v>1</v>
      </c>
      <c r="F355" s="1"/>
      <c r="G355" s="1" t="s">
        <v>49</v>
      </c>
      <c r="H355" s="4" t="s">
        <v>8</v>
      </c>
      <c r="I355" s="5">
        <f t="shared" si="49"/>
        <v>1</v>
      </c>
      <c r="J35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55">
        <f>WEEKNUM(Tableau_stats_bancs[[#This Row],[Heure de début]],)</f>
        <v>25</v>
      </c>
      <c r="L355">
        <f>WEEKNUM(Tableau_stats_bancs[[#This Row],[Heure de fin]],)</f>
        <v>25</v>
      </c>
      <c r="M355">
        <f>IF(Tableau_stats_bancs[[#This Row],[Semaine fin]]&lt;&gt;Tableau_stats_bancs[[#This Row],[Semaine début]],1,0)</f>
        <v>0</v>
      </c>
      <c r="Q355" s="25"/>
      <c r="R355" t="str">
        <f t="shared" si="50"/>
        <v/>
      </c>
      <c r="S355" s="26" t="str">
        <f>IF(P355&gt;0,IF(Tableau_stats_bancs[[#This Row],[ Durée (en jours)]]-Q355&gt;7,7,Tableau_stats_bancs[[#This Row],[ Durée (en jours)]]-Q355),"")</f>
        <v/>
      </c>
      <c r="AD355" s="59" t="b">
        <v>0</v>
      </c>
      <c r="AE355" s="42" t="s">
        <v>330</v>
      </c>
      <c r="AF355" s="40">
        <v>42451.5</v>
      </c>
      <c r="AG355" s="40">
        <v>42452.5</v>
      </c>
      <c r="AH355" s="41" t="b">
        <v>0</v>
      </c>
      <c r="AI355" s="42"/>
      <c r="AJ355" s="42" t="s">
        <v>47</v>
      </c>
      <c r="AK355" s="43" t="s">
        <v>8</v>
      </c>
      <c r="AL355" s="44">
        <v>1</v>
      </c>
      <c r="AM355" s="45">
        <v>0.33333333333333331</v>
      </c>
      <c r="AN355" s="46">
        <v>13</v>
      </c>
      <c r="AO355" s="46">
        <v>13</v>
      </c>
      <c r="AP355" s="47">
        <v>0</v>
      </c>
    </row>
    <row r="356" spans="1:42" x14ac:dyDescent="0.25">
      <c r="A356" t="b">
        <v>0</v>
      </c>
      <c r="B356" s="1"/>
      <c r="C356" s="2">
        <v>42536</v>
      </c>
      <c r="D356" s="2">
        <v>42536.999305555553</v>
      </c>
      <c r="E356" s="3" t="b">
        <v>1</v>
      </c>
      <c r="F356" s="1"/>
      <c r="G356" s="1" t="s">
        <v>49</v>
      </c>
      <c r="H356" s="4" t="s">
        <v>10</v>
      </c>
      <c r="I356" s="5">
        <f t="shared" si="49"/>
        <v>1</v>
      </c>
      <c r="J35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56">
        <f>WEEKNUM(Tableau_stats_bancs[[#This Row],[Heure de début]],)</f>
        <v>25</v>
      </c>
      <c r="L356">
        <f>WEEKNUM(Tableau_stats_bancs[[#This Row],[Heure de fin]],)</f>
        <v>25</v>
      </c>
      <c r="M356">
        <f>IF(Tableau_stats_bancs[[#This Row],[Semaine fin]]&lt;&gt;Tableau_stats_bancs[[#This Row],[Semaine début]],1,0)</f>
        <v>0</v>
      </c>
      <c r="Q356" s="25"/>
      <c r="R356" t="str">
        <f t="shared" si="50"/>
        <v/>
      </c>
      <c r="S356" s="26" t="str">
        <f>IF(P356&gt;0,IF(Tableau_stats_bancs[[#This Row],[ Durée (en jours)]]-Q356&gt;7,7,Tableau_stats_bancs[[#This Row],[ Durée (en jours)]]-Q356),"")</f>
        <v/>
      </c>
      <c r="AD356" s="59" t="b">
        <v>0</v>
      </c>
      <c r="AE356" s="42" t="s">
        <v>331</v>
      </c>
      <c r="AF356" s="40">
        <v>42452.5</v>
      </c>
      <c r="AG356" s="40">
        <v>42454.958333333336</v>
      </c>
      <c r="AH356" s="41" t="b">
        <v>0</v>
      </c>
      <c r="AI356" s="42"/>
      <c r="AJ356" s="42" t="s">
        <v>47</v>
      </c>
      <c r="AK356" s="43" t="s">
        <v>8</v>
      </c>
      <c r="AL356" s="44">
        <v>2.5</v>
      </c>
      <c r="AM356" s="45">
        <v>0.83333333333333326</v>
      </c>
      <c r="AN356" s="46">
        <v>13</v>
      </c>
      <c r="AO356" s="46">
        <v>13</v>
      </c>
      <c r="AP356" s="47">
        <v>0</v>
      </c>
    </row>
    <row r="357" spans="1:42" x14ac:dyDescent="0.25">
      <c r="A357" t="b">
        <v>0</v>
      </c>
      <c r="B357" s="1"/>
      <c r="C357" s="2">
        <v>42537</v>
      </c>
      <c r="D357" s="2">
        <v>42538.999305555553</v>
      </c>
      <c r="E357" s="3" t="b">
        <v>1</v>
      </c>
      <c r="F357" s="1"/>
      <c r="G357" s="1" t="s">
        <v>49</v>
      </c>
      <c r="H357" s="4" t="s">
        <v>8</v>
      </c>
      <c r="I357" s="5">
        <f t="shared" si="49"/>
        <v>2</v>
      </c>
      <c r="J35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57">
        <f>WEEKNUM(Tableau_stats_bancs[[#This Row],[Heure de début]],)</f>
        <v>25</v>
      </c>
      <c r="L357">
        <f>WEEKNUM(Tableau_stats_bancs[[#This Row],[Heure de fin]],)</f>
        <v>25</v>
      </c>
      <c r="M357">
        <f>IF(Tableau_stats_bancs[[#This Row],[Semaine fin]]&lt;&gt;Tableau_stats_bancs[[#This Row],[Semaine début]],1,0)</f>
        <v>0</v>
      </c>
      <c r="Q357" s="25"/>
      <c r="R357" t="str">
        <f t="shared" si="50"/>
        <v/>
      </c>
      <c r="S357" s="26" t="str">
        <f>IF(P357&gt;0,IF(Tableau_stats_bancs[[#This Row],[ Durée (en jours)]]-Q357&gt;7,7,Tableau_stats_bancs[[#This Row],[ Durée (en jours)]]-Q357),"")</f>
        <v/>
      </c>
      <c r="AD357" s="59" t="b">
        <v>0</v>
      </c>
      <c r="AE357" s="42" t="s">
        <v>332</v>
      </c>
      <c r="AF357" s="40">
        <v>42458</v>
      </c>
      <c r="AG357" s="40">
        <v>42459.999305555553</v>
      </c>
      <c r="AH357" s="41" t="b">
        <v>1</v>
      </c>
      <c r="AI357" s="42"/>
      <c r="AJ357" s="42" t="s">
        <v>47</v>
      </c>
      <c r="AK357" s="43" t="s">
        <v>8</v>
      </c>
      <c r="AL357" s="44">
        <v>2</v>
      </c>
      <c r="AM357" s="45">
        <v>0.66666666666666663</v>
      </c>
      <c r="AN357" s="46">
        <v>14</v>
      </c>
      <c r="AO357" s="46">
        <v>14</v>
      </c>
      <c r="AP357" s="47">
        <v>0</v>
      </c>
    </row>
    <row r="358" spans="1:42" x14ac:dyDescent="0.25">
      <c r="A358" t="b">
        <v>0</v>
      </c>
      <c r="B358" s="1"/>
      <c r="C358" s="2">
        <v>42541</v>
      </c>
      <c r="D358" s="2">
        <v>42542.999305555553</v>
      </c>
      <c r="E358" s="3" t="b">
        <v>1</v>
      </c>
      <c r="F358" s="1"/>
      <c r="G358" s="1" t="s">
        <v>49</v>
      </c>
      <c r="H358" s="4" t="s">
        <v>8</v>
      </c>
      <c r="I358" s="5">
        <f t="shared" si="49"/>
        <v>2</v>
      </c>
      <c r="J35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58">
        <f>WEEKNUM(Tableau_stats_bancs[[#This Row],[Heure de début]],)</f>
        <v>26</v>
      </c>
      <c r="L358">
        <f>WEEKNUM(Tableau_stats_bancs[[#This Row],[Heure de fin]],)</f>
        <v>26</v>
      </c>
      <c r="M358">
        <f>IF(Tableau_stats_bancs[[#This Row],[Semaine fin]]&lt;&gt;Tableau_stats_bancs[[#This Row],[Semaine début]],1,0)</f>
        <v>0</v>
      </c>
      <c r="Q358" s="25"/>
      <c r="R358" t="str">
        <f t="shared" si="50"/>
        <v/>
      </c>
      <c r="S358" s="26" t="str">
        <f>IF(P358&gt;0,IF(Tableau_stats_bancs[[#This Row],[ Durée (en jours)]]-Q358&gt;7,7,Tableau_stats_bancs[[#This Row],[ Durée (en jours)]]-Q358),"")</f>
        <v/>
      </c>
      <c r="AD358" s="59" t="b">
        <v>0</v>
      </c>
      <c r="AE358" s="42" t="s">
        <v>333</v>
      </c>
      <c r="AF358" s="40">
        <v>42461</v>
      </c>
      <c r="AG358" s="40">
        <v>42461.999305555553</v>
      </c>
      <c r="AH358" s="41" t="b">
        <v>1</v>
      </c>
      <c r="AI358" s="42"/>
      <c r="AJ358" s="42" t="s">
        <v>47</v>
      </c>
      <c r="AK358" s="43" t="s">
        <v>8</v>
      </c>
      <c r="AL358" s="44">
        <v>1</v>
      </c>
      <c r="AM358" s="45">
        <v>0.33333333333333331</v>
      </c>
      <c r="AN358" s="46">
        <v>14</v>
      </c>
      <c r="AO358" s="46">
        <v>14</v>
      </c>
      <c r="AP358" s="47">
        <v>0</v>
      </c>
    </row>
    <row r="359" spans="1:42" x14ac:dyDescent="0.25">
      <c r="A359" t="b">
        <v>0</v>
      </c>
      <c r="B359" s="1"/>
      <c r="C359" s="2">
        <v>42543</v>
      </c>
      <c r="D359" s="2">
        <v>42544.999305555553</v>
      </c>
      <c r="E359" s="3" t="b">
        <v>1</v>
      </c>
      <c r="F359" s="1"/>
      <c r="G359" s="1" t="s">
        <v>49</v>
      </c>
      <c r="H359" s="4" t="s">
        <v>8</v>
      </c>
      <c r="I359" s="5">
        <f t="shared" si="49"/>
        <v>2</v>
      </c>
      <c r="J35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59">
        <f>WEEKNUM(Tableau_stats_bancs[[#This Row],[Heure de début]],)</f>
        <v>26</v>
      </c>
      <c r="L359">
        <f>WEEKNUM(Tableau_stats_bancs[[#This Row],[Heure de fin]],)</f>
        <v>26</v>
      </c>
      <c r="M359">
        <f>IF(Tableau_stats_bancs[[#This Row],[Semaine fin]]&lt;&gt;Tableau_stats_bancs[[#This Row],[Semaine début]],1,0)</f>
        <v>0</v>
      </c>
      <c r="Q359" s="25"/>
      <c r="R359" t="str">
        <f t="shared" si="50"/>
        <v/>
      </c>
      <c r="S359" s="26" t="str">
        <f>IF(P359&gt;0,IF(Tableau_stats_bancs[[#This Row],[ Durée (en jours)]]-Q359&gt;7,7,Tableau_stats_bancs[[#This Row],[ Durée (en jours)]]-Q359),"")</f>
        <v/>
      </c>
      <c r="AD359" s="59" t="b">
        <v>0</v>
      </c>
      <c r="AE359" s="42" t="s">
        <v>334</v>
      </c>
      <c r="AF359" s="40">
        <v>42464</v>
      </c>
      <c r="AG359" s="40">
        <v>42468.999305555553</v>
      </c>
      <c r="AH359" s="41" t="b">
        <v>1</v>
      </c>
      <c r="AI359" s="42"/>
      <c r="AJ359" s="42" t="s">
        <v>47</v>
      </c>
      <c r="AK359" s="43" t="s">
        <v>8</v>
      </c>
      <c r="AL359" s="44">
        <v>5</v>
      </c>
      <c r="AM359" s="45">
        <v>1.6666666666666665</v>
      </c>
      <c r="AN359" s="46">
        <v>15</v>
      </c>
      <c r="AO359" s="46">
        <v>15</v>
      </c>
      <c r="AP359" s="47">
        <v>0</v>
      </c>
    </row>
    <row r="360" spans="1:42" x14ac:dyDescent="0.25">
      <c r="A360" t="b">
        <v>0</v>
      </c>
      <c r="B360" s="1"/>
      <c r="C360" s="2">
        <v>42545</v>
      </c>
      <c r="D360" s="2">
        <v>42545.999305555553</v>
      </c>
      <c r="E360" s="3" t="b">
        <v>1</v>
      </c>
      <c r="F360" s="1"/>
      <c r="G360" s="1" t="s">
        <v>49</v>
      </c>
      <c r="H360" s="4" t="s">
        <v>8</v>
      </c>
      <c r="I360" s="5">
        <f t="shared" si="49"/>
        <v>1</v>
      </c>
      <c r="J36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60">
        <f>WEEKNUM(Tableau_stats_bancs[[#This Row],[Heure de début]],)</f>
        <v>26</v>
      </c>
      <c r="L360">
        <f>WEEKNUM(Tableau_stats_bancs[[#This Row],[Heure de fin]],)</f>
        <v>26</v>
      </c>
      <c r="M360">
        <f>IF(Tableau_stats_bancs[[#This Row],[Semaine fin]]&lt;&gt;Tableau_stats_bancs[[#This Row],[Semaine début]],1,0)</f>
        <v>0</v>
      </c>
      <c r="Q360" s="25"/>
      <c r="R360" t="str">
        <f t="shared" si="50"/>
        <v/>
      </c>
      <c r="S360" s="26" t="str">
        <f>IF(P360&gt;0,IF(Tableau_stats_bancs[[#This Row],[ Durée (en jours)]]-Q360&gt;7,7,Tableau_stats_bancs[[#This Row],[ Durée (en jours)]]-Q360),"")</f>
        <v/>
      </c>
      <c r="AD360" s="59" t="b">
        <v>0</v>
      </c>
      <c r="AE360" s="42" t="s">
        <v>335</v>
      </c>
      <c r="AF360" s="40">
        <v>42478</v>
      </c>
      <c r="AG360" s="40">
        <v>42479.999305555553</v>
      </c>
      <c r="AH360" s="41" t="b">
        <v>1</v>
      </c>
      <c r="AI360" s="42"/>
      <c r="AJ360" s="42" t="s">
        <v>47</v>
      </c>
      <c r="AK360" s="43" t="s">
        <v>8</v>
      </c>
      <c r="AL360" s="44">
        <v>2</v>
      </c>
      <c r="AM360" s="45">
        <v>0.66666666666666663</v>
      </c>
      <c r="AN360" s="46">
        <v>17</v>
      </c>
      <c r="AO360" s="46">
        <v>17</v>
      </c>
      <c r="AP360" s="47">
        <v>0</v>
      </c>
    </row>
    <row r="361" spans="1:42" x14ac:dyDescent="0.25">
      <c r="A361" t="b">
        <v>0</v>
      </c>
      <c r="B361" s="1"/>
      <c r="C361" s="2">
        <v>42548</v>
      </c>
      <c r="D361" s="2">
        <v>42549.999305555553</v>
      </c>
      <c r="E361" s="3" t="b">
        <v>1</v>
      </c>
      <c r="F361" s="1"/>
      <c r="G361" s="1" t="s">
        <v>49</v>
      </c>
      <c r="H361" s="4" t="s">
        <v>8</v>
      </c>
      <c r="I361" s="5">
        <f t="shared" si="49"/>
        <v>2</v>
      </c>
      <c r="J36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61">
        <f>WEEKNUM(Tableau_stats_bancs[[#This Row],[Heure de début]],)</f>
        <v>27</v>
      </c>
      <c r="L361">
        <f>WEEKNUM(Tableau_stats_bancs[[#This Row],[Heure de fin]],)</f>
        <v>27</v>
      </c>
      <c r="M361">
        <f>IF(Tableau_stats_bancs[[#This Row],[Semaine fin]]&lt;&gt;Tableau_stats_bancs[[#This Row],[Semaine début]],1,0)</f>
        <v>0</v>
      </c>
      <c r="Q361" s="25"/>
      <c r="R361" t="str">
        <f t="shared" si="50"/>
        <v/>
      </c>
      <c r="S361" s="26" t="str">
        <f>IF(P361&gt;0,IF(Tableau_stats_bancs[[#This Row],[ Durée (en jours)]]-Q361&gt;7,7,Tableau_stats_bancs[[#This Row],[ Durée (en jours)]]-Q361),"")</f>
        <v/>
      </c>
      <c r="AD361" s="59" t="b">
        <v>0</v>
      </c>
      <c r="AE361" s="42" t="s">
        <v>336</v>
      </c>
      <c r="AF361" s="40">
        <v>42480.5</v>
      </c>
      <c r="AG361" s="40">
        <v>42482.958333333336</v>
      </c>
      <c r="AH361" s="41" t="b">
        <v>0</v>
      </c>
      <c r="AI361" s="42"/>
      <c r="AJ361" s="42" t="s">
        <v>47</v>
      </c>
      <c r="AK361" s="43" t="s">
        <v>8</v>
      </c>
      <c r="AL361" s="44">
        <v>2.5</v>
      </c>
      <c r="AM361" s="45">
        <v>0.83333333333333326</v>
      </c>
      <c r="AN361" s="46">
        <v>17</v>
      </c>
      <c r="AO361" s="46">
        <v>17</v>
      </c>
      <c r="AP361" s="47">
        <v>0</v>
      </c>
    </row>
    <row r="362" spans="1:42" x14ac:dyDescent="0.25">
      <c r="A362" t="b">
        <v>0</v>
      </c>
      <c r="B362" s="1"/>
      <c r="C362" s="2">
        <v>42550</v>
      </c>
      <c r="D362" s="2">
        <v>42552.999305555553</v>
      </c>
      <c r="E362" s="3" t="b">
        <v>1</v>
      </c>
      <c r="F362" s="1"/>
      <c r="G362" s="1" t="s">
        <v>49</v>
      </c>
      <c r="H362" s="4" t="s">
        <v>8</v>
      </c>
      <c r="I362" s="5">
        <f t="shared" si="49"/>
        <v>3</v>
      </c>
      <c r="J36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62">
        <f>WEEKNUM(Tableau_stats_bancs[[#This Row],[Heure de début]],)</f>
        <v>27</v>
      </c>
      <c r="L362">
        <f>WEEKNUM(Tableau_stats_bancs[[#This Row],[Heure de fin]],)</f>
        <v>27</v>
      </c>
      <c r="M362">
        <f>IF(Tableau_stats_bancs[[#This Row],[Semaine fin]]&lt;&gt;Tableau_stats_bancs[[#This Row],[Semaine début]],1,0)</f>
        <v>0</v>
      </c>
      <c r="Q362" s="25"/>
      <c r="R362" t="str">
        <f t="shared" si="50"/>
        <v/>
      </c>
      <c r="S362" s="26" t="str">
        <f>IF(P362&gt;0,IF(Tableau_stats_bancs[[#This Row],[ Durée (en jours)]]-Q362&gt;7,7,Tableau_stats_bancs[[#This Row],[ Durée (en jours)]]-Q362),"")</f>
        <v/>
      </c>
      <c r="AD362" s="59" t="b">
        <v>0</v>
      </c>
      <c r="AE362" s="42" t="s">
        <v>337</v>
      </c>
      <c r="AF362" s="40">
        <v>42485</v>
      </c>
      <c r="AG362" s="40">
        <v>42485.999305555553</v>
      </c>
      <c r="AH362" s="41" t="b">
        <v>1</v>
      </c>
      <c r="AI362" s="42"/>
      <c r="AJ362" s="42" t="s">
        <v>47</v>
      </c>
      <c r="AK362" s="43" t="s">
        <v>8</v>
      </c>
      <c r="AL362" s="44">
        <v>1</v>
      </c>
      <c r="AM362" s="45">
        <v>0.33333333333333331</v>
      </c>
      <c r="AN362" s="46">
        <v>18</v>
      </c>
      <c r="AO362" s="46">
        <v>18</v>
      </c>
      <c r="AP362" s="47">
        <v>0</v>
      </c>
    </row>
    <row r="363" spans="1:42" x14ac:dyDescent="0.25">
      <c r="A363" t="b">
        <v>0</v>
      </c>
      <c r="B363" s="1"/>
      <c r="C363" s="2">
        <v>42555</v>
      </c>
      <c r="D363" s="2">
        <v>42555.999305555553</v>
      </c>
      <c r="E363" s="3" t="b">
        <v>1</v>
      </c>
      <c r="F363" s="1"/>
      <c r="G363" s="1" t="s">
        <v>49</v>
      </c>
      <c r="H363" s="4" t="s">
        <v>8</v>
      </c>
      <c r="I363" s="5">
        <f t="shared" si="49"/>
        <v>1</v>
      </c>
      <c r="J36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63">
        <f>WEEKNUM(Tableau_stats_bancs[[#This Row],[Heure de début]],)</f>
        <v>28</v>
      </c>
      <c r="L363">
        <f>WEEKNUM(Tableau_stats_bancs[[#This Row],[Heure de fin]],)</f>
        <v>28</v>
      </c>
      <c r="M363">
        <f>IF(Tableau_stats_bancs[[#This Row],[Semaine fin]]&lt;&gt;Tableau_stats_bancs[[#This Row],[Semaine début]],1,0)</f>
        <v>0</v>
      </c>
      <c r="Q363" s="25"/>
      <c r="R363" t="str">
        <f t="shared" si="50"/>
        <v/>
      </c>
      <c r="S363" s="26" t="str">
        <f>IF(P363&gt;0,IF(Tableau_stats_bancs[[#This Row],[ Durée (en jours)]]-Q363&gt;7,7,Tableau_stats_bancs[[#This Row],[ Durée (en jours)]]-Q363),"")</f>
        <v/>
      </c>
      <c r="AD363" s="59" t="b">
        <v>0</v>
      </c>
      <c r="AE363" s="42" t="s">
        <v>338</v>
      </c>
      <c r="AF363" s="40">
        <v>42486.333333333336</v>
      </c>
      <c r="AG363" s="40">
        <v>42487.5</v>
      </c>
      <c r="AH363" s="41" t="b">
        <v>0</v>
      </c>
      <c r="AI363" s="42"/>
      <c r="AJ363" s="42" t="s">
        <v>47</v>
      </c>
      <c r="AK363" s="43" t="s">
        <v>8</v>
      </c>
      <c r="AL363" s="44">
        <v>1.5</v>
      </c>
      <c r="AM363" s="45">
        <v>0.5</v>
      </c>
      <c r="AN363" s="46">
        <v>18</v>
      </c>
      <c r="AO363" s="46">
        <v>18</v>
      </c>
      <c r="AP363" s="47">
        <v>0</v>
      </c>
    </row>
    <row r="364" spans="1:42" x14ac:dyDescent="0.25">
      <c r="A364" t="b">
        <v>0</v>
      </c>
      <c r="B364" s="1"/>
      <c r="C364" s="2">
        <v>42556</v>
      </c>
      <c r="D364" s="2">
        <v>42556.999305555553</v>
      </c>
      <c r="E364" s="3" t="b">
        <v>1</v>
      </c>
      <c r="F364" s="1"/>
      <c r="G364" s="1" t="s">
        <v>49</v>
      </c>
      <c r="H364" s="4" t="s">
        <v>8</v>
      </c>
      <c r="I364" s="5">
        <f t="shared" si="49"/>
        <v>1</v>
      </c>
      <c r="J36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64">
        <f>WEEKNUM(Tableau_stats_bancs[[#This Row],[Heure de début]],)</f>
        <v>28</v>
      </c>
      <c r="L364">
        <f>WEEKNUM(Tableau_stats_bancs[[#This Row],[Heure de fin]],)</f>
        <v>28</v>
      </c>
      <c r="M364">
        <f>IF(Tableau_stats_bancs[[#This Row],[Semaine fin]]&lt;&gt;Tableau_stats_bancs[[#This Row],[Semaine début]],1,0)</f>
        <v>0</v>
      </c>
      <c r="Q364" s="25"/>
      <c r="R364" t="str">
        <f t="shared" si="50"/>
        <v/>
      </c>
      <c r="S364" s="26" t="str">
        <f>IF(P364&gt;0,IF(Tableau_stats_bancs[[#This Row],[ Durée (en jours)]]-Q364&gt;7,7,Tableau_stats_bancs[[#This Row],[ Durée (en jours)]]-Q364),"")</f>
        <v/>
      </c>
      <c r="AD364" s="59" t="b">
        <v>0</v>
      </c>
      <c r="AE364" s="42" t="s">
        <v>339</v>
      </c>
      <c r="AF364" s="40">
        <v>42487.5</v>
      </c>
      <c r="AG364" s="40">
        <v>42487.958333333336</v>
      </c>
      <c r="AH364" s="41" t="b">
        <v>0</v>
      </c>
      <c r="AI364" s="42"/>
      <c r="AJ364" s="42" t="s">
        <v>47</v>
      </c>
      <c r="AK364" s="43" t="s">
        <v>8</v>
      </c>
      <c r="AL364" s="44">
        <v>0.5</v>
      </c>
      <c r="AM364" s="45">
        <v>0.16666666666666666</v>
      </c>
      <c r="AN364" s="46">
        <v>18</v>
      </c>
      <c r="AO364" s="46">
        <v>18</v>
      </c>
      <c r="AP364" s="47">
        <v>0</v>
      </c>
    </row>
    <row r="365" spans="1:42" x14ac:dyDescent="0.25">
      <c r="A365" t="b">
        <v>0</v>
      </c>
      <c r="B365" s="1"/>
      <c r="C365" s="2">
        <v>42557</v>
      </c>
      <c r="D365" s="2">
        <v>42558.999305555553</v>
      </c>
      <c r="E365" s="3" t="b">
        <v>1</v>
      </c>
      <c r="F365" s="1"/>
      <c r="G365" s="1" t="s">
        <v>49</v>
      </c>
      <c r="H365" s="4" t="s">
        <v>8</v>
      </c>
      <c r="I365" s="5">
        <f t="shared" si="49"/>
        <v>2</v>
      </c>
      <c r="J36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65">
        <f>WEEKNUM(Tableau_stats_bancs[[#This Row],[Heure de début]],)</f>
        <v>28</v>
      </c>
      <c r="L365">
        <f>WEEKNUM(Tableau_stats_bancs[[#This Row],[Heure de fin]],)</f>
        <v>28</v>
      </c>
      <c r="M365">
        <f>IF(Tableau_stats_bancs[[#This Row],[Semaine fin]]&lt;&gt;Tableau_stats_bancs[[#This Row],[Semaine début]],1,0)</f>
        <v>0</v>
      </c>
      <c r="Q365" s="25"/>
      <c r="R365" t="str">
        <f t="shared" si="50"/>
        <v/>
      </c>
      <c r="S365" s="26" t="str">
        <f>IF(P365&gt;0,IF(Tableau_stats_bancs[[#This Row],[ Durée (en jours)]]-Q365&gt;7,7,Tableau_stats_bancs[[#This Row],[ Durée (en jours)]]-Q365),"")</f>
        <v/>
      </c>
      <c r="AD365" s="59" t="b">
        <v>0</v>
      </c>
      <c r="AE365" s="42" t="s">
        <v>340</v>
      </c>
      <c r="AF365" s="40">
        <v>42488</v>
      </c>
      <c r="AG365" s="40">
        <v>42488.999305555553</v>
      </c>
      <c r="AH365" s="41" t="b">
        <v>1</v>
      </c>
      <c r="AI365" s="42"/>
      <c r="AJ365" s="42" t="s">
        <v>47</v>
      </c>
      <c r="AK365" s="43" t="s">
        <v>8</v>
      </c>
      <c r="AL365" s="44">
        <v>1</v>
      </c>
      <c r="AM365" s="45">
        <v>0.33333333333333331</v>
      </c>
      <c r="AN365" s="46">
        <v>18</v>
      </c>
      <c r="AO365" s="46">
        <v>18</v>
      </c>
      <c r="AP365" s="47">
        <v>0</v>
      </c>
    </row>
    <row r="366" spans="1:42" x14ac:dyDescent="0.25">
      <c r="A366" t="b">
        <v>0</v>
      </c>
      <c r="B366" s="1"/>
      <c r="C366" s="2">
        <v>42559</v>
      </c>
      <c r="D366" s="2">
        <v>42559.999305555553</v>
      </c>
      <c r="E366" s="3" t="b">
        <v>1</v>
      </c>
      <c r="F366" s="1"/>
      <c r="G366" s="1" t="s">
        <v>49</v>
      </c>
      <c r="H366" s="4" t="s">
        <v>8</v>
      </c>
      <c r="I366" s="5">
        <f t="shared" si="49"/>
        <v>1</v>
      </c>
      <c r="J36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66">
        <f>WEEKNUM(Tableau_stats_bancs[[#This Row],[Heure de début]],)</f>
        <v>28</v>
      </c>
      <c r="L366">
        <f>WEEKNUM(Tableau_stats_bancs[[#This Row],[Heure de fin]],)</f>
        <v>28</v>
      </c>
      <c r="M366">
        <f>IF(Tableau_stats_bancs[[#This Row],[Semaine fin]]&lt;&gt;Tableau_stats_bancs[[#This Row],[Semaine début]],1,0)</f>
        <v>0</v>
      </c>
      <c r="Q366" s="25"/>
      <c r="R366" t="str">
        <f t="shared" si="50"/>
        <v/>
      </c>
      <c r="S366" s="26" t="str">
        <f>IF(P366&gt;0,IF(Tableau_stats_bancs[[#This Row],[ Durée (en jours)]]-Q366&gt;7,7,Tableau_stats_bancs[[#This Row],[ Durée (en jours)]]-Q366),"")</f>
        <v/>
      </c>
      <c r="AD366" s="59" t="b">
        <v>0</v>
      </c>
      <c r="AE366" s="42" t="s">
        <v>341</v>
      </c>
      <c r="AF366" s="40">
        <v>42489</v>
      </c>
      <c r="AG366" s="40">
        <v>42489.999305555553</v>
      </c>
      <c r="AH366" s="41" t="b">
        <v>1</v>
      </c>
      <c r="AI366" s="42"/>
      <c r="AJ366" s="42" t="s">
        <v>47</v>
      </c>
      <c r="AK366" s="43" t="s">
        <v>8</v>
      </c>
      <c r="AL366" s="44">
        <v>1</v>
      </c>
      <c r="AM366" s="45">
        <v>0.33333333333333331</v>
      </c>
      <c r="AN366" s="46">
        <v>18</v>
      </c>
      <c r="AO366" s="46">
        <v>18</v>
      </c>
      <c r="AP366" s="47">
        <v>0</v>
      </c>
    </row>
    <row r="367" spans="1:42" x14ac:dyDescent="0.25">
      <c r="A367" t="b">
        <v>0</v>
      </c>
      <c r="B367" s="1"/>
      <c r="C367" s="2">
        <v>42562</v>
      </c>
      <c r="D367" s="2">
        <v>42564.999305555553</v>
      </c>
      <c r="E367" s="3" t="b">
        <v>1</v>
      </c>
      <c r="F367" s="1"/>
      <c r="G367" s="1" t="s">
        <v>49</v>
      </c>
      <c r="H367" s="4" t="s">
        <v>8</v>
      </c>
      <c r="I367" s="5">
        <f t="shared" si="49"/>
        <v>3</v>
      </c>
      <c r="J36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67">
        <f>WEEKNUM(Tableau_stats_bancs[[#This Row],[Heure de début]],)</f>
        <v>29</v>
      </c>
      <c r="L367">
        <f>WEEKNUM(Tableau_stats_bancs[[#This Row],[Heure de fin]],)</f>
        <v>29</v>
      </c>
      <c r="M367">
        <f>IF(Tableau_stats_bancs[[#This Row],[Semaine fin]]&lt;&gt;Tableau_stats_bancs[[#This Row],[Semaine début]],1,0)</f>
        <v>0</v>
      </c>
      <c r="Q367" s="25"/>
      <c r="R367" t="str">
        <f t="shared" si="50"/>
        <v/>
      </c>
      <c r="S367" s="26" t="str">
        <f>IF(P367&gt;0,IF(Tableau_stats_bancs[[#This Row],[ Durée (en jours)]]-Q367&gt;7,7,Tableau_stats_bancs[[#This Row],[ Durée (en jours)]]-Q367),"")</f>
        <v/>
      </c>
      <c r="AD367" s="59" t="b">
        <v>0</v>
      </c>
      <c r="AE367" s="42" t="s">
        <v>342</v>
      </c>
      <c r="AF367" s="40">
        <v>42492</v>
      </c>
      <c r="AG367" s="40">
        <v>42492.999305555553</v>
      </c>
      <c r="AH367" s="41" t="b">
        <v>1</v>
      </c>
      <c r="AI367" s="42"/>
      <c r="AJ367" s="42" t="s">
        <v>47</v>
      </c>
      <c r="AK367" s="43" t="s">
        <v>8</v>
      </c>
      <c r="AL367" s="44">
        <v>1</v>
      </c>
      <c r="AM367" s="45">
        <v>0.33333333333333331</v>
      </c>
      <c r="AN367" s="46">
        <v>19</v>
      </c>
      <c r="AO367" s="46">
        <v>19</v>
      </c>
      <c r="AP367" s="47">
        <v>0</v>
      </c>
    </row>
    <row r="368" spans="1:42" x14ac:dyDescent="0.25">
      <c r="A368" t="b">
        <v>0</v>
      </c>
      <c r="B368" s="1"/>
      <c r="C368" s="2">
        <v>42569</v>
      </c>
      <c r="D368" s="2">
        <v>42573.999305555553</v>
      </c>
      <c r="E368" s="3" t="b">
        <v>1</v>
      </c>
      <c r="F368" s="1"/>
      <c r="G368" s="1" t="s">
        <v>49</v>
      </c>
      <c r="H368" s="4" t="s">
        <v>8</v>
      </c>
      <c r="I368" s="5">
        <f t="shared" si="49"/>
        <v>5</v>
      </c>
      <c r="J36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68">
        <f>WEEKNUM(Tableau_stats_bancs[[#This Row],[Heure de début]],)</f>
        <v>30</v>
      </c>
      <c r="L368">
        <f>WEEKNUM(Tableau_stats_bancs[[#This Row],[Heure de fin]],)</f>
        <v>30</v>
      </c>
      <c r="M368">
        <f>IF(Tableau_stats_bancs[[#This Row],[Semaine fin]]&lt;&gt;Tableau_stats_bancs[[#This Row],[Semaine début]],1,0)</f>
        <v>0</v>
      </c>
      <c r="Q368" s="25"/>
      <c r="R368" t="str">
        <f t="shared" si="50"/>
        <v/>
      </c>
      <c r="S368" s="26" t="str">
        <f>IF(P368&gt;0,IF(Tableau_stats_bancs[[#This Row],[ Durée (en jours)]]-Q368&gt;7,7,Tableau_stats_bancs[[#This Row],[ Durée (en jours)]]-Q368),"")</f>
        <v/>
      </c>
      <c r="AD368" s="59" t="b">
        <v>0</v>
      </c>
      <c r="AE368" s="42" t="s">
        <v>343</v>
      </c>
      <c r="AF368" s="40">
        <v>42493.333333333336</v>
      </c>
      <c r="AG368" s="40">
        <v>42493.5</v>
      </c>
      <c r="AH368" s="41" t="b">
        <v>0</v>
      </c>
      <c r="AI368" s="42"/>
      <c r="AJ368" s="42" t="s">
        <v>47</v>
      </c>
      <c r="AK368" s="43" t="s">
        <v>8</v>
      </c>
      <c r="AL368" s="44">
        <v>0.5</v>
      </c>
      <c r="AM368" s="45">
        <v>0.16666666666424135</v>
      </c>
      <c r="AN368" s="46">
        <v>19</v>
      </c>
      <c r="AO368" s="46">
        <v>19</v>
      </c>
      <c r="AP368" s="47">
        <v>0</v>
      </c>
    </row>
    <row r="369" spans="1:42" x14ac:dyDescent="0.25">
      <c r="A369" t="b">
        <v>0</v>
      </c>
      <c r="B369" s="1"/>
      <c r="C369" s="2">
        <v>42576</v>
      </c>
      <c r="D369" s="2">
        <v>42580.999305555553</v>
      </c>
      <c r="E369" s="3" t="b">
        <v>1</v>
      </c>
      <c r="F369" s="1"/>
      <c r="G369" s="1" t="s">
        <v>49</v>
      </c>
      <c r="H369" s="4" t="s">
        <v>8</v>
      </c>
      <c r="I369" s="5">
        <f t="shared" si="49"/>
        <v>5</v>
      </c>
      <c r="J36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69">
        <f>WEEKNUM(Tableau_stats_bancs[[#This Row],[Heure de début]],)</f>
        <v>31</v>
      </c>
      <c r="L369">
        <f>WEEKNUM(Tableau_stats_bancs[[#This Row],[Heure de fin]],)</f>
        <v>31</v>
      </c>
      <c r="M369">
        <f>IF(Tableau_stats_bancs[[#This Row],[Semaine fin]]&lt;&gt;Tableau_stats_bancs[[#This Row],[Semaine début]],1,0)</f>
        <v>0</v>
      </c>
      <c r="Q369" s="25"/>
      <c r="R369" t="str">
        <f t="shared" si="50"/>
        <v/>
      </c>
      <c r="S369" s="26" t="str">
        <f>IF(P369&gt;0,IF(Tableau_stats_bancs[[#This Row],[ Durée (en jours)]]-Q369&gt;7,7,Tableau_stats_bancs[[#This Row],[ Durée (en jours)]]-Q369),"")</f>
        <v/>
      </c>
      <c r="AD369" s="59" t="b">
        <v>0</v>
      </c>
      <c r="AE369" s="42" t="s">
        <v>344</v>
      </c>
      <c r="AF369" s="40">
        <v>42493.5</v>
      </c>
      <c r="AG369" s="40">
        <v>42494.958333333336</v>
      </c>
      <c r="AH369" s="41" t="b">
        <v>0</v>
      </c>
      <c r="AI369" s="42"/>
      <c r="AJ369" s="42" t="s">
        <v>47</v>
      </c>
      <c r="AK369" s="43" t="s">
        <v>8</v>
      </c>
      <c r="AL369" s="44">
        <v>1.5</v>
      </c>
      <c r="AM369" s="45">
        <v>0.5</v>
      </c>
      <c r="AN369" s="46">
        <v>19</v>
      </c>
      <c r="AO369" s="46">
        <v>19</v>
      </c>
      <c r="AP369" s="47">
        <v>0</v>
      </c>
    </row>
    <row r="370" spans="1:42" x14ac:dyDescent="0.25">
      <c r="A370" t="b">
        <v>0</v>
      </c>
      <c r="B370" s="1"/>
      <c r="C370" s="2">
        <v>42583</v>
      </c>
      <c r="D370" s="2">
        <v>42587.999305555553</v>
      </c>
      <c r="E370" s="3" t="b">
        <v>1</v>
      </c>
      <c r="F370" s="1"/>
      <c r="G370" s="1" t="s">
        <v>49</v>
      </c>
      <c r="H370" s="4" t="s">
        <v>8</v>
      </c>
      <c r="I370" s="5">
        <f t="shared" si="49"/>
        <v>5</v>
      </c>
      <c r="J37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0">
        <f>WEEKNUM(Tableau_stats_bancs[[#This Row],[Heure de début]],)</f>
        <v>32</v>
      </c>
      <c r="L370">
        <f>WEEKNUM(Tableau_stats_bancs[[#This Row],[Heure de fin]],)</f>
        <v>32</v>
      </c>
      <c r="M370">
        <f>IF(Tableau_stats_bancs[[#This Row],[Semaine fin]]&lt;&gt;Tableau_stats_bancs[[#This Row],[Semaine début]],1,0)</f>
        <v>0</v>
      </c>
      <c r="Q370" s="25"/>
      <c r="R370" t="str">
        <f t="shared" si="50"/>
        <v/>
      </c>
      <c r="S370" s="26" t="str">
        <f>IF(P370&gt;0,IF(Tableau_stats_bancs[[#This Row],[ Durée (en jours)]]-Q370&gt;7,7,Tableau_stats_bancs[[#This Row],[ Durée (en jours)]]-Q370),"")</f>
        <v/>
      </c>
      <c r="AD370" s="59" t="b">
        <v>0</v>
      </c>
      <c r="AE370" s="42" t="s">
        <v>345</v>
      </c>
      <c r="AF370" s="40">
        <v>42499</v>
      </c>
      <c r="AG370" s="40">
        <v>42499.999305555553</v>
      </c>
      <c r="AH370" s="41" t="b">
        <v>1</v>
      </c>
      <c r="AI370" s="42"/>
      <c r="AJ370" s="42" t="s">
        <v>47</v>
      </c>
      <c r="AK370" s="43" t="s">
        <v>8</v>
      </c>
      <c r="AL370" s="44">
        <v>1</v>
      </c>
      <c r="AM370" s="45">
        <v>0.33333333333333331</v>
      </c>
      <c r="AN370" s="46">
        <v>20</v>
      </c>
      <c r="AO370" s="46">
        <v>20</v>
      </c>
      <c r="AP370" s="47">
        <v>0</v>
      </c>
    </row>
    <row r="371" spans="1:42" x14ac:dyDescent="0.25">
      <c r="A371" t="b">
        <v>0</v>
      </c>
      <c r="B371" s="1"/>
      <c r="C371" s="2">
        <v>42590</v>
      </c>
      <c r="D371" s="2">
        <v>42594.999305555553</v>
      </c>
      <c r="E371" s="3" t="b">
        <v>1</v>
      </c>
      <c r="F371" s="1"/>
      <c r="G371" s="1" t="s">
        <v>49</v>
      </c>
      <c r="H371" s="4" t="s">
        <v>8</v>
      </c>
      <c r="I371" s="5">
        <f t="shared" si="49"/>
        <v>5</v>
      </c>
      <c r="J37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1">
        <f>WEEKNUM(Tableau_stats_bancs[[#This Row],[Heure de début]],)</f>
        <v>33</v>
      </c>
      <c r="L371">
        <f>WEEKNUM(Tableau_stats_bancs[[#This Row],[Heure de fin]],)</f>
        <v>33</v>
      </c>
      <c r="M371">
        <f>IF(Tableau_stats_bancs[[#This Row],[Semaine fin]]&lt;&gt;Tableau_stats_bancs[[#This Row],[Semaine début]],1,0)</f>
        <v>0</v>
      </c>
      <c r="Q371" s="25"/>
      <c r="R371" t="str">
        <f t="shared" si="50"/>
        <v/>
      </c>
      <c r="S371" s="26" t="str">
        <f>IF(P371&gt;0,IF(Tableau_stats_bancs[[#This Row],[ Durée (en jours)]]-Q371&gt;7,7,Tableau_stats_bancs[[#This Row],[ Durée (en jours)]]-Q371),"")</f>
        <v/>
      </c>
      <c r="AD371" s="59" t="b">
        <v>0</v>
      </c>
      <c r="AE371" s="42" t="s">
        <v>346</v>
      </c>
      <c r="AF371" s="40">
        <v>42501</v>
      </c>
      <c r="AG371" s="40">
        <v>42503.999305555553</v>
      </c>
      <c r="AH371" s="41" t="b">
        <v>1</v>
      </c>
      <c r="AI371" s="42"/>
      <c r="AJ371" s="42" t="s">
        <v>47</v>
      </c>
      <c r="AK371" s="43" t="s">
        <v>8</v>
      </c>
      <c r="AL371" s="44">
        <v>3</v>
      </c>
      <c r="AM371" s="45">
        <v>1</v>
      </c>
      <c r="AN371" s="46">
        <v>20</v>
      </c>
      <c r="AO371" s="46">
        <v>20</v>
      </c>
      <c r="AP371" s="47">
        <v>0</v>
      </c>
    </row>
    <row r="372" spans="1:42" x14ac:dyDescent="0.25">
      <c r="A372" t="b">
        <v>0</v>
      </c>
      <c r="B372" s="1"/>
      <c r="C372" s="2">
        <v>42597</v>
      </c>
      <c r="D372" s="2">
        <v>42601.999305555553</v>
      </c>
      <c r="E372" s="3" t="b">
        <v>1</v>
      </c>
      <c r="F372" s="1"/>
      <c r="G372" s="1" t="s">
        <v>49</v>
      </c>
      <c r="H372" s="4" t="s">
        <v>8</v>
      </c>
      <c r="I372" s="5">
        <f t="shared" si="49"/>
        <v>5</v>
      </c>
      <c r="J37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2">
        <f>WEEKNUM(Tableau_stats_bancs[[#This Row],[Heure de début]],)</f>
        <v>34</v>
      </c>
      <c r="L372">
        <f>WEEKNUM(Tableau_stats_bancs[[#This Row],[Heure de fin]],)</f>
        <v>34</v>
      </c>
      <c r="M372">
        <f>IF(Tableau_stats_bancs[[#This Row],[Semaine fin]]&lt;&gt;Tableau_stats_bancs[[#This Row],[Semaine début]],1,0)</f>
        <v>0</v>
      </c>
      <c r="Q372" s="25"/>
      <c r="R372" t="str">
        <f t="shared" si="50"/>
        <v/>
      </c>
      <c r="S372" s="26" t="str">
        <f>IF(P372&gt;0,IF(Tableau_stats_bancs[[#This Row],[ Durée (en jours)]]-Q372&gt;7,7,Tableau_stats_bancs[[#This Row],[ Durée (en jours)]]-Q372),"")</f>
        <v/>
      </c>
      <c r="AD372" s="59" t="b">
        <v>0</v>
      </c>
      <c r="AE372" s="42" t="s">
        <v>347</v>
      </c>
      <c r="AF372" s="40">
        <v>42506</v>
      </c>
      <c r="AG372" s="40">
        <v>42506.999305555553</v>
      </c>
      <c r="AH372" s="41" t="b">
        <v>1</v>
      </c>
      <c r="AI372" s="42"/>
      <c r="AJ372" s="42" t="s">
        <v>47</v>
      </c>
      <c r="AK372" s="43" t="s">
        <v>8</v>
      </c>
      <c r="AL372" s="44">
        <v>1</v>
      </c>
      <c r="AM372" s="45">
        <v>0.33333333333333331</v>
      </c>
      <c r="AN372" s="46">
        <v>21</v>
      </c>
      <c r="AO372" s="46">
        <v>21</v>
      </c>
      <c r="AP372" s="47">
        <v>0</v>
      </c>
    </row>
    <row r="373" spans="1:42" x14ac:dyDescent="0.25">
      <c r="A373" t="b">
        <v>0</v>
      </c>
      <c r="B373" s="1"/>
      <c r="C373" s="2">
        <v>42604</v>
      </c>
      <c r="D373" s="2">
        <v>42608.999305555553</v>
      </c>
      <c r="E373" s="3" t="b">
        <v>1</v>
      </c>
      <c r="F373" s="1"/>
      <c r="G373" s="1" t="s">
        <v>49</v>
      </c>
      <c r="H373" s="4" t="s">
        <v>8</v>
      </c>
      <c r="I373" s="5">
        <f t="shared" si="49"/>
        <v>5</v>
      </c>
      <c r="J37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3">
        <f>WEEKNUM(Tableau_stats_bancs[[#This Row],[Heure de début]],)</f>
        <v>35</v>
      </c>
      <c r="L373">
        <f>WEEKNUM(Tableau_stats_bancs[[#This Row],[Heure de fin]],)</f>
        <v>35</v>
      </c>
      <c r="M373">
        <f>IF(Tableau_stats_bancs[[#This Row],[Semaine fin]]&lt;&gt;Tableau_stats_bancs[[#This Row],[Semaine début]],1,0)</f>
        <v>0</v>
      </c>
      <c r="Q373" s="25"/>
      <c r="R373" t="str">
        <f t="shared" si="50"/>
        <v/>
      </c>
      <c r="S373" s="26" t="str">
        <f>IF(P373&gt;0,IF(Tableau_stats_bancs[[#This Row],[ Durée (en jours)]]-Q373&gt;7,7,Tableau_stats_bancs[[#This Row],[ Durée (en jours)]]-Q373),"")</f>
        <v/>
      </c>
      <c r="AD373" s="59" t="b">
        <v>0</v>
      </c>
      <c r="AE373" s="42" t="s">
        <v>348</v>
      </c>
      <c r="AF373" s="40">
        <v>42509.5</v>
      </c>
      <c r="AG373" s="40">
        <v>42510.958333333336</v>
      </c>
      <c r="AH373" s="41" t="b">
        <v>0</v>
      </c>
      <c r="AI373" s="42"/>
      <c r="AJ373" s="42" t="s">
        <v>47</v>
      </c>
      <c r="AK373" s="43" t="s">
        <v>8</v>
      </c>
      <c r="AL373" s="44">
        <v>1.5</v>
      </c>
      <c r="AM373" s="45">
        <v>0.5</v>
      </c>
      <c r="AN373" s="46">
        <v>21</v>
      </c>
      <c r="AO373" s="46">
        <v>21</v>
      </c>
      <c r="AP373" s="47">
        <v>0</v>
      </c>
    </row>
    <row r="374" spans="1:42" x14ac:dyDescent="0.25">
      <c r="A374" t="b">
        <v>0</v>
      </c>
      <c r="B374" s="1"/>
      <c r="C374" s="2">
        <v>42611</v>
      </c>
      <c r="D374" s="2">
        <v>42615.999305555553</v>
      </c>
      <c r="E374" s="3" t="b">
        <v>1</v>
      </c>
      <c r="F374" s="1"/>
      <c r="G374" s="1" t="s">
        <v>49</v>
      </c>
      <c r="H374" s="4" t="s">
        <v>8</v>
      </c>
      <c r="I374" s="5">
        <f t="shared" si="49"/>
        <v>5</v>
      </c>
      <c r="J37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4">
        <f>WEEKNUM(Tableau_stats_bancs[[#This Row],[Heure de début]],)</f>
        <v>36</v>
      </c>
      <c r="L374">
        <f>WEEKNUM(Tableau_stats_bancs[[#This Row],[Heure de fin]],)</f>
        <v>36</v>
      </c>
      <c r="M374">
        <f>IF(Tableau_stats_bancs[[#This Row],[Semaine fin]]&lt;&gt;Tableau_stats_bancs[[#This Row],[Semaine début]],1,0)</f>
        <v>0</v>
      </c>
      <c r="Q374" s="25"/>
      <c r="R374" t="str">
        <f t="shared" si="50"/>
        <v/>
      </c>
      <c r="S374" s="26" t="str">
        <f>IF(P374&gt;0,IF(Tableau_stats_bancs[[#This Row],[ Durée (en jours)]]-Q374&gt;7,7,Tableau_stats_bancs[[#This Row],[ Durée (en jours)]]-Q374),"")</f>
        <v/>
      </c>
      <c r="AD374" s="59" t="b">
        <v>0</v>
      </c>
      <c r="AE374" s="42" t="s">
        <v>349</v>
      </c>
      <c r="AF374" s="40">
        <v>42520</v>
      </c>
      <c r="AG374" s="40">
        <v>42524.999305555553</v>
      </c>
      <c r="AH374" s="41" t="b">
        <v>1</v>
      </c>
      <c r="AI374" s="42"/>
      <c r="AJ374" s="42" t="s">
        <v>47</v>
      </c>
      <c r="AK374" s="43" t="s">
        <v>8</v>
      </c>
      <c r="AL374" s="44">
        <v>5</v>
      </c>
      <c r="AM374" s="45">
        <v>1.6666666666666665</v>
      </c>
      <c r="AN374" s="46">
        <v>23</v>
      </c>
      <c r="AO374" s="46">
        <v>23</v>
      </c>
      <c r="AP374" s="47">
        <v>0</v>
      </c>
    </row>
    <row r="375" spans="1:42" x14ac:dyDescent="0.25">
      <c r="A375" t="b">
        <v>0</v>
      </c>
      <c r="B375" s="1"/>
      <c r="C375" s="2">
        <v>42618</v>
      </c>
      <c r="D375" s="2">
        <v>42622.999305555553</v>
      </c>
      <c r="E375" s="3" t="b">
        <v>1</v>
      </c>
      <c r="F375" s="1"/>
      <c r="G375" s="1" t="s">
        <v>49</v>
      </c>
      <c r="H375" s="4" t="s">
        <v>8</v>
      </c>
      <c r="I375" s="5">
        <f t="shared" si="49"/>
        <v>5</v>
      </c>
      <c r="J37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5">
        <f>WEEKNUM(Tableau_stats_bancs[[#This Row],[Heure de début]],)</f>
        <v>37</v>
      </c>
      <c r="L375">
        <f>WEEKNUM(Tableau_stats_bancs[[#This Row],[Heure de fin]],)</f>
        <v>37</v>
      </c>
      <c r="M375">
        <f>IF(Tableau_stats_bancs[[#This Row],[Semaine fin]]&lt;&gt;Tableau_stats_bancs[[#This Row],[Semaine début]],1,0)</f>
        <v>0</v>
      </c>
      <c r="Q375" s="25"/>
      <c r="R375" t="str">
        <f t="shared" si="50"/>
        <v/>
      </c>
      <c r="S375" s="26" t="str">
        <f>IF(P375&gt;0,IF(Tableau_stats_bancs[[#This Row],[ Durée (en jours)]]-Q375&gt;7,7,Tableau_stats_bancs[[#This Row],[ Durée (en jours)]]-Q375),"")</f>
        <v/>
      </c>
      <c r="AD375" s="59" t="b">
        <v>0</v>
      </c>
      <c r="AE375" s="42" t="s">
        <v>350</v>
      </c>
      <c r="AF375" s="40">
        <v>42527.333333333336</v>
      </c>
      <c r="AG375" s="40">
        <v>42528.5</v>
      </c>
      <c r="AH375" s="41" t="b">
        <v>0</v>
      </c>
      <c r="AI375" s="42"/>
      <c r="AJ375" s="42" t="s">
        <v>47</v>
      </c>
      <c r="AK375" s="43" t="s">
        <v>8</v>
      </c>
      <c r="AL375" s="44">
        <v>1.5</v>
      </c>
      <c r="AM375" s="45">
        <v>0.5</v>
      </c>
      <c r="AN375" s="46">
        <v>24</v>
      </c>
      <c r="AO375" s="46">
        <v>24</v>
      </c>
      <c r="AP375" s="47">
        <v>0</v>
      </c>
    </row>
    <row r="376" spans="1:42" x14ac:dyDescent="0.25">
      <c r="A376" t="b">
        <v>0</v>
      </c>
      <c r="B376" s="1"/>
      <c r="C376" s="2">
        <v>42625</v>
      </c>
      <c r="D376" s="2">
        <v>42629.999305555553</v>
      </c>
      <c r="E376" s="3" t="b">
        <v>1</v>
      </c>
      <c r="F376" s="1"/>
      <c r="G376" s="1" t="s">
        <v>49</v>
      </c>
      <c r="H376" s="4" t="s">
        <v>8</v>
      </c>
      <c r="I376" s="5">
        <f t="shared" si="49"/>
        <v>5</v>
      </c>
      <c r="J37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6">
        <f>WEEKNUM(Tableau_stats_bancs[[#This Row],[Heure de début]],)</f>
        <v>38</v>
      </c>
      <c r="L376">
        <f>WEEKNUM(Tableau_stats_bancs[[#This Row],[Heure de fin]],)</f>
        <v>38</v>
      </c>
      <c r="M376">
        <f>IF(Tableau_stats_bancs[[#This Row],[Semaine fin]]&lt;&gt;Tableau_stats_bancs[[#This Row],[Semaine début]],1,0)</f>
        <v>0</v>
      </c>
      <c r="Q376" s="25"/>
      <c r="R376" t="str">
        <f t="shared" si="50"/>
        <v/>
      </c>
      <c r="S376" s="26" t="str">
        <f>IF(P376&gt;0,IF(Tableau_stats_bancs[[#This Row],[ Durée (en jours)]]-Q376&gt;7,7,Tableau_stats_bancs[[#This Row],[ Durée (en jours)]]-Q376),"")</f>
        <v/>
      </c>
      <c r="AD376" s="59" t="b">
        <v>0</v>
      </c>
      <c r="AE376" s="42" t="s">
        <v>351</v>
      </c>
      <c r="AF376" s="40">
        <v>42528.5</v>
      </c>
      <c r="AG376" s="40">
        <v>42531.958333333336</v>
      </c>
      <c r="AH376" s="41" t="b">
        <v>0</v>
      </c>
      <c r="AI376" s="42"/>
      <c r="AJ376" s="42" t="s">
        <v>47</v>
      </c>
      <c r="AK376" s="43" t="s">
        <v>8</v>
      </c>
      <c r="AL376" s="44">
        <v>3.5</v>
      </c>
      <c r="AM376" s="45">
        <v>1.1666666666666665</v>
      </c>
      <c r="AN376" s="46">
        <v>24</v>
      </c>
      <c r="AO376" s="46">
        <v>24</v>
      </c>
      <c r="AP376" s="47">
        <v>0</v>
      </c>
    </row>
    <row r="377" spans="1:42" x14ac:dyDescent="0.25">
      <c r="A377" t="b">
        <v>0</v>
      </c>
      <c r="B377" s="1"/>
      <c r="C377" s="2">
        <v>42632</v>
      </c>
      <c r="D377" s="2">
        <v>42636.999305555553</v>
      </c>
      <c r="E377" s="3" t="b">
        <v>1</v>
      </c>
      <c r="F377" s="1"/>
      <c r="G377" s="1" t="s">
        <v>49</v>
      </c>
      <c r="H377" s="4" t="s">
        <v>8</v>
      </c>
      <c r="I377" s="5">
        <f t="shared" si="49"/>
        <v>5</v>
      </c>
      <c r="J37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7" s="3">
        <f>WEEKNUM(Tableau_stats_bancs[[#This Row],[Heure de début]],)</f>
        <v>39</v>
      </c>
      <c r="L377">
        <f>WEEKNUM(Tableau_stats_bancs[[#This Row],[Heure de fin]],)</f>
        <v>39</v>
      </c>
      <c r="M377">
        <f>IF(Tableau_stats_bancs[[#This Row],[Semaine fin]]&lt;&gt;Tableau_stats_bancs[[#This Row],[Semaine début]],1,0)</f>
        <v>0</v>
      </c>
      <c r="Q377" s="25"/>
      <c r="R377" t="str">
        <f t="shared" si="50"/>
        <v/>
      </c>
      <c r="S377" s="26" t="str">
        <f>IF(P377&gt;0,IF(Tableau_stats_bancs[[#This Row],[ Durée (en jours)]]-Q377&gt;7,7,Tableau_stats_bancs[[#This Row],[ Durée (en jours)]]-Q377),"")</f>
        <v/>
      </c>
      <c r="AD377" s="59" t="b">
        <v>0</v>
      </c>
      <c r="AE377" s="42" t="s">
        <v>352</v>
      </c>
      <c r="AF377" s="40">
        <v>42534.333333333336</v>
      </c>
      <c r="AG377" s="40">
        <v>42537.5</v>
      </c>
      <c r="AH377" s="41" t="b">
        <v>0</v>
      </c>
      <c r="AI377" s="42"/>
      <c r="AJ377" s="42" t="s">
        <v>47</v>
      </c>
      <c r="AK377" s="43" t="s">
        <v>8</v>
      </c>
      <c r="AL377" s="44">
        <v>3.5</v>
      </c>
      <c r="AM377" s="45">
        <v>1.1666666666666665</v>
      </c>
      <c r="AN377" s="46">
        <v>25</v>
      </c>
      <c r="AO377" s="46">
        <v>25</v>
      </c>
      <c r="AP377" s="47">
        <v>0</v>
      </c>
    </row>
    <row r="378" spans="1:42" x14ac:dyDescent="0.25">
      <c r="A378" t="b">
        <v>0</v>
      </c>
      <c r="B378" s="1"/>
      <c r="C378" s="2">
        <v>42639</v>
      </c>
      <c r="D378" s="2">
        <v>42643.999305555553</v>
      </c>
      <c r="E378" s="3" t="b">
        <v>1</v>
      </c>
      <c r="F378" s="1"/>
      <c r="G378" s="1" t="s">
        <v>49</v>
      </c>
      <c r="H378" s="4" t="s">
        <v>8</v>
      </c>
      <c r="I378" s="5">
        <f t="shared" si="49"/>
        <v>5</v>
      </c>
      <c r="J37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8" s="3">
        <f>WEEKNUM(Tableau_stats_bancs[[#This Row],[Heure de début]],)</f>
        <v>40</v>
      </c>
      <c r="L378">
        <f>WEEKNUM(Tableau_stats_bancs[[#This Row],[Heure de fin]],)</f>
        <v>40</v>
      </c>
      <c r="M378">
        <f>IF(Tableau_stats_bancs[[#This Row],[Semaine fin]]&lt;&gt;Tableau_stats_bancs[[#This Row],[Semaine début]],1,0)</f>
        <v>0</v>
      </c>
      <c r="Q378" s="25"/>
      <c r="R378" t="str">
        <f t="shared" si="50"/>
        <v/>
      </c>
      <c r="S378" s="26" t="str">
        <f>IF(P378&gt;0,IF(Tableau_stats_bancs[[#This Row],[ Durée (en jours)]]-Q378&gt;7,7,Tableau_stats_bancs[[#This Row],[ Durée (en jours)]]-Q378),"")</f>
        <v/>
      </c>
      <c r="AD378" s="59" t="b">
        <v>0</v>
      </c>
      <c r="AE378" s="42" t="s">
        <v>353</v>
      </c>
      <c r="AF378" s="40">
        <v>42538</v>
      </c>
      <c r="AG378" s="40">
        <v>42538.999305555553</v>
      </c>
      <c r="AH378" s="41" t="b">
        <v>1</v>
      </c>
      <c r="AI378" s="42"/>
      <c r="AJ378" s="42" t="s">
        <v>47</v>
      </c>
      <c r="AK378" s="43" t="s">
        <v>8</v>
      </c>
      <c r="AL378" s="44">
        <v>1</v>
      </c>
      <c r="AM378" s="45">
        <v>0.33333333333333331</v>
      </c>
      <c r="AN378" s="46">
        <v>25</v>
      </c>
      <c r="AO378" s="46">
        <v>25</v>
      </c>
      <c r="AP378" s="47">
        <v>0</v>
      </c>
    </row>
    <row r="379" spans="1:42" x14ac:dyDescent="0.25">
      <c r="A379" t="b">
        <v>0</v>
      </c>
      <c r="B379" s="1"/>
      <c r="C379" s="2">
        <v>42646</v>
      </c>
      <c r="D379" s="2">
        <v>42657.999305555553</v>
      </c>
      <c r="E379" s="3" t="b">
        <v>1</v>
      </c>
      <c r="F379" s="1"/>
      <c r="G379" s="1" t="s">
        <v>49</v>
      </c>
      <c r="H379" s="4" t="s">
        <v>8</v>
      </c>
      <c r="I379" s="5">
        <f t="shared" si="49"/>
        <v>12</v>
      </c>
      <c r="J37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4</v>
      </c>
      <c r="K379" s="3">
        <f>WEEKNUM(Tableau_stats_bancs[[#This Row],[Heure de début]],)</f>
        <v>41</v>
      </c>
      <c r="L379">
        <f>WEEKNUM(Tableau_stats_bancs[[#This Row],[Heure de fin]],)</f>
        <v>42</v>
      </c>
      <c r="M379">
        <f>IF(Tableau_stats_bancs[[#This Row],[Semaine fin]]&lt;&gt;Tableau_stats_bancs[[#This Row],[Semaine début]],1,0)</f>
        <v>1</v>
      </c>
      <c r="O379">
        <f>WEEKDAY(Tableau_stats_bancs[[#This Row],[Heure de début]],2)</f>
        <v>1</v>
      </c>
      <c r="P379">
        <f>WEEKDAY(Tableau_stats_bancs[[#This Row],[Heure de début]],2)</f>
        <v>1</v>
      </c>
      <c r="Q379" s="22">
        <f>IF(P379&gt;0,8-WEEKDAY(Tableau_stats_bancs[[#This Row],[Heure de début]],2),"")</f>
        <v>7</v>
      </c>
      <c r="R379">
        <f t="shared" si="50"/>
        <v>56</v>
      </c>
      <c r="S379" s="27">
        <f>IF(P379&gt;0,IF(Tableau_stats_bancs[[#This Row],[ Durée (en jours)]]-Q379&gt;7,7,Tableau_stats_bancs[[#This Row],[ Durée (en jours)]]-Q379),"")</f>
        <v>5</v>
      </c>
      <c r="T379">
        <f>S379*8</f>
        <v>40</v>
      </c>
      <c r="Y379" s="12">
        <f>Q379+S379+U379+W379</f>
        <v>12</v>
      </c>
      <c r="Z379">
        <f t="shared" ref="Z379" si="51">R379+T379+V379+X379</f>
        <v>96</v>
      </c>
      <c r="AA379" s="33">
        <f t="shared" ref="AA379" si="52">COUNTA(Q379,S379,U379,W379)-1</f>
        <v>1</v>
      </c>
      <c r="AB379">
        <f t="shared" ref="AB379" si="53">ROW()-1</f>
        <v>378</v>
      </c>
      <c r="AD379" s="59" t="b">
        <v>0</v>
      </c>
      <c r="AE379" s="42" t="s">
        <v>354</v>
      </c>
      <c r="AF379" s="40">
        <v>42543</v>
      </c>
      <c r="AG379" s="40">
        <v>42544.999305555553</v>
      </c>
      <c r="AH379" s="41" t="b">
        <v>1</v>
      </c>
      <c r="AI379" s="42"/>
      <c r="AJ379" s="42" t="s">
        <v>47</v>
      </c>
      <c r="AK379" s="43" t="s">
        <v>8</v>
      </c>
      <c r="AL379" s="44">
        <v>2</v>
      </c>
      <c r="AM379" s="45">
        <v>0.66666666666666663</v>
      </c>
      <c r="AN379" s="46">
        <v>26</v>
      </c>
      <c r="AO379" s="46">
        <v>26</v>
      </c>
      <c r="AP379" s="47">
        <v>0</v>
      </c>
    </row>
    <row r="380" spans="1:42" x14ac:dyDescent="0.25">
      <c r="A380" t="b">
        <v>0</v>
      </c>
      <c r="B380" s="1"/>
      <c r="C380" s="2">
        <v>42660</v>
      </c>
      <c r="D380" s="2">
        <v>42664.999305555553</v>
      </c>
      <c r="E380" s="3" t="b">
        <v>1</v>
      </c>
      <c r="F380" s="1"/>
      <c r="G380" s="1" t="s">
        <v>49</v>
      </c>
      <c r="H380" s="4" t="s">
        <v>8</v>
      </c>
      <c r="I380" s="5">
        <f t="shared" si="49"/>
        <v>5</v>
      </c>
      <c r="J38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80" s="3">
        <f>WEEKNUM(Tableau_stats_bancs[[#This Row],[Heure de début]],)</f>
        <v>43</v>
      </c>
      <c r="L380">
        <f>WEEKNUM(Tableau_stats_bancs[[#This Row],[Heure de fin]],)</f>
        <v>43</v>
      </c>
      <c r="M380" s="3">
        <f>IF(Tableau_stats_bancs[[#This Row],[Semaine fin]]&lt;&gt;Tableau_stats_bancs[[#This Row],[Semaine début]],1,0)</f>
        <v>0</v>
      </c>
      <c r="Q380" s="25" t="str">
        <f>IF(P380&gt;0,8-WEEKDAY(Tableau_stats_bancs[[#This Row],[Heure de début]],2),"")</f>
        <v/>
      </c>
      <c r="R380" t="str">
        <f t="shared" si="50"/>
        <v/>
      </c>
      <c r="S380" s="26" t="str">
        <f>IF(P380&gt;0,IF(Tableau_stats_bancs[[#This Row],[ Durée (en jours)]]-Q380&gt;7,7,Tableau_stats_bancs[[#This Row],[ Durée (en jours)]]-Q380),"")</f>
        <v/>
      </c>
      <c r="AD380" s="59" t="b">
        <v>0</v>
      </c>
      <c r="AE380" s="42" t="s">
        <v>355</v>
      </c>
      <c r="AF380" s="40">
        <v>42549</v>
      </c>
      <c r="AG380" s="40">
        <v>42549.999305555553</v>
      </c>
      <c r="AH380" s="41" t="b">
        <v>1</v>
      </c>
      <c r="AI380" s="42"/>
      <c r="AJ380" s="42" t="s">
        <v>47</v>
      </c>
      <c r="AK380" s="43" t="s">
        <v>8</v>
      </c>
      <c r="AL380" s="44">
        <v>1</v>
      </c>
      <c r="AM380" s="45">
        <v>0.33333333333333331</v>
      </c>
      <c r="AN380" s="46">
        <v>27</v>
      </c>
      <c r="AO380" s="46">
        <v>27</v>
      </c>
      <c r="AP380" s="47">
        <v>0</v>
      </c>
    </row>
    <row r="381" spans="1:42" x14ac:dyDescent="0.25">
      <c r="Q381" s="25"/>
      <c r="S381" s="26"/>
      <c r="AD381" s="59" t="b">
        <v>0</v>
      </c>
      <c r="AE381" s="42" t="s">
        <v>356</v>
      </c>
      <c r="AF381" s="40">
        <v>42550</v>
      </c>
      <c r="AG381" s="40">
        <v>42550.999305555553</v>
      </c>
      <c r="AH381" s="41" t="b">
        <v>1</v>
      </c>
      <c r="AI381" s="42"/>
      <c r="AJ381" s="42" t="s">
        <v>47</v>
      </c>
      <c r="AK381" s="43" t="s">
        <v>8</v>
      </c>
      <c r="AL381" s="44">
        <v>1</v>
      </c>
      <c r="AM381" s="45">
        <v>0.33333333333333331</v>
      </c>
      <c r="AN381" s="46">
        <v>27</v>
      </c>
      <c r="AO381" s="46">
        <v>27</v>
      </c>
      <c r="AP381" s="47">
        <v>0</v>
      </c>
    </row>
    <row r="382" spans="1:42" x14ac:dyDescent="0.25">
      <c r="AD382" s="59" t="b">
        <v>0</v>
      </c>
      <c r="AE382" s="42" t="s">
        <v>357</v>
      </c>
      <c r="AF382" s="40">
        <v>42555</v>
      </c>
      <c r="AG382" s="40">
        <v>42556.999305555553</v>
      </c>
      <c r="AH382" s="41" t="b">
        <v>1</v>
      </c>
      <c r="AI382" s="42"/>
      <c r="AJ382" s="42" t="s">
        <v>47</v>
      </c>
      <c r="AK382" s="43" t="s">
        <v>8</v>
      </c>
      <c r="AL382" s="44">
        <v>2</v>
      </c>
      <c r="AM382" s="45">
        <v>0.66666666666666663</v>
      </c>
      <c r="AN382" s="46">
        <v>28</v>
      </c>
      <c r="AO382" s="46">
        <v>28</v>
      </c>
      <c r="AP382" s="47">
        <v>0</v>
      </c>
    </row>
    <row r="383" spans="1:42" x14ac:dyDescent="0.25">
      <c r="AD383" s="59" t="b">
        <v>0</v>
      </c>
      <c r="AE383" s="42" t="s">
        <v>358</v>
      </c>
      <c r="AF383" s="40">
        <v>42557.5</v>
      </c>
      <c r="AG383" s="40">
        <v>42557.996527777781</v>
      </c>
      <c r="AH383" s="41" t="b">
        <v>0</v>
      </c>
      <c r="AI383" s="42"/>
      <c r="AJ383" s="42" t="s">
        <v>47</v>
      </c>
      <c r="AK383" s="43" t="s">
        <v>8</v>
      </c>
      <c r="AL383" s="44">
        <v>0.5</v>
      </c>
      <c r="AM383" s="45">
        <v>0.16666666666666666</v>
      </c>
      <c r="AN383" s="46">
        <v>28</v>
      </c>
      <c r="AO383" s="46">
        <v>28</v>
      </c>
      <c r="AP383" s="47">
        <v>0</v>
      </c>
    </row>
    <row r="384" spans="1:42" x14ac:dyDescent="0.25">
      <c r="AD384" s="59" t="b">
        <v>0</v>
      </c>
      <c r="AE384" s="42" t="s">
        <v>359</v>
      </c>
      <c r="AF384" s="40">
        <v>42558</v>
      </c>
      <c r="AG384" s="40">
        <v>42559.999305555553</v>
      </c>
      <c r="AH384" s="41" t="b">
        <v>1</v>
      </c>
      <c r="AI384" s="42"/>
      <c r="AJ384" s="42" t="s">
        <v>47</v>
      </c>
      <c r="AK384" s="43" t="s">
        <v>8</v>
      </c>
      <c r="AL384" s="44">
        <v>2</v>
      </c>
      <c r="AM384" s="45">
        <v>0.66666666666666663</v>
      </c>
      <c r="AN384" s="46">
        <v>28</v>
      </c>
      <c r="AO384" s="46">
        <v>28</v>
      </c>
      <c r="AP384" s="47">
        <v>0</v>
      </c>
    </row>
    <row r="385" spans="9:42" x14ac:dyDescent="0.25">
      <c r="AD385" s="59" t="b">
        <v>0</v>
      </c>
      <c r="AE385" s="42" t="s">
        <v>360</v>
      </c>
      <c r="AF385" s="40">
        <v>42564</v>
      </c>
      <c r="AG385" s="40">
        <v>42564.999305555553</v>
      </c>
      <c r="AH385" s="41" t="b">
        <v>1</v>
      </c>
      <c r="AI385" s="42"/>
      <c r="AJ385" s="42" t="s">
        <v>47</v>
      </c>
      <c r="AK385" s="43" t="s">
        <v>8</v>
      </c>
      <c r="AL385" s="44">
        <v>1</v>
      </c>
      <c r="AM385" s="45">
        <v>0.33333333333333331</v>
      </c>
      <c r="AN385" s="46">
        <v>29</v>
      </c>
      <c r="AO385" s="46">
        <v>29</v>
      </c>
      <c r="AP385" s="47">
        <v>0</v>
      </c>
    </row>
    <row r="386" spans="9:42" x14ac:dyDescent="0.25">
      <c r="AD386" s="59" t="b">
        <v>0</v>
      </c>
      <c r="AE386" s="42" t="s">
        <v>361</v>
      </c>
      <c r="AF386" s="40">
        <v>42569</v>
      </c>
      <c r="AG386" s="40">
        <v>42573.999305555553</v>
      </c>
      <c r="AH386" s="41" t="b">
        <v>1</v>
      </c>
      <c r="AI386" s="42"/>
      <c r="AJ386" s="42" t="s">
        <v>47</v>
      </c>
      <c r="AK386" s="43" t="s">
        <v>8</v>
      </c>
      <c r="AL386" s="44">
        <v>5</v>
      </c>
      <c r="AM386" s="45">
        <v>1.6666666666666665</v>
      </c>
      <c r="AN386" s="46">
        <v>30</v>
      </c>
      <c r="AO386" s="46">
        <v>30</v>
      </c>
      <c r="AP386" s="47">
        <v>0</v>
      </c>
    </row>
    <row r="387" spans="9:42" x14ac:dyDescent="0.25">
      <c r="AD387" s="59" t="b">
        <v>0</v>
      </c>
      <c r="AE387" s="42" t="s">
        <v>362</v>
      </c>
      <c r="AF387" s="40">
        <v>42576</v>
      </c>
      <c r="AG387" s="40">
        <v>42578.999305555553</v>
      </c>
      <c r="AH387" s="41" t="b">
        <v>1</v>
      </c>
      <c r="AI387" s="42"/>
      <c r="AJ387" s="42" t="s">
        <v>47</v>
      </c>
      <c r="AK387" s="43" t="s">
        <v>8</v>
      </c>
      <c r="AL387" s="44">
        <v>3</v>
      </c>
      <c r="AM387" s="45">
        <v>1</v>
      </c>
      <c r="AN387" s="46">
        <v>31</v>
      </c>
      <c r="AO387" s="46">
        <v>31</v>
      </c>
      <c r="AP387" s="47">
        <v>0</v>
      </c>
    </row>
    <row r="388" spans="9:42" x14ac:dyDescent="0.25">
      <c r="AD388" s="59" t="b">
        <v>0</v>
      </c>
      <c r="AE388" s="42" t="s">
        <v>363</v>
      </c>
      <c r="AF388" s="40">
        <v>42579</v>
      </c>
      <c r="AG388" s="40">
        <v>42579.999305555553</v>
      </c>
      <c r="AH388" s="41" t="b">
        <v>1</v>
      </c>
      <c r="AI388" s="42"/>
      <c r="AJ388" s="42" t="s">
        <v>47</v>
      </c>
      <c r="AK388" s="43" t="s">
        <v>8</v>
      </c>
      <c r="AL388" s="44">
        <v>1</v>
      </c>
      <c r="AM388" s="45">
        <v>0.33333333333333331</v>
      </c>
      <c r="AN388" s="46">
        <v>31</v>
      </c>
      <c r="AO388" s="46">
        <v>31</v>
      </c>
      <c r="AP388" s="47">
        <v>0</v>
      </c>
    </row>
    <row r="389" spans="9:42" x14ac:dyDescent="0.25">
      <c r="I389" t="s">
        <v>16</v>
      </c>
      <c r="AD389" s="59" t="b">
        <v>0</v>
      </c>
      <c r="AE389" s="42" t="s">
        <v>364</v>
      </c>
      <c r="AF389" s="40">
        <v>42583</v>
      </c>
      <c r="AG389" s="40">
        <v>42583.999305555553</v>
      </c>
      <c r="AH389" s="41" t="b">
        <v>1</v>
      </c>
      <c r="AI389" s="42"/>
      <c r="AJ389" s="42" t="s">
        <v>47</v>
      </c>
      <c r="AK389" s="43" t="s">
        <v>8</v>
      </c>
      <c r="AL389" s="44">
        <v>1</v>
      </c>
      <c r="AM389" s="45">
        <v>0.33333333333333331</v>
      </c>
      <c r="AN389" s="46">
        <v>32</v>
      </c>
      <c r="AO389" s="46">
        <v>32</v>
      </c>
      <c r="AP389" s="47">
        <v>0</v>
      </c>
    </row>
    <row r="390" spans="9:42" x14ac:dyDescent="0.25">
      <c r="AD390" s="59" t="b">
        <v>0</v>
      </c>
      <c r="AE390" s="42" t="s">
        <v>365</v>
      </c>
      <c r="AF390" s="40">
        <v>42586</v>
      </c>
      <c r="AG390" s="40">
        <v>42587.999305555553</v>
      </c>
      <c r="AH390" s="41" t="b">
        <v>1</v>
      </c>
      <c r="AI390" s="42"/>
      <c r="AJ390" s="42" t="s">
        <v>47</v>
      </c>
      <c r="AK390" s="43" t="s">
        <v>8</v>
      </c>
      <c r="AL390" s="44">
        <v>2</v>
      </c>
      <c r="AM390" s="45">
        <v>0.66666666666666663</v>
      </c>
      <c r="AN390" s="46">
        <v>32</v>
      </c>
      <c r="AO390" s="46">
        <v>32</v>
      </c>
      <c r="AP390" s="47">
        <v>0</v>
      </c>
    </row>
    <row r="391" spans="9:42" x14ac:dyDescent="0.25">
      <c r="AD391" s="59" t="b">
        <v>0</v>
      </c>
      <c r="AE391" s="42" t="s">
        <v>366</v>
      </c>
      <c r="AF391" s="40">
        <v>42590.041666666664</v>
      </c>
      <c r="AG391" s="40">
        <v>42594.958333333336</v>
      </c>
      <c r="AH391" s="41" t="b">
        <v>0</v>
      </c>
      <c r="AI391" s="42"/>
      <c r="AJ391" s="42" t="s">
        <v>47</v>
      </c>
      <c r="AK391" s="43" t="s">
        <v>8</v>
      </c>
      <c r="AL391" s="44">
        <v>5</v>
      </c>
      <c r="AM391" s="45">
        <v>1.6666666666666665</v>
      </c>
      <c r="AN391" s="46">
        <v>33</v>
      </c>
      <c r="AO391" s="46">
        <v>33</v>
      </c>
      <c r="AP391" s="47">
        <v>0</v>
      </c>
    </row>
    <row r="392" spans="9:42" x14ac:dyDescent="0.25">
      <c r="AD392" s="59" t="b">
        <v>0</v>
      </c>
      <c r="AE392" s="42" t="s">
        <v>367</v>
      </c>
      <c r="AF392" s="40">
        <v>42601</v>
      </c>
      <c r="AG392" s="40">
        <v>42601.999305555553</v>
      </c>
      <c r="AH392" s="41" t="b">
        <v>1</v>
      </c>
      <c r="AI392" s="42"/>
      <c r="AJ392" s="42" t="s">
        <v>47</v>
      </c>
      <c r="AK392" s="43" t="s">
        <v>8</v>
      </c>
      <c r="AL392" s="44">
        <v>1</v>
      </c>
      <c r="AM392" s="45">
        <v>0.33333333333333331</v>
      </c>
      <c r="AN392" s="46">
        <v>34</v>
      </c>
      <c r="AO392" s="46">
        <v>34</v>
      </c>
      <c r="AP392" s="47">
        <v>0</v>
      </c>
    </row>
    <row r="393" spans="9:42" x14ac:dyDescent="0.25">
      <c r="AD393" s="59" t="b">
        <v>0</v>
      </c>
      <c r="AE393" s="42" t="s">
        <v>368</v>
      </c>
      <c r="AF393" s="40">
        <v>42604</v>
      </c>
      <c r="AG393" s="40">
        <v>42608.958333333336</v>
      </c>
      <c r="AH393" s="41" t="b">
        <v>0</v>
      </c>
      <c r="AI393" s="42"/>
      <c r="AJ393" s="42" t="s">
        <v>47</v>
      </c>
      <c r="AK393" s="43" t="s">
        <v>8</v>
      </c>
      <c r="AL393" s="44">
        <v>5</v>
      </c>
      <c r="AM393" s="45">
        <v>1.6666666666666665</v>
      </c>
      <c r="AN393" s="46">
        <v>35</v>
      </c>
      <c r="AO393" s="46">
        <v>35</v>
      </c>
      <c r="AP393" s="47">
        <v>0</v>
      </c>
    </row>
    <row r="394" spans="9:42" x14ac:dyDescent="0.25">
      <c r="AD394" s="59" t="b">
        <v>0</v>
      </c>
      <c r="AE394" s="42" t="s">
        <v>369</v>
      </c>
      <c r="AF394" s="40">
        <v>42611</v>
      </c>
      <c r="AG394" s="40">
        <v>42612.999305555553</v>
      </c>
      <c r="AH394" s="41" t="b">
        <v>1</v>
      </c>
      <c r="AI394" s="42"/>
      <c r="AJ394" s="42" t="s">
        <v>47</v>
      </c>
      <c r="AK394" s="43" t="s">
        <v>8</v>
      </c>
      <c r="AL394" s="44">
        <v>2</v>
      </c>
      <c r="AM394" s="45">
        <v>0.66666666666666663</v>
      </c>
      <c r="AN394" s="46">
        <v>36</v>
      </c>
      <c r="AO394" s="46">
        <v>36</v>
      </c>
      <c r="AP394" s="47">
        <v>0</v>
      </c>
    </row>
    <row r="395" spans="9:42" x14ac:dyDescent="0.25">
      <c r="AD395" s="59" t="b">
        <v>0</v>
      </c>
      <c r="AE395" s="42" t="s">
        <v>370</v>
      </c>
      <c r="AF395" s="40">
        <v>42613.291666666664</v>
      </c>
      <c r="AG395" s="40">
        <v>42615.75</v>
      </c>
      <c r="AH395" s="41" t="b">
        <v>0</v>
      </c>
      <c r="AI395" s="42"/>
      <c r="AJ395" s="42" t="s">
        <v>47</v>
      </c>
      <c r="AK395" s="43" t="s">
        <v>8</v>
      </c>
      <c r="AL395" s="44">
        <v>2.5</v>
      </c>
      <c r="AM395" s="45">
        <v>0.83333333333333326</v>
      </c>
      <c r="AN395" s="46">
        <v>36</v>
      </c>
      <c r="AO395" s="46">
        <v>36</v>
      </c>
      <c r="AP395" s="47">
        <v>0</v>
      </c>
    </row>
    <row r="396" spans="9:42" x14ac:dyDescent="0.25">
      <c r="AD396" s="59" t="b">
        <v>0</v>
      </c>
      <c r="AE396" s="42" t="s">
        <v>371</v>
      </c>
      <c r="AF396" s="40">
        <v>42618</v>
      </c>
      <c r="AG396" s="40">
        <f>AG397-3</f>
        <v>42624.999305555553</v>
      </c>
      <c r="AH396" s="41" t="b">
        <v>1</v>
      </c>
      <c r="AI396" s="42"/>
      <c r="AJ396" s="42" t="s">
        <v>47</v>
      </c>
      <c r="AK396" s="43" t="s">
        <v>10</v>
      </c>
      <c r="AL396" s="44">
        <v>7</v>
      </c>
      <c r="AM396" s="45">
        <f>AL396*8/24</f>
        <v>2.3333333333333335</v>
      </c>
      <c r="AN396" s="46">
        <v>37</v>
      </c>
      <c r="AO396" s="46">
        <v>37</v>
      </c>
      <c r="AP396" s="47">
        <v>0</v>
      </c>
    </row>
    <row r="397" spans="9:42" x14ac:dyDescent="0.25">
      <c r="AD397" s="59"/>
      <c r="AE397" s="42" t="s">
        <v>371</v>
      </c>
      <c r="AF397" s="40">
        <f>AF396+7</f>
        <v>42625</v>
      </c>
      <c r="AG397" s="40">
        <v>42627.999305555553</v>
      </c>
      <c r="AH397" s="41"/>
      <c r="AI397" s="42"/>
      <c r="AJ397" s="42"/>
      <c r="AK397" s="43"/>
      <c r="AL397" s="44">
        <v>3</v>
      </c>
      <c r="AM397" s="45">
        <f>AL397*8/24</f>
        <v>1</v>
      </c>
      <c r="AN397" s="46">
        <v>38</v>
      </c>
      <c r="AO397" s="46">
        <v>38</v>
      </c>
      <c r="AP397" s="47">
        <v>1</v>
      </c>
    </row>
    <row r="398" spans="9:42" x14ac:dyDescent="0.25">
      <c r="AD398" s="59" t="b">
        <v>0</v>
      </c>
      <c r="AE398" s="42" t="s">
        <v>372</v>
      </c>
      <c r="AF398" s="40">
        <v>42628</v>
      </c>
      <c r="AG398" s="40">
        <v>42628.999305555553</v>
      </c>
      <c r="AH398" s="41" t="b">
        <v>1</v>
      </c>
      <c r="AI398" s="42"/>
      <c r="AJ398" s="42" t="s">
        <v>47</v>
      </c>
      <c r="AK398" s="43" t="s">
        <v>8</v>
      </c>
      <c r="AL398" s="44">
        <v>1</v>
      </c>
      <c r="AM398" s="45">
        <v>0.33333333333333331</v>
      </c>
      <c r="AN398" s="46">
        <v>38</v>
      </c>
      <c r="AO398" s="46">
        <v>38</v>
      </c>
      <c r="AP398" s="47"/>
    </row>
    <row r="399" spans="9:42" x14ac:dyDescent="0.25">
      <c r="AD399" s="59" t="b">
        <v>0</v>
      </c>
      <c r="AE399" s="42" t="s">
        <v>373</v>
      </c>
      <c r="AF399" s="40">
        <v>42401</v>
      </c>
      <c r="AG399" s="40">
        <v>42405.999305555553</v>
      </c>
      <c r="AH399" s="41" t="b">
        <v>1</v>
      </c>
      <c r="AI399" s="42"/>
      <c r="AJ399" s="42" t="s">
        <v>48</v>
      </c>
      <c r="AK399" s="43" t="s">
        <v>8</v>
      </c>
      <c r="AL399" s="44">
        <v>5</v>
      </c>
      <c r="AM399" s="45">
        <v>1.6666666666666665</v>
      </c>
      <c r="AN399" s="46">
        <v>6</v>
      </c>
      <c r="AO399" s="46">
        <v>6</v>
      </c>
      <c r="AP399" s="47">
        <v>0</v>
      </c>
    </row>
    <row r="400" spans="9:42" x14ac:dyDescent="0.25">
      <c r="AD400" s="59" t="b">
        <v>0</v>
      </c>
      <c r="AE400" s="42" t="s">
        <v>374</v>
      </c>
      <c r="AF400" s="40">
        <v>42408</v>
      </c>
      <c r="AG400" s="40">
        <v>42409.999305555553</v>
      </c>
      <c r="AH400" s="41" t="b">
        <v>1</v>
      </c>
      <c r="AI400" s="42"/>
      <c r="AJ400" s="42" t="s">
        <v>48</v>
      </c>
      <c r="AK400" s="43" t="s">
        <v>8</v>
      </c>
      <c r="AL400" s="44">
        <v>2</v>
      </c>
      <c r="AM400" s="45">
        <v>0.66666666666666663</v>
      </c>
      <c r="AN400" s="46">
        <v>7</v>
      </c>
      <c r="AO400" s="46">
        <v>7</v>
      </c>
      <c r="AP400" s="47">
        <v>0</v>
      </c>
    </row>
    <row r="401" spans="30:42" x14ac:dyDescent="0.25">
      <c r="AD401" s="59" t="b">
        <v>0</v>
      </c>
      <c r="AE401" s="42" t="s">
        <v>375</v>
      </c>
      <c r="AF401" s="40">
        <v>42446.5</v>
      </c>
      <c r="AG401" s="40">
        <v>42447.958333333336</v>
      </c>
      <c r="AH401" s="41" t="b">
        <v>0</v>
      </c>
      <c r="AI401" s="42"/>
      <c r="AJ401" s="42" t="s">
        <v>48</v>
      </c>
      <c r="AK401" s="43" t="s">
        <v>8</v>
      </c>
      <c r="AL401" s="44">
        <v>1.5</v>
      </c>
      <c r="AM401" s="45">
        <v>0.5</v>
      </c>
      <c r="AN401" s="46">
        <v>12</v>
      </c>
      <c r="AO401" s="46">
        <v>12</v>
      </c>
      <c r="AP401" s="47">
        <v>0</v>
      </c>
    </row>
    <row r="402" spans="30:42" x14ac:dyDescent="0.25">
      <c r="AD402" s="59" t="b">
        <v>0</v>
      </c>
      <c r="AE402" s="42" t="s">
        <v>376</v>
      </c>
      <c r="AF402" s="40">
        <v>42450</v>
      </c>
      <c r="AG402" s="40">
        <v>42454.999305555553</v>
      </c>
      <c r="AH402" s="41" t="b">
        <v>1</v>
      </c>
      <c r="AI402" s="42"/>
      <c r="AJ402" s="42" t="s">
        <v>48</v>
      </c>
      <c r="AK402" s="43" t="s">
        <v>8</v>
      </c>
      <c r="AL402" s="44">
        <v>5</v>
      </c>
      <c r="AM402" s="45">
        <v>1.6666666666666665</v>
      </c>
      <c r="AN402" s="46">
        <v>13</v>
      </c>
      <c r="AO402" s="46">
        <v>13</v>
      </c>
      <c r="AP402" s="47">
        <v>0</v>
      </c>
    </row>
    <row r="403" spans="30:42" x14ac:dyDescent="0.25">
      <c r="AD403" s="59" t="b">
        <v>0</v>
      </c>
      <c r="AE403" s="42" t="s">
        <v>377</v>
      </c>
      <c r="AF403" s="40">
        <v>42507</v>
      </c>
      <c r="AG403" s="40">
        <v>42510.999305555553</v>
      </c>
      <c r="AH403" s="41" t="b">
        <v>1</v>
      </c>
      <c r="AI403" s="42"/>
      <c r="AJ403" s="42" t="s">
        <v>48</v>
      </c>
      <c r="AK403" s="43" t="s">
        <v>8</v>
      </c>
      <c r="AL403" s="44">
        <v>4</v>
      </c>
      <c r="AM403" s="45">
        <v>1.3333333333333333</v>
      </c>
      <c r="AN403" s="46">
        <v>21</v>
      </c>
      <c r="AO403" s="46">
        <v>21</v>
      </c>
      <c r="AP403" s="47">
        <v>0</v>
      </c>
    </row>
    <row r="404" spans="30:42" x14ac:dyDescent="0.25">
      <c r="AD404" s="59" t="b">
        <v>0</v>
      </c>
      <c r="AE404" s="42" t="s">
        <v>378</v>
      </c>
      <c r="AF404" s="40">
        <v>42513</v>
      </c>
      <c r="AG404" s="40">
        <v>42515.999305555553</v>
      </c>
      <c r="AH404" s="41" t="b">
        <v>1</v>
      </c>
      <c r="AI404" s="42"/>
      <c r="AJ404" s="42" t="s">
        <v>48</v>
      </c>
      <c r="AK404" s="43" t="s">
        <v>8</v>
      </c>
      <c r="AL404" s="44">
        <v>3</v>
      </c>
      <c r="AM404" s="45">
        <v>1</v>
      </c>
      <c r="AN404" s="46">
        <v>22</v>
      </c>
      <c r="AO404" s="46">
        <v>22</v>
      </c>
      <c r="AP404" s="47">
        <v>0</v>
      </c>
    </row>
    <row r="405" spans="30:42" x14ac:dyDescent="0.25">
      <c r="AD405" s="59" t="b">
        <v>0</v>
      </c>
      <c r="AE405" s="42" t="s">
        <v>379</v>
      </c>
      <c r="AF405" s="40">
        <v>42527</v>
      </c>
      <c r="AG405" s="40">
        <v>42531.999305555553</v>
      </c>
      <c r="AH405" s="41" t="b">
        <v>1</v>
      </c>
      <c r="AI405" s="42"/>
      <c r="AJ405" s="42" t="s">
        <v>48</v>
      </c>
      <c r="AK405" s="43" t="s">
        <v>8</v>
      </c>
      <c r="AL405" s="44">
        <v>5</v>
      </c>
      <c r="AM405" s="45">
        <v>1.6666666666666665</v>
      </c>
      <c r="AN405" s="46">
        <v>24</v>
      </c>
      <c r="AO405" s="46">
        <v>24</v>
      </c>
      <c r="AP405" s="47">
        <v>0</v>
      </c>
    </row>
    <row r="406" spans="30:42" x14ac:dyDescent="0.25">
      <c r="AD406" s="59" t="b">
        <v>0</v>
      </c>
      <c r="AE406" s="42" t="s">
        <v>380</v>
      </c>
      <c r="AF406" s="40">
        <v>42556</v>
      </c>
      <c r="AG406" s="40">
        <v>42559.999305555553</v>
      </c>
      <c r="AH406" s="41" t="b">
        <v>1</v>
      </c>
      <c r="AI406" s="42"/>
      <c r="AJ406" s="42" t="s">
        <v>48</v>
      </c>
      <c r="AK406" s="43" t="s">
        <v>8</v>
      </c>
      <c r="AL406" s="44">
        <v>4</v>
      </c>
      <c r="AM406" s="45">
        <v>1.3333333333333333</v>
      </c>
      <c r="AN406" s="46">
        <v>28</v>
      </c>
      <c r="AO406" s="46">
        <v>28</v>
      </c>
      <c r="AP406" s="47">
        <v>0</v>
      </c>
    </row>
    <row r="407" spans="30:42" x14ac:dyDescent="0.25">
      <c r="AD407" s="59" t="b">
        <v>0</v>
      </c>
      <c r="AE407" s="42" t="s">
        <v>381</v>
      </c>
      <c r="AF407" s="40">
        <v>42577</v>
      </c>
      <c r="AG407" s="40">
        <v>42578.999305555553</v>
      </c>
      <c r="AH407" s="41" t="b">
        <v>1</v>
      </c>
      <c r="AI407" s="42"/>
      <c r="AJ407" s="42" t="s">
        <v>48</v>
      </c>
      <c r="AK407" s="43" t="s">
        <v>8</v>
      </c>
      <c r="AL407" s="44">
        <v>2</v>
      </c>
      <c r="AM407" s="45">
        <v>0.66666666666666663</v>
      </c>
      <c r="AN407" s="46">
        <v>31</v>
      </c>
      <c r="AO407" s="46">
        <v>31</v>
      </c>
      <c r="AP407" s="47">
        <v>0</v>
      </c>
    </row>
    <row r="408" spans="30:42" x14ac:dyDescent="0.25">
      <c r="AD408" s="59" t="b">
        <v>0</v>
      </c>
      <c r="AE408" s="42" t="s">
        <v>382</v>
      </c>
      <c r="AF408" s="40">
        <v>42585</v>
      </c>
      <c r="AG408" s="40">
        <v>42586.999305555553</v>
      </c>
      <c r="AH408" s="41" t="b">
        <v>1</v>
      </c>
      <c r="AI408" s="42"/>
      <c r="AJ408" s="42" t="s">
        <v>48</v>
      </c>
      <c r="AK408" s="43" t="s">
        <v>8</v>
      </c>
      <c r="AL408" s="44">
        <v>2</v>
      </c>
      <c r="AM408" s="45">
        <v>0.66666666666666663</v>
      </c>
      <c r="AN408" s="46">
        <v>32</v>
      </c>
      <c r="AO408" s="46">
        <v>32</v>
      </c>
      <c r="AP408" s="47">
        <v>0</v>
      </c>
    </row>
    <row r="409" spans="30:42" x14ac:dyDescent="0.25">
      <c r="AD409" s="59" t="b">
        <v>0</v>
      </c>
      <c r="AE409" s="42" t="s">
        <v>383</v>
      </c>
      <c r="AF409" s="40">
        <v>42594</v>
      </c>
      <c r="AG409" s="40">
        <v>42594.999305555553</v>
      </c>
      <c r="AH409" s="41" t="b">
        <v>1</v>
      </c>
      <c r="AI409" s="42"/>
      <c r="AJ409" s="42" t="s">
        <v>48</v>
      </c>
      <c r="AK409" s="43" t="s">
        <v>8</v>
      </c>
      <c r="AL409" s="44">
        <v>1</v>
      </c>
      <c r="AM409" s="45">
        <v>0.33333333333333331</v>
      </c>
      <c r="AN409" s="46">
        <v>33</v>
      </c>
      <c r="AO409" s="46">
        <v>33</v>
      </c>
      <c r="AP409" s="47">
        <v>0</v>
      </c>
    </row>
    <row r="410" spans="30:42" x14ac:dyDescent="0.25">
      <c r="AD410" s="59" t="b">
        <v>0</v>
      </c>
      <c r="AE410" s="42" t="s">
        <v>384</v>
      </c>
      <c r="AF410" s="40">
        <v>42373</v>
      </c>
      <c r="AG410" s="40">
        <v>42377.999305555553</v>
      </c>
      <c r="AH410" s="41" t="b">
        <v>1</v>
      </c>
      <c r="AI410" s="42"/>
      <c r="AJ410" s="42" t="s">
        <v>49</v>
      </c>
      <c r="AK410" s="43" t="s">
        <v>8</v>
      </c>
      <c r="AL410" s="44">
        <v>5</v>
      </c>
      <c r="AM410" s="45">
        <v>1.6666666666666665</v>
      </c>
      <c r="AN410" s="46">
        <v>2</v>
      </c>
      <c r="AO410" s="46">
        <v>2</v>
      </c>
      <c r="AP410" s="47">
        <v>0</v>
      </c>
    </row>
    <row r="411" spans="30:42" x14ac:dyDescent="0.25">
      <c r="AD411" s="59" t="b">
        <v>0</v>
      </c>
      <c r="AE411" s="42" t="s">
        <v>385</v>
      </c>
      <c r="AF411" s="40">
        <v>42408</v>
      </c>
      <c r="AG411" s="40">
        <v>42412.999305555553</v>
      </c>
      <c r="AH411" s="41" t="b">
        <v>1</v>
      </c>
      <c r="AI411" s="42"/>
      <c r="AJ411" s="42" t="s">
        <v>49</v>
      </c>
      <c r="AK411" s="43" t="s">
        <v>8</v>
      </c>
      <c r="AL411" s="44">
        <v>5</v>
      </c>
      <c r="AM411" s="45">
        <v>1.6666666666666665</v>
      </c>
      <c r="AN411" s="46">
        <v>7</v>
      </c>
      <c r="AO411" s="46">
        <v>7</v>
      </c>
      <c r="AP411" s="47">
        <v>0</v>
      </c>
    </row>
    <row r="412" spans="30:42" x14ac:dyDescent="0.25">
      <c r="AD412" s="59" t="b">
        <v>0</v>
      </c>
      <c r="AE412" s="42" t="s">
        <v>386</v>
      </c>
      <c r="AF412" s="40">
        <v>42415</v>
      </c>
      <c r="AG412" s="40">
        <v>42417.999305555553</v>
      </c>
      <c r="AH412" s="41" t="b">
        <v>1</v>
      </c>
      <c r="AI412" s="42"/>
      <c r="AJ412" s="42" t="s">
        <v>49</v>
      </c>
      <c r="AK412" s="43" t="s">
        <v>8</v>
      </c>
      <c r="AL412" s="44">
        <v>3</v>
      </c>
      <c r="AM412" s="45">
        <v>1</v>
      </c>
      <c r="AN412" s="46">
        <v>8</v>
      </c>
      <c r="AO412" s="46">
        <v>8</v>
      </c>
      <c r="AP412" s="47">
        <v>0</v>
      </c>
    </row>
    <row r="413" spans="30:42" x14ac:dyDescent="0.25">
      <c r="AD413" s="59" t="b">
        <v>0</v>
      </c>
      <c r="AE413" s="42" t="s">
        <v>387</v>
      </c>
      <c r="AF413" s="40">
        <v>42422</v>
      </c>
      <c r="AG413" s="40">
        <v>42426.999305555553</v>
      </c>
      <c r="AH413" s="41" t="b">
        <v>1</v>
      </c>
      <c r="AI413" s="42"/>
      <c r="AJ413" s="42" t="s">
        <v>49</v>
      </c>
      <c r="AK413" s="43" t="s">
        <v>8</v>
      </c>
      <c r="AL413" s="44">
        <v>5</v>
      </c>
      <c r="AM413" s="45">
        <v>1.6666666666666665</v>
      </c>
      <c r="AN413" s="46">
        <v>9</v>
      </c>
      <c r="AO413" s="46">
        <v>9</v>
      </c>
      <c r="AP413" s="47">
        <v>0</v>
      </c>
    </row>
    <row r="414" spans="30:42" x14ac:dyDescent="0.25">
      <c r="AD414" s="59" t="b">
        <v>0</v>
      </c>
      <c r="AE414" s="42" t="s">
        <v>388</v>
      </c>
      <c r="AF414" s="40">
        <v>42429</v>
      </c>
      <c r="AG414" s="40">
        <v>42433.999305555553</v>
      </c>
      <c r="AH414" s="41" t="b">
        <v>1</v>
      </c>
      <c r="AI414" s="42"/>
      <c r="AJ414" s="42" t="s">
        <v>49</v>
      </c>
      <c r="AK414" s="43" t="s">
        <v>8</v>
      </c>
      <c r="AL414" s="44">
        <v>5</v>
      </c>
      <c r="AM414" s="45">
        <v>1.6666666666666665</v>
      </c>
      <c r="AN414" s="46">
        <v>10</v>
      </c>
      <c r="AO414" s="46">
        <v>10</v>
      </c>
      <c r="AP414" s="47">
        <v>0</v>
      </c>
    </row>
    <row r="415" spans="30:42" x14ac:dyDescent="0.25">
      <c r="AD415" s="59" t="b">
        <v>0</v>
      </c>
      <c r="AE415" s="42" t="s">
        <v>389</v>
      </c>
      <c r="AF415" s="40">
        <v>42436</v>
      </c>
      <c r="AG415" s="40">
        <v>42440.999305555553</v>
      </c>
      <c r="AH415" s="41" t="b">
        <v>1</v>
      </c>
      <c r="AI415" s="42"/>
      <c r="AJ415" s="42" t="s">
        <v>49</v>
      </c>
      <c r="AK415" s="43" t="s">
        <v>8</v>
      </c>
      <c r="AL415" s="44">
        <v>5</v>
      </c>
      <c r="AM415" s="45">
        <v>1.6666666666666665</v>
      </c>
      <c r="AN415" s="46">
        <v>11</v>
      </c>
      <c r="AO415" s="46">
        <v>11</v>
      </c>
      <c r="AP415" s="47">
        <v>0</v>
      </c>
    </row>
    <row r="416" spans="30:42" x14ac:dyDescent="0.25">
      <c r="AD416" s="59" t="b">
        <v>0</v>
      </c>
      <c r="AE416" s="42" t="s">
        <v>390</v>
      </c>
      <c r="AF416" s="40">
        <v>42445</v>
      </c>
      <c r="AG416" s="40">
        <v>42447.999305555553</v>
      </c>
      <c r="AH416" s="41" t="b">
        <v>1</v>
      </c>
      <c r="AI416" s="42"/>
      <c r="AJ416" s="42" t="s">
        <v>49</v>
      </c>
      <c r="AK416" s="43" t="s">
        <v>8</v>
      </c>
      <c r="AL416" s="44">
        <v>3</v>
      </c>
      <c r="AM416" s="45">
        <v>1</v>
      </c>
      <c r="AN416" s="46">
        <v>12</v>
      </c>
      <c r="AO416" s="46">
        <v>12</v>
      </c>
      <c r="AP416" s="47">
        <v>0</v>
      </c>
    </row>
    <row r="417" spans="30:42" x14ac:dyDescent="0.25">
      <c r="AD417" s="59" t="b">
        <v>0</v>
      </c>
      <c r="AE417" s="42" t="s">
        <v>391</v>
      </c>
      <c r="AF417" s="40">
        <v>42451</v>
      </c>
      <c r="AG417" s="40">
        <v>42454.999305555553</v>
      </c>
      <c r="AH417" s="41" t="b">
        <v>1</v>
      </c>
      <c r="AI417" s="42"/>
      <c r="AJ417" s="42" t="s">
        <v>49</v>
      </c>
      <c r="AK417" s="43" t="s">
        <v>8</v>
      </c>
      <c r="AL417" s="44">
        <v>4</v>
      </c>
      <c r="AM417" s="45">
        <v>1.3333333333333333</v>
      </c>
      <c r="AN417" s="46">
        <v>13</v>
      </c>
      <c r="AO417" s="46">
        <v>13</v>
      </c>
      <c r="AP417" s="47">
        <v>0</v>
      </c>
    </row>
    <row r="418" spans="30:42" x14ac:dyDescent="0.25">
      <c r="AD418" s="59" t="b">
        <v>0</v>
      </c>
      <c r="AE418" s="42" t="s">
        <v>392</v>
      </c>
      <c r="AF418" s="40">
        <v>42457</v>
      </c>
      <c r="AG418" s="40">
        <v>42461.999305555553</v>
      </c>
      <c r="AH418" s="41" t="b">
        <v>1</v>
      </c>
      <c r="AI418" s="42"/>
      <c r="AJ418" s="42" t="s">
        <v>49</v>
      </c>
      <c r="AK418" s="43" t="s">
        <v>8</v>
      </c>
      <c r="AL418" s="44">
        <v>5</v>
      </c>
      <c r="AM418" s="45">
        <v>1.6666666666666665</v>
      </c>
      <c r="AN418" s="46">
        <v>14</v>
      </c>
      <c r="AO418" s="46">
        <v>14</v>
      </c>
      <c r="AP418" s="47">
        <v>0</v>
      </c>
    </row>
    <row r="419" spans="30:42" x14ac:dyDescent="0.25">
      <c r="AD419" s="59" t="b">
        <v>0</v>
      </c>
      <c r="AE419" s="42" t="s">
        <v>393</v>
      </c>
      <c r="AF419" s="40">
        <v>42464.333333333336</v>
      </c>
      <c r="AG419" s="40">
        <v>42467.5</v>
      </c>
      <c r="AH419" s="41" t="b">
        <v>0</v>
      </c>
      <c r="AI419" s="42"/>
      <c r="AJ419" s="42" t="s">
        <v>49</v>
      </c>
      <c r="AK419" s="43" t="s">
        <v>8</v>
      </c>
      <c r="AL419" s="44">
        <v>3.5</v>
      </c>
      <c r="AM419" s="45">
        <v>1.1666666666666665</v>
      </c>
      <c r="AN419" s="46">
        <v>15</v>
      </c>
      <c r="AO419" s="46">
        <v>15</v>
      </c>
      <c r="AP419" s="47">
        <v>0</v>
      </c>
    </row>
    <row r="420" spans="30:42" x14ac:dyDescent="0.25">
      <c r="AD420" s="59" t="b">
        <v>0</v>
      </c>
      <c r="AE420" s="42" t="s">
        <v>394</v>
      </c>
      <c r="AF420" s="40">
        <v>42467.5</v>
      </c>
      <c r="AG420" s="40">
        <v>42468.958333333336</v>
      </c>
      <c r="AH420" s="41" t="b">
        <v>0</v>
      </c>
      <c r="AI420" s="42"/>
      <c r="AJ420" s="42" t="s">
        <v>49</v>
      </c>
      <c r="AK420" s="43" t="s">
        <v>9</v>
      </c>
      <c r="AL420" s="44">
        <v>1.5</v>
      </c>
      <c r="AM420" s="45">
        <v>0.5</v>
      </c>
      <c r="AN420" s="46">
        <v>15</v>
      </c>
      <c r="AO420" s="46">
        <v>15</v>
      </c>
      <c r="AP420" s="47">
        <v>0</v>
      </c>
    </row>
    <row r="421" spans="30:42" x14ac:dyDescent="0.25">
      <c r="AD421" s="59" t="b">
        <v>0</v>
      </c>
      <c r="AE421" s="42" t="s">
        <v>395</v>
      </c>
      <c r="AF421" s="40">
        <v>42478</v>
      </c>
      <c r="AG421" s="40">
        <v>42482.999305555553</v>
      </c>
      <c r="AH421" s="41" t="b">
        <v>1</v>
      </c>
      <c r="AI421" s="42"/>
      <c r="AJ421" s="42" t="s">
        <v>49</v>
      </c>
      <c r="AK421" s="43" t="s">
        <v>9</v>
      </c>
      <c r="AL421" s="44">
        <v>5</v>
      </c>
      <c r="AM421" s="45">
        <v>1.6666666666666665</v>
      </c>
      <c r="AN421" s="46">
        <v>17</v>
      </c>
      <c r="AO421" s="46">
        <v>17</v>
      </c>
      <c r="AP421" s="47">
        <v>0</v>
      </c>
    </row>
    <row r="422" spans="30:42" x14ac:dyDescent="0.25">
      <c r="AD422" s="59" t="b">
        <v>0</v>
      </c>
      <c r="AE422" s="42" t="s">
        <v>396</v>
      </c>
      <c r="AF422" s="40">
        <v>42492</v>
      </c>
      <c r="AG422" s="40">
        <v>42493.999305555553</v>
      </c>
      <c r="AH422" s="41" t="b">
        <v>1</v>
      </c>
      <c r="AI422" s="42"/>
      <c r="AJ422" s="42" t="s">
        <v>49</v>
      </c>
      <c r="AK422" s="43" t="s">
        <v>10</v>
      </c>
      <c r="AL422" s="44">
        <v>2</v>
      </c>
      <c r="AM422" s="45">
        <v>0.66666666666666663</v>
      </c>
      <c r="AN422" s="46">
        <v>19</v>
      </c>
      <c r="AO422" s="46">
        <v>19</v>
      </c>
      <c r="AP422" s="47">
        <v>0</v>
      </c>
    </row>
    <row r="423" spans="30:42" x14ac:dyDescent="0.25">
      <c r="AD423" s="59" t="b">
        <v>0</v>
      </c>
      <c r="AE423" s="42" t="s">
        <v>397</v>
      </c>
      <c r="AF423" s="40">
        <v>42494</v>
      </c>
      <c r="AG423" s="40">
        <v>42494.999305555553</v>
      </c>
      <c r="AH423" s="41" t="b">
        <v>1</v>
      </c>
      <c r="AI423" s="42"/>
      <c r="AJ423" s="42" t="s">
        <v>49</v>
      </c>
      <c r="AK423" s="43" t="s">
        <v>8</v>
      </c>
      <c r="AL423" s="44">
        <v>1</v>
      </c>
      <c r="AM423" s="45">
        <v>0.33333333333333331</v>
      </c>
      <c r="AN423" s="46">
        <v>19</v>
      </c>
      <c r="AO423" s="46">
        <v>19</v>
      </c>
      <c r="AP423" s="47">
        <v>0</v>
      </c>
    </row>
    <row r="424" spans="30:42" x14ac:dyDescent="0.25">
      <c r="AD424" s="59" t="b">
        <v>0</v>
      </c>
      <c r="AE424" s="42" t="s">
        <v>398</v>
      </c>
      <c r="AF424" s="40">
        <v>42496</v>
      </c>
      <c r="AG424" s="40">
        <v>42496.999305555553</v>
      </c>
      <c r="AH424" s="41" t="b">
        <v>1</v>
      </c>
      <c r="AI424" s="42"/>
      <c r="AJ424" s="42" t="s">
        <v>49</v>
      </c>
      <c r="AK424" s="43" t="s">
        <v>8</v>
      </c>
      <c r="AL424" s="44">
        <v>1</v>
      </c>
      <c r="AM424" s="45">
        <v>0.33333333333333331</v>
      </c>
      <c r="AN424" s="46">
        <v>19</v>
      </c>
      <c r="AO424" s="46">
        <v>19</v>
      </c>
      <c r="AP424" s="47">
        <v>0</v>
      </c>
    </row>
    <row r="425" spans="30:42" x14ac:dyDescent="0.25">
      <c r="AD425" s="59" t="b">
        <v>0</v>
      </c>
      <c r="AE425" s="42" t="s">
        <v>399</v>
      </c>
      <c r="AF425" s="40">
        <v>42499</v>
      </c>
      <c r="AG425" s="40">
        <v>42500.999305555553</v>
      </c>
      <c r="AH425" s="41" t="b">
        <v>1</v>
      </c>
      <c r="AI425" s="42"/>
      <c r="AJ425" s="42" t="s">
        <v>49</v>
      </c>
      <c r="AK425" s="43" t="s">
        <v>8</v>
      </c>
      <c r="AL425" s="44">
        <v>2</v>
      </c>
      <c r="AM425" s="45">
        <v>0.66666666666666663</v>
      </c>
      <c r="AN425" s="46">
        <v>20</v>
      </c>
      <c r="AO425" s="46">
        <v>20</v>
      </c>
      <c r="AP425" s="47">
        <v>0</v>
      </c>
    </row>
    <row r="426" spans="30:42" x14ac:dyDescent="0.25">
      <c r="AD426" s="59" t="b">
        <v>0</v>
      </c>
      <c r="AE426" s="42" t="s">
        <v>400</v>
      </c>
      <c r="AF426" s="40">
        <v>42501</v>
      </c>
      <c r="AG426" s="40">
        <v>42503.999305555553</v>
      </c>
      <c r="AH426" s="41" t="b">
        <v>1</v>
      </c>
      <c r="AI426" s="42"/>
      <c r="AJ426" s="42" t="s">
        <v>49</v>
      </c>
      <c r="AK426" s="43" t="s">
        <v>8</v>
      </c>
      <c r="AL426" s="44">
        <v>3</v>
      </c>
      <c r="AM426" s="45">
        <v>1</v>
      </c>
      <c r="AN426" s="46">
        <v>20</v>
      </c>
      <c r="AO426" s="46">
        <v>20</v>
      </c>
      <c r="AP426" s="47">
        <v>0</v>
      </c>
    </row>
    <row r="427" spans="30:42" x14ac:dyDescent="0.25">
      <c r="AD427" s="59" t="b">
        <v>0</v>
      </c>
      <c r="AE427" s="42" t="s">
        <v>401</v>
      </c>
      <c r="AF427" s="40">
        <v>42506</v>
      </c>
      <c r="AG427" s="40">
        <v>42507.999305555553</v>
      </c>
      <c r="AH427" s="41" t="b">
        <v>1</v>
      </c>
      <c r="AI427" s="42"/>
      <c r="AJ427" s="42" t="s">
        <v>49</v>
      </c>
      <c r="AK427" s="43" t="s">
        <v>8</v>
      </c>
      <c r="AL427" s="44">
        <v>2</v>
      </c>
      <c r="AM427" s="45">
        <v>0.66666666666666663</v>
      </c>
      <c r="AN427" s="46">
        <v>21</v>
      </c>
      <c r="AO427" s="46">
        <v>21</v>
      </c>
      <c r="AP427" s="47">
        <v>0</v>
      </c>
    </row>
    <row r="428" spans="30:42" x14ac:dyDescent="0.25">
      <c r="AD428" s="59" t="b">
        <v>0</v>
      </c>
      <c r="AE428" s="42" t="s">
        <v>402</v>
      </c>
      <c r="AF428" s="40">
        <v>42508</v>
      </c>
      <c r="AG428" s="40">
        <v>42510.999305555553</v>
      </c>
      <c r="AH428" s="41" t="b">
        <v>1</v>
      </c>
      <c r="AI428" s="42"/>
      <c r="AJ428" s="42" t="s">
        <v>49</v>
      </c>
      <c r="AK428" s="43" t="s">
        <v>8</v>
      </c>
      <c r="AL428" s="44">
        <v>3</v>
      </c>
      <c r="AM428" s="45">
        <v>1</v>
      </c>
      <c r="AN428" s="46">
        <v>21</v>
      </c>
      <c r="AO428" s="46">
        <v>21</v>
      </c>
      <c r="AP428" s="47">
        <v>0</v>
      </c>
    </row>
    <row r="429" spans="30:42" x14ac:dyDescent="0.25">
      <c r="AD429" s="59" t="b">
        <v>0</v>
      </c>
      <c r="AE429" s="42" t="s">
        <v>403</v>
      </c>
      <c r="AF429" s="40">
        <v>42513</v>
      </c>
      <c r="AG429" s="40">
        <v>42513.999305555553</v>
      </c>
      <c r="AH429" s="41" t="b">
        <v>1</v>
      </c>
      <c r="AI429" s="42"/>
      <c r="AJ429" s="42" t="s">
        <v>49</v>
      </c>
      <c r="AK429" s="43" t="s">
        <v>8</v>
      </c>
      <c r="AL429" s="44">
        <v>1</v>
      </c>
      <c r="AM429" s="45">
        <v>0.33333333333333331</v>
      </c>
      <c r="AN429" s="46">
        <v>22</v>
      </c>
      <c r="AO429" s="46">
        <v>22</v>
      </c>
      <c r="AP429" s="47">
        <v>0</v>
      </c>
    </row>
    <row r="430" spans="30:42" x14ac:dyDescent="0.25">
      <c r="AD430" s="59" t="b">
        <v>0</v>
      </c>
      <c r="AE430" s="42" t="s">
        <v>404</v>
      </c>
      <c r="AF430" s="40">
        <v>42515</v>
      </c>
      <c r="AG430" s="40">
        <v>42515.999305555553</v>
      </c>
      <c r="AH430" s="41" t="b">
        <v>1</v>
      </c>
      <c r="AI430" s="42"/>
      <c r="AJ430" s="42" t="s">
        <v>49</v>
      </c>
      <c r="AK430" s="43" t="s">
        <v>8</v>
      </c>
      <c r="AL430" s="44">
        <v>1</v>
      </c>
      <c r="AM430" s="45">
        <v>0.33333333333333331</v>
      </c>
      <c r="AN430" s="46">
        <v>22</v>
      </c>
      <c r="AO430" s="46">
        <v>22</v>
      </c>
      <c r="AP430" s="47">
        <v>0</v>
      </c>
    </row>
    <row r="431" spans="30:42" x14ac:dyDescent="0.25">
      <c r="AD431" s="59" t="b">
        <v>0</v>
      </c>
      <c r="AE431" s="42" t="s">
        <v>405</v>
      </c>
      <c r="AF431" s="40">
        <v>42516</v>
      </c>
      <c r="AG431" s="40">
        <v>42517.999305555553</v>
      </c>
      <c r="AH431" s="41" t="b">
        <v>1</v>
      </c>
      <c r="AI431" s="42"/>
      <c r="AJ431" s="42" t="s">
        <v>49</v>
      </c>
      <c r="AK431" s="43" t="s">
        <v>8</v>
      </c>
      <c r="AL431" s="44">
        <v>2</v>
      </c>
      <c r="AM431" s="45">
        <v>0.66666666666666663</v>
      </c>
      <c r="AN431" s="46">
        <v>22</v>
      </c>
      <c r="AO431" s="46">
        <v>22</v>
      </c>
      <c r="AP431" s="47">
        <v>0</v>
      </c>
    </row>
    <row r="432" spans="30:42" x14ac:dyDescent="0.25">
      <c r="AD432" s="59" t="b">
        <v>0</v>
      </c>
      <c r="AE432" s="42" t="s">
        <v>406</v>
      </c>
      <c r="AF432" s="40">
        <v>42520</v>
      </c>
      <c r="AG432" s="40">
        <v>42521.999305555553</v>
      </c>
      <c r="AH432" s="41" t="b">
        <v>1</v>
      </c>
      <c r="AI432" s="42"/>
      <c r="AJ432" s="42" t="s">
        <v>49</v>
      </c>
      <c r="AK432" s="43" t="s">
        <v>8</v>
      </c>
      <c r="AL432" s="44">
        <v>2</v>
      </c>
      <c r="AM432" s="45">
        <v>0.66666666666666663</v>
      </c>
      <c r="AN432" s="46">
        <v>23</v>
      </c>
      <c r="AO432" s="46">
        <v>23</v>
      </c>
      <c r="AP432" s="47">
        <v>0</v>
      </c>
    </row>
    <row r="433" spans="30:42" x14ac:dyDescent="0.25">
      <c r="AD433" s="59" t="b">
        <v>0</v>
      </c>
      <c r="AE433" s="42" t="s">
        <v>407</v>
      </c>
      <c r="AF433" s="40">
        <v>42522</v>
      </c>
      <c r="AG433" s="40">
        <v>42524.999305555553</v>
      </c>
      <c r="AH433" s="41" t="b">
        <v>1</v>
      </c>
      <c r="AI433" s="42"/>
      <c r="AJ433" s="42" t="s">
        <v>49</v>
      </c>
      <c r="AK433" s="43" t="s">
        <v>8</v>
      </c>
      <c r="AL433" s="44">
        <v>3</v>
      </c>
      <c r="AM433" s="45">
        <v>1</v>
      </c>
      <c r="AN433" s="46">
        <v>23</v>
      </c>
      <c r="AO433" s="46">
        <v>23</v>
      </c>
      <c r="AP433" s="47">
        <v>0</v>
      </c>
    </row>
    <row r="434" spans="30:42" x14ac:dyDescent="0.25">
      <c r="AD434" s="59" t="b">
        <v>0</v>
      </c>
      <c r="AE434" s="42" t="s">
        <v>408</v>
      </c>
      <c r="AF434" s="40">
        <v>42534</v>
      </c>
      <c r="AG434" s="40">
        <v>42534.999305555553</v>
      </c>
      <c r="AH434" s="41" t="b">
        <v>1</v>
      </c>
      <c r="AI434" s="42"/>
      <c r="AJ434" s="42" t="s">
        <v>49</v>
      </c>
      <c r="AK434" s="43" t="s">
        <v>8</v>
      </c>
      <c r="AL434" s="44">
        <v>1</v>
      </c>
      <c r="AM434" s="45">
        <v>0.33333333333333331</v>
      </c>
      <c r="AN434" s="46">
        <v>25</v>
      </c>
      <c r="AO434" s="46">
        <v>25</v>
      </c>
      <c r="AP434" s="47">
        <v>0</v>
      </c>
    </row>
    <row r="435" spans="30:42" x14ac:dyDescent="0.25">
      <c r="AD435" s="59" t="b">
        <v>0</v>
      </c>
      <c r="AE435" s="42" t="s">
        <v>409</v>
      </c>
      <c r="AF435" s="40">
        <v>42535</v>
      </c>
      <c r="AG435" s="40">
        <v>42535.999305555553</v>
      </c>
      <c r="AH435" s="41" t="b">
        <v>1</v>
      </c>
      <c r="AI435" s="42"/>
      <c r="AJ435" s="42" t="s">
        <v>49</v>
      </c>
      <c r="AK435" s="43" t="s">
        <v>8</v>
      </c>
      <c r="AL435" s="44">
        <v>1</v>
      </c>
      <c r="AM435" s="45">
        <v>0.33333333333333331</v>
      </c>
      <c r="AN435" s="46">
        <v>25</v>
      </c>
      <c r="AO435" s="46">
        <v>25</v>
      </c>
      <c r="AP435" s="47">
        <v>0</v>
      </c>
    </row>
    <row r="436" spans="30:42" x14ac:dyDescent="0.25">
      <c r="AD436" s="59" t="b">
        <v>0</v>
      </c>
      <c r="AE436" s="42" t="s">
        <v>410</v>
      </c>
      <c r="AF436" s="40">
        <v>42536</v>
      </c>
      <c r="AG436" s="40">
        <v>42536.999305555553</v>
      </c>
      <c r="AH436" s="41" t="b">
        <v>1</v>
      </c>
      <c r="AI436" s="42"/>
      <c r="AJ436" s="42" t="s">
        <v>49</v>
      </c>
      <c r="AK436" s="43" t="s">
        <v>10</v>
      </c>
      <c r="AL436" s="44">
        <v>1</v>
      </c>
      <c r="AM436" s="45">
        <v>0.33333333333333331</v>
      </c>
      <c r="AN436" s="46">
        <v>25</v>
      </c>
      <c r="AO436" s="46">
        <v>25</v>
      </c>
      <c r="AP436" s="47">
        <v>0</v>
      </c>
    </row>
    <row r="437" spans="30:42" x14ac:dyDescent="0.25">
      <c r="AD437" s="59" t="b">
        <v>0</v>
      </c>
      <c r="AE437" s="42" t="s">
        <v>411</v>
      </c>
      <c r="AF437" s="40">
        <v>42537</v>
      </c>
      <c r="AG437" s="40">
        <v>42538.999305555553</v>
      </c>
      <c r="AH437" s="41" t="b">
        <v>1</v>
      </c>
      <c r="AI437" s="42"/>
      <c r="AJ437" s="42" t="s">
        <v>49</v>
      </c>
      <c r="AK437" s="43" t="s">
        <v>8</v>
      </c>
      <c r="AL437" s="44">
        <v>2</v>
      </c>
      <c r="AM437" s="45">
        <v>0.66666666666666663</v>
      </c>
      <c r="AN437" s="46">
        <v>25</v>
      </c>
      <c r="AO437" s="46">
        <v>25</v>
      </c>
      <c r="AP437" s="47">
        <v>0</v>
      </c>
    </row>
    <row r="438" spans="30:42" x14ac:dyDescent="0.25">
      <c r="AD438" s="59" t="b">
        <v>0</v>
      </c>
      <c r="AE438" s="42" t="s">
        <v>412</v>
      </c>
      <c r="AF438" s="40">
        <v>42541</v>
      </c>
      <c r="AG438" s="40">
        <v>42542.999305555553</v>
      </c>
      <c r="AH438" s="41" t="b">
        <v>1</v>
      </c>
      <c r="AI438" s="42"/>
      <c r="AJ438" s="42" t="s">
        <v>49</v>
      </c>
      <c r="AK438" s="43" t="s">
        <v>8</v>
      </c>
      <c r="AL438" s="44">
        <v>2</v>
      </c>
      <c r="AM438" s="45">
        <v>0.66666666666666663</v>
      </c>
      <c r="AN438" s="46">
        <v>26</v>
      </c>
      <c r="AO438" s="46">
        <v>26</v>
      </c>
      <c r="AP438" s="47">
        <v>0</v>
      </c>
    </row>
    <row r="439" spans="30:42" x14ac:dyDescent="0.25">
      <c r="AD439" s="59" t="b">
        <v>0</v>
      </c>
      <c r="AE439" s="42" t="s">
        <v>413</v>
      </c>
      <c r="AF439" s="40">
        <v>42543</v>
      </c>
      <c r="AG439" s="40">
        <v>42544.999305555553</v>
      </c>
      <c r="AH439" s="41" t="b">
        <v>1</v>
      </c>
      <c r="AI439" s="42"/>
      <c r="AJ439" s="42" t="s">
        <v>49</v>
      </c>
      <c r="AK439" s="43" t="s">
        <v>8</v>
      </c>
      <c r="AL439" s="44">
        <v>2</v>
      </c>
      <c r="AM439" s="45">
        <v>0.66666666666666663</v>
      </c>
      <c r="AN439" s="46">
        <v>26</v>
      </c>
      <c r="AO439" s="46">
        <v>26</v>
      </c>
      <c r="AP439" s="47">
        <v>0</v>
      </c>
    </row>
    <row r="440" spans="30:42" x14ac:dyDescent="0.25">
      <c r="AD440" s="59" t="b">
        <v>0</v>
      </c>
      <c r="AE440" s="42" t="s">
        <v>414</v>
      </c>
      <c r="AF440" s="40">
        <v>42545</v>
      </c>
      <c r="AG440" s="40">
        <v>42545.999305555553</v>
      </c>
      <c r="AH440" s="41" t="b">
        <v>1</v>
      </c>
      <c r="AI440" s="42"/>
      <c r="AJ440" s="42" t="s">
        <v>49</v>
      </c>
      <c r="AK440" s="43" t="s">
        <v>8</v>
      </c>
      <c r="AL440" s="44">
        <v>1</v>
      </c>
      <c r="AM440" s="45">
        <v>0.33333333333333331</v>
      </c>
      <c r="AN440" s="46">
        <v>26</v>
      </c>
      <c r="AO440" s="46">
        <v>26</v>
      </c>
      <c r="AP440" s="47">
        <v>0</v>
      </c>
    </row>
    <row r="441" spans="30:42" x14ac:dyDescent="0.25">
      <c r="AD441" s="59" t="b">
        <v>0</v>
      </c>
      <c r="AE441" s="42" t="s">
        <v>415</v>
      </c>
      <c r="AF441" s="40">
        <v>42548</v>
      </c>
      <c r="AG441" s="40">
        <v>42549.999305555553</v>
      </c>
      <c r="AH441" s="41" t="b">
        <v>1</v>
      </c>
      <c r="AI441" s="42"/>
      <c r="AJ441" s="42" t="s">
        <v>49</v>
      </c>
      <c r="AK441" s="43" t="s">
        <v>8</v>
      </c>
      <c r="AL441" s="44">
        <v>2</v>
      </c>
      <c r="AM441" s="45">
        <v>0.66666666666666663</v>
      </c>
      <c r="AN441" s="46">
        <v>27</v>
      </c>
      <c r="AO441" s="46">
        <v>27</v>
      </c>
      <c r="AP441" s="47">
        <v>0</v>
      </c>
    </row>
    <row r="442" spans="30:42" x14ac:dyDescent="0.25">
      <c r="AD442" s="59" t="b">
        <v>0</v>
      </c>
      <c r="AE442" s="42" t="s">
        <v>416</v>
      </c>
      <c r="AF442" s="40">
        <v>42550</v>
      </c>
      <c r="AG442" s="40">
        <v>42552.999305555553</v>
      </c>
      <c r="AH442" s="41" t="b">
        <v>1</v>
      </c>
      <c r="AI442" s="42"/>
      <c r="AJ442" s="42" t="s">
        <v>49</v>
      </c>
      <c r="AK442" s="43" t="s">
        <v>8</v>
      </c>
      <c r="AL442" s="44">
        <v>3</v>
      </c>
      <c r="AM442" s="45">
        <v>1</v>
      </c>
      <c r="AN442" s="46">
        <v>27</v>
      </c>
      <c r="AO442" s="46">
        <v>27</v>
      </c>
      <c r="AP442" s="47">
        <v>0</v>
      </c>
    </row>
    <row r="443" spans="30:42" x14ac:dyDescent="0.25">
      <c r="AD443" s="59" t="b">
        <v>0</v>
      </c>
      <c r="AE443" s="42" t="s">
        <v>417</v>
      </c>
      <c r="AF443" s="40">
        <v>42555</v>
      </c>
      <c r="AG443" s="40">
        <v>42555.999305555553</v>
      </c>
      <c r="AH443" s="41" t="b">
        <v>1</v>
      </c>
      <c r="AI443" s="42"/>
      <c r="AJ443" s="42" t="s">
        <v>49</v>
      </c>
      <c r="AK443" s="43" t="s">
        <v>8</v>
      </c>
      <c r="AL443" s="44">
        <v>1</v>
      </c>
      <c r="AM443" s="45">
        <v>0.33333333333333331</v>
      </c>
      <c r="AN443" s="46">
        <v>28</v>
      </c>
      <c r="AO443" s="46">
        <v>28</v>
      </c>
      <c r="AP443" s="47">
        <v>0</v>
      </c>
    </row>
    <row r="444" spans="30:42" x14ac:dyDescent="0.25">
      <c r="AD444" s="59" t="b">
        <v>0</v>
      </c>
      <c r="AE444" s="42" t="s">
        <v>418</v>
      </c>
      <c r="AF444" s="40">
        <v>42556</v>
      </c>
      <c r="AG444" s="40">
        <v>42556.999305555553</v>
      </c>
      <c r="AH444" s="41" t="b">
        <v>1</v>
      </c>
      <c r="AI444" s="42"/>
      <c r="AJ444" s="42" t="s">
        <v>49</v>
      </c>
      <c r="AK444" s="43" t="s">
        <v>8</v>
      </c>
      <c r="AL444" s="44">
        <v>1</v>
      </c>
      <c r="AM444" s="45">
        <v>0.33333333333333331</v>
      </c>
      <c r="AN444" s="46">
        <v>28</v>
      </c>
      <c r="AO444" s="46">
        <v>28</v>
      </c>
      <c r="AP444" s="47">
        <v>0</v>
      </c>
    </row>
    <row r="445" spans="30:42" x14ac:dyDescent="0.25">
      <c r="AD445" s="59" t="b">
        <v>0</v>
      </c>
      <c r="AE445" s="42" t="s">
        <v>419</v>
      </c>
      <c r="AF445" s="40">
        <v>42557</v>
      </c>
      <c r="AG445" s="40">
        <v>42558.999305555553</v>
      </c>
      <c r="AH445" s="41" t="b">
        <v>1</v>
      </c>
      <c r="AI445" s="42"/>
      <c r="AJ445" s="42" t="s">
        <v>49</v>
      </c>
      <c r="AK445" s="43" t="s">
        <v>8</v>
      </c>
      <c r="AL445" s="44">
        <v>2</v>
      </c>
      <c r="AM445" s="45">
        <v>0.66666666666666663</v>
      </c>
      <c r="AN445" s="46">
        <v>28</v>
      </c>
      <c r="AO445" s="46">
        <v>28</v>
      </c>
      <c r="AP445" s="47">
        <v>0</v>
      </c>
    </row>
    <row r="446" spans="30:42" x14ac:dyDescent="0.25">
      <c r="AD446" s="59" t="b">
        <v>0</v>
      </c>
      <c r="AE446" s="42" t="s">
        <v>420</v>
      </c>
      <c r="AF446" s="40">
        <v>42559</v>
      </c>
      <c r="AG446" s="40">
        <v>42559.999305555553</v>
      </c>
      <c r="AH446" s="41" t="b">
        <v>1</v>
      </c>
      <c r="AI446" s="42"/>
      <c r="AJ446" s="42" t="s">
        <v>49</v>
      </c>
      <c r="AK446" s="43" t="s">
        <v>8</v>
      </c>
      <c r="AL446" s="44">
        <v>1</v>
      </c>
      <c r="AM446" s="45">
        <v>0.33333333333333331</v>
      </c>
      <c r="AN446" s="46">
        <v>28</v>
      </c>
      <c r="AO446" s="46">
        <v>28</v>
      </c>
      <c r="AP446" s="47">
        <v>0</v>
      </c>
    </row>
    <row r="447" spans="30:42" x14ac:dyDescent="0.25">
      <c r="AD447" s="59" t="b">
        <v>0</v>
      </c>
      <c r="AE447" s="42" t="s">
        <v>421</v>
      </c>
      <c r="AF447" s="40">
        <v>42562</v>
      </c>
      <c r="AG447" s="40">
        <v>42564.999305555553</v>
      </c>
      <c r="AH447" s="41" t="b">
        <v>1</v>
      </c>
      <c r="AI447" s="42"/>
      <c r="AJ447" s="42" t="s">
        <v>49</v>
      </c>
      <c r="AK447" s="43" t="s">
        <v>8</v>
      </c>
      <c r="AL447" s="44">
        <v>3</v>
      </c>
      <c r="AM447" s="45">
        <v>1</v>
      </c>
      <c r="AN447" s="46">
        <v>29</v>
      </c>
      <c r="AO447" s="46">
        <v>29</v>
      </c>
      <c r="AP447" s="47">
        <v>0</v>
      </c>
    </row>
    <row r="448" spans="30:42" x14ac:dyDescent="0.25">
      <c r="AD448" s="59" t="b">
        <v>0</v>
      </c>
      <c r="AE448" s="42" t="s">
        <v>422</v>
      </c>
      <c r="AF448" s="40">
        <v>42569</v>
      </c>
      <c r="AG448" s="40">
        <v>42573.999305555553</v>
      </c>
      <c r="AH448" s="41" t="b">
        <v>1</v>
      </c>
      <c r="AI448" s="42"/>
      <c r="AJ448" s="42" t="s">
        <v>49</v>
      </c>
      <c r="AK448" s="43" t="s">
        <v>8</v>
      </c>
      <c r="AL448" s="44">
        <v>5</v>
      </c>
      <c r="AM448" s="45">
        <v>1.6666666666666665</v>
      </c>
      <c r="AN448" s="46">
        <v>30</v>
      </c>
      <c r="AO448" s="46">
        <v>30</v>
      </c>
      <c r="AP448" s="47">
        <v>0</v>
      </c>
    </row>
    <row r="449" spans="30:42" x14ac:dyDescent="0.25">
      <c r="AD449" s="59" t="b">
        <v>0</v>
      </c>
      <c r="AE449" s="42" t="s">
        <v>423</v>
      </c>
      <c r="AF449" s="40">
        <v>42576</v>
      </c>
      <c r="AG449" s="40">
        <v>42580.999305555553</v>
      </c>
      <c r="AH449" s="41" t="b">
        <v>1</v>
      </c>
      <c r="AI449" s="42"/>
      <c r="AJ449" s="42" t="s">
        <v>49</v>
      </c>
      <c r="AK449" s="43" t="s">
        <v>8</v>
      </c>
      <c r="AL449" s="44">
        <v>5</v>
      </c>
      <c r="AM449" s="45">
        <v>1.6666666666666665</v>
      </c>
      <c r="AN449" s="46">
        <v>31</v>
      </c>
      <c r="AO449" s="46">
        <v>31</v>
      </c>
      <c r="AP449" s="47">
        <v>0</v>
      </c>
    </row>
    <row r="450" spans="30:42" x14ac:dyDescent="0.25">
      <c r="AD450" s="59" t="b">
        <v>0</v>
      </c>
      <c r="AE450" s="42" t="s">
        <v>424</v>
      </c>
      <c r="AF450" s="40">
        <v>42583</v>
      </c>
      <c r="AG450" s="40">
        <v>42587.999305555553</v>
      </c>
      <c r="AH450" s="41" t="b">
        <v>1</v>
      </c>
      <c r="AI450" s="42"/>
      <c r="AJ450" s="42" t="s">
        <v>49</v>
      </c>
      <c r="AK450" s="43" t="s">
        <v>8</v>
      </c>
      <c r="AL450" s="44">
        <v>5</v>
      </c>
      <c r="AM450" s="45">
        <v>1.6666666666666665</v>
      </c>
      <c r="AN450" s="46">
        <v>32</v>
      </c>
      <c r="AO450" s="46">
        <v>32</v>
      </c>
      <c r="AP450" s="47">
        <v>0</v>
      </c>
    </row>
    <row r="451" spans="30:42" x14ac:dyDescent="0.25">
      <c r="AD451" s="59" t="b">
        <v>0</v>
      </c>
      <c r="AE451" s="42" t="s">
        <v>425</v>
      </c>
      <c r="AF451" s="40">
        <v>42590</v>
      </c>
      <c r="AG451" s="40">
        <v>42594.999305555553</v>
      </c>
      <c r="AH451" s="41" t="b">
        <v>1</v>
      </c>
      <c r="AI451" s="42"/>
      <c r="AJ451" s="42" t="s">
        <v>49</v>
      </c>
      <c r="AK451" s="43" t="s">
        <v>8</v>
      </c>
      <c r="AL451" s="44">
        <v>5</v>
      </c>
      <c r="AM451" s="45">
        <v>1.6666666666666665</v>
      </c>
      <c r="AN451" s="46">
        <v>33</v>
      </c>
      <c r="AO451" s="46">
        <v>33</v>
      </c>
      <c r="AP451" s="47">
        <v>0</v>
      </c>
    </row>
    <row r="452" spans="30:42" x14ac:dyDescent="0.25">
      <c r="AD452" s="59" t="b">
        <v>0</v>
      </c>
      <c r="AE452" s="42" t="s">
        <v>426</v>
      </c>
      <c r="AF452" s="40">
        <v>42597</v>
      </c>
      <c r="AG452" s="40">
        <v>42601.999305555553</v>
      </c>
      <c r="AH452" s="41" t="b">
        <v>1</v>
      </c>
      <c r="AI452" s="42"/>
      <c r="AJ452" s="42" t="s">
        <v>49</v>
      </c>
      <c r="AK452" s="43" t="s">
        <v>8</v>
      </c>
      <c r="AL452" s="44">
        <v>5</v>
      </c>
      <c r="AM452" s="45">
        <v>1.6666666666666665</v>
      </c>
      <c r="AN452" s="46">
        <v>34</v>
      </c>
      <c r="AO452" s="46">
        <v>34</v>
      </c>
      <c r="AP452" s="47">
        <v>0</v>
      </c>
    </row>
    <row r="453" spans="30:42" x14ac:dyDescent="0.25">
      <c r="AD453" s="59" t="b">
        <v>0</v>
      </c>
      <c r="AE453" s="42" t="s">
        <v>427</v>
      </c>
      <c r="AF453" s="40">
        <v>42604</v>
      </c>
      <c r="AG453" s="40">
        <v>42608.999305555553</v>
      </c>
      <c r="AH453" s="41" t="b">
        <v>1</v>
      </c>
      <c r="AI453" s="42"/>
      <c r="AJ453" s="42" t="s">
        <v>49</v>
      </c>
      <c r="AK453" s="43" t="s">
        <v>8</v>
      </c>
      <c r="AL453" s="44">
        <v>5</v>
      </c>
      <c r="AM453" s="45">
        <v>1.6666666666666665</v>
      </c>
      <c r="AN453" s="46">
        <v>35</v>
      </c>
      <c r="AO453" s="46">
        <v>35</v>
      </c>
      <c r="AP453" s="47">
        <v>0</v>
      </c>
    </row>
    <row r="454" spans="30:42" x14ac:dyDescent="0.25">
      <c r="AD454" s="59" t="b">
        <v>0</v>
      </c>
      <c r="AE454" s="42" t="s">
        <v>428</v>
      </c>
      <c r="AF454" s="40">
        <v>42611</v>
      </c>
      <c r="AG454" s="40">
        <v>42615.999305555553</v>
      </c>
      <c r="AH454" s="41" t="b">
        <v>1</v>
      </c>
      <c r="AI454" s="42"/>
      <c r="AJ454" s="42" t="s">
        <v>49</v>
      </c>
      <c r="AK454" s="43" t="s">
        <v>8</v>
      </c>
      <c r="AL454" s="44">
        <v>5</v>
      </c>
      <c r="AM454" s="45">
        <v>1.6666666666666665</v>
      </c>
      <c r="AN454" s="46">
        <v>36</v>
      </c>
      <c r="AO454" s="46">
        <v>36</v>
      </c>
      <c r="AP454" s="47">
        <v>0</v>
      </c>
    </row>
    <row r="455" spans="30:42" x14ac:dyDescent="0.25">
      <c r="AD455" s="59" t="b">
        <v>0</v>
      </c>
      <c r="AE455" s="42" t="s">
        <v>429</v>
      </c>
      <c r="AF455" s="40">
        <v>42618</v>
      </c>
      <c r="AG455" s="40">
        <v>42622.999305555553</v>
      </c>
      <c r="AH455" s="41" t="b">
        <v>1</v>
      </c>
      <c r="AI455" s="42"/>
      <c r="AJ455" s="42" t="s">
        <v>49</v>
      </c>
      <c r="AK455" s="43" t="s">
        <v>8</v>
      </c>
      <c r="AL455" s="44">
        <v>5</v>
      </c>
      <c r="AM455" s="45">
        <v>1.6666666666666665</v>
      </c>
      <c r="AN455" s="46">
        <v>37</v>
      </c>
      <c r="AO455" s="46">
        <v>37</v>
      </c>
      <c r="AP455" s="47">
        <v>0</v>
      </c>
    </row>
    <row r="456" spans="30:42" x14ac:dyDescent="0.25">
      <c r="AD456" s="59" t="b">
        <v>0</v>
      </c>
      <c r="AE456" s="42" t="s">
        <v>430</v>
      </c>
      <c r="AF456" s="40">
        <v>42625</v>
      </c>
      <c r="AG456" s="40">
        <v>42629.999305555553</v>
      </c>
      <c r="AH456" s="41" t="b">
        <v>1</v>
      </c>
      <c r="AI456" s="42"/>
      <c r="AJ456" s="42" t="s">
        <v>49</v>
      </c>
      <c r="AK456" s="43" t="s">
        <v>8</v>
      </c>
      <c r="AL456" s="44">
        <v>5</v>
      </c>
      <c r="AM456" s="45">
        <v>1.6666666666666665</v>
      </c>
      <c r="AN456" s="46">
        <v>38</v>
      </c>
      <c r="AO456" s="46">
        <v>38</v>
      </c>
      <c r="AP456" s="47">
        <v>0</v>
      </c>
    </row>
    <row r="457" spans="30:42" x14ac:dyDescent="0.25">
      <c r="AD457" s="59" t="b">
        <v>0</v>
      </c>
      <c r="AE457" s="42" t="s">
        <v>431</v>
      </c>
      <c r="AF457" s="40">
        <v>42632</v>
      </c>
      <c r="AG457" s="40">
        <v>42636.999305555553</v>
      </c>
      <c r="AH457" s="41" t="b">
        <v>1</v>
      </c>
      <c r="AI457" s="42"/>
      <c r="AJ457" s="42" t="s">
        <v>49</v>
      </c>
      <c r="AK457" s="43" t="s">
        <v>8</v>
      </c>
      <c r="AL457" s="44">
        <v>5</v>
      </c>
      <c r="AM457" s="45">
        <v>1.6666666666666665</v>
      </c>
      <c r="AN457" s="41">
        <v>39</v>
      </c>
      <c r="AO457" s="46">
        <v>39</v>
      </c>
      <c r="AP457" s="47">
        <v>0</v>
      </c>
    </row>
    <row r="458" spans="30:42" x14ac:dyDescent="0.25">
      <c r="AD458" s="59" t="b">
        <v>0</v>
      </c>
      <c r="AE458" s="42" t="s">
        <v>432</v>
      </c>
      <c r="AF458" s="40">
        <v>42639</v>
      </c>
      <c r="AG458" s="40">
        <v>42643.999305555553</v>
      </c>
      <c r="AH458" s="41" t="b">
        <v>1</v>
      </c>
      <c r="AI458" s="42"/>
      <c r="AJ458" s="42" t="s">
        <v>49</v>
      </c>
      <c r="AK458" s="43" t="s">
        <v>8</v>
      </c>
      <c r="AL458" s="44">
        <v>5</v>
      </c>
      <c r="AM458" s="45">
        <v>1.6666666666666665</v>
      </c>
      <c r="AN458" s="41">
        <v>40</v>
      </c>
      <c r="AO458" s="46">
        <v>40</v>
      </c>
      <c r="AP458" s="47">
        <v>0</v>
      </c>
    </row>
    <row r="459" spans="30:42" x14ac:dyDescent="0.25">
      <c r="AD459" s="59" t="b">
        <v>0</v>
      </c>
      <c r="AE459" s="42" t="s">
        <v>433</v>
      </c>
      <c r="AF459" s="40">
        <v>42646</v>
      </c>
      <c r="AG459" s="40">
        <f>AG460-5</f>
        <v>42652.999305555553</v>
      </c>
      <c r="AH459" s="41" t="b">
        <v>1</v>
      </c>
      <c r="AI459" s="42"/>
      <c r="AJ459" s="42" t="s">
        <v>49</v>
      </c>
      <c r="AK459" s="43" t="s">
        <v>8</v>
      </c>
      <c r="AL459" s="44">
        <v>7</v>
      </c>
      <c r="AM459" s="45">
        <f>AL459*8/24</f>
        <v>2.3333333333333335</v>
      </c>
      <c r="AN459" s="41">
        <v>41</v>
      </c>
      <c r="AO459" s="41">
        <v>41</v>
      </c>
      <c r="AP459" s="47">
        <v>0</v>
      </c>
    </row>
    <row r="460" spans="30:42" x14ac:dyDescent="0.25">
      <c r="AD460" s="59"/>
      <c r="AE460" s="42" t="s">
        <v>433</v>
      </c>
      <c r="AF460" s="40">
        <f>AF459+7</f>
        <v>42653</v>
      </c>
      <c r="AG460" s="40">
        <v>42657.999305555553</v>
      </c>
      <c r="AH460" s="41"/>
      <c r="AI460" s="42"/>
      <c r="AJ460" s="42"/>
      <c r="AK460" s="43"/>
      <c r="AL460" s="44">
        <v>5</v>
      </c>
      <c r="AM460" s="45">
        <f>AL460*8/24</f>
        <v>1.6666666666666667</v>
      </c>
      <c r="AN460" s="46">
        <v>42</v>
      </c>
      <c r="AO460" s="46">
        <v>42</v>
      </c>
      <c r="AP460" s="47">
        <v>1</v>
      </c>
    </row>
    <row r="461" spans="30:42" ht="15.75" thickBot="1" x14ac:dyDescent="0.3">
      <c r="AD461" s="60" t="b">
        <v>0</v>
      </c>
      <c r="AE461" s="53" t="s">
        <v>434</v>
      </c>
      <c r="AF461" s="51">
        <v>42660</v>
      </c>
      <c r="AG461" s="51">
        <v>42664.999305555553</v>
      </c>
      <c r="AH461" s="52" t="b">
        <v>1</v>
      </c>
      <c r="AI461" s="53"/>
      <c r="AJ461" s="53" t="s">
        <v>49</v>
      </c>
      <c r="AK461" s="54" t="s">
        <v>8</v>
      </c>
      <c r="AL461" s="55">
        <v>5</v>
      </c>
      <c r="AM461" s="56">
        <v>1.6666666666666665</v>
      </c>
      <c r="AN461" s="52">
        <v>43</v>
      </c>
      <c r="AO461" s="57">
        <v>43</v>
      </c>
      <c r="AP461" s="58">
        <v>0</v>
      </c>
    </row>
    <row r="462" spans="30:42" x14ac:dyDescent="0.25">
      <c r="AP462" s="3"/>
    </row>
    <row r="470" spans="38:38" x14ac:dyDescent="0.25">
      <c r="AL470" t="s">
        <v>16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E30"/>
  <sheetViews>
    <sheetView workbookViewId="0">
      <selection activeCell="A5" sqref="A5"/>
    </sheetView>
  </sheetViews>
  <sheetFormatPr baseColWidth="10" defaultRowHeight="15" x14ac:dyDescent="0.25"/>
  <cols>
    <col min="1" max="1" width="19.42578125" customWidth="1"/>
    <col min="2" max="2" width="21" bestFit="1" customWidth="1"/>
    <col min="3" max="3" width="15.42578125" bestFit="1" customWidth="1"/>
    <col min="4" max="4" width="12.7109375" bestFit="1" customWidth="1"/>
    <col min="5" max="5" width="12.5703125" bestFit="1" customWidth="1"/>
    <col min="6" max="9" width="3" bestFit="1" customWidth="1"/>
    <col min="10" max="28" width="3" customWidth="1"/>
    <col min="29" max="44" width="3" bestFit="1" customWidth="1"/>
    <col min="45" max="45" width="12.5703125" bestFit="1" customWidth="1"/>
  </cols>
  <sheetData>
    <row r="3" spans="1:5" x14ac:dyDescent="0.25">
      <c r="A3" s="6" t="s">
        <v>21</v>
      </c>
      <c r="B3" s="6" t="s">
        <v>1</v>
      </c>
    </row>
    <row r="4" spans="1:5" x14ac:dyDescent="0.25">
      <c r="A4" s="6" t="s">
        <v>13</v>
      </c>
      <c r="B4" t="s">
        <v>8</v>
      </c>
      <c r="C4" t="s">
        <v>10</v>
      </c>
      <c r="D4" t="s">
        <v>9</v>
      </c>
      <c r="E4" t="s">
        <v>11</v>
      </c>
    </row>
    <row r="5" spans="1:5" x14ac:dyDescent="0.25">
      <c r="A5" s="7" t="s">
        <v>25</v>
      </c>
      <c r="B5" s="3">
        <v>0.5</v>
      </c>
      <c r="C5" s="3">
        <v>7.3333333333333339</v>
      </c>
      <c r="D5" s="3"/>
      <c r="E5" s="3">
        <v>7.8333333333333339</v>
      </c>
    </row>
    <row r="6" spans="1:5" x14ac:dyDescent="0.25">
      <c r="A6" s="7" t="s">
        <v>34</v>
      </c>
      <c r="B6" s="3">
        <v>1</v>
      </c>
      <c r="C6" s="3"/>
      <c r="D6" s="3"/>
      <c r="E6" s="3">
        <v>1</v>
      </c>
    </row>
    <row r="7" spans="1:5" x14ac:dyDescent="0.25">
      <c r="A7" s="7" t="s">
        <v>35</v>
      </c>
      <c r="B7" s="3">
        <v>1.6666666666666665</v>
      </c>
      <c r="C7" s="3"/>
      <c r="D7" s="3"/>
      <c r="E7" s="3">
        <v>1.6666666666666665</v>
      </c>
    </row>
    <row r="8" spans="1:5" x14ac:dyDescent="0.25">
      <c r="A8" s="7" t="s">
        <v>36</v>
      </c>
      <c r="B8" s="3">
        <v>0.66666666666666663</v>
      </c>
      <c r="C8" s="3"/>
      <c r="D8" s="3"/>
      <c r="E8" s="3">
        <v>0.66666666666666663</v>
      </c>
    </row>
    <row r="9" spans="1:5" x14ac:dyDescent="0.25">
      <c r="A9" s="7" t="s">
        <v>37</v>
      </c>
      <c r="B9" s="3">
        <v>10.999999999999998</v>
      </c>
      <c r="C9" s="3"/>
      <c r="D9" s="3"/>
      <c r="E9" s="3">
        <v>10.999999999999998</v>
      </c>
    </row>
    <row r="10" spans="1:5" x14ac:dyDescent="0.25">
      <c r="A10" s="7" t="s">
        <v>38</v>
      </c>
      <c r="B10" s="3">
        <v>0.75</v>
      </c>
      <c r="C10" s="3"/>
      <c r="D10" s="3"/>
      <c r="E10" s="3">
        <v>0.75</v>
      </c>
    </row>
    <row r="11" spans="1:5" x14ac:dyDescent="0.25">
      <c r="A11" s="7" t="s">
        <v>39</v>
      </c>
      <c r="B11" s="3">
        <v>7.333333333333333</v>
      </c>
      <c r="C11" s="3"/>
      <c r="D11" s="3"/>
      <c r="E11" s="3">
        <v>7.333333333333333</v>
      </c>
    </row>
    <row r="12" spans="1:5" x14ac:dyDescent="0.25">
      <c r="A12" s="7" t="s">
        <v>40</v>
      </c>
      <c r="B12" s="3">
        <v>41.666666666666664</v>
      </c>
      <c r="C12" s="3"/>
      <c r="D12" s="3"/>
      <c r="E12" s="3">
        <v>41.666666666666664</v>
      </c>
    </row>
    <row r="13" spans="1:5" x14ac:dyDescent="0.25">
      <c r="A13" s="7" t="s">
        <v>41</v>
      </c>
      <c r="B13" s="3">
        <v>51</v>
      </c>
      <c r="C13" s="3"/>
      <c r="D13" s="3"/>
      <c r="E13" s="3">
        <v>51</v>
      </c>
    </row>
    <row r="14" spans="1:5" x14ac:dyDescent="0.25">
      <c r="A14" s="7" t="s">
        <v>42</v>
      </c>
      <c r="B14" s="3">
        <v>51</v>
      </c>
      <c r="C14" s="3"/>
      <c r="D14" s="3"/>
      <c r="E14" s="3">
        <v>51</v>
      </c>
    </row>
    <row r="15" spans="1:5" x14ac:dyDescent="0.25">
      <c r="A15" s="7" t="s">
        <v>43</v>
      </c>
      <c r="B15" s="3">
        <v>42.875000000000036</v>
      </c>
      <c r="C15" s="3"/>
      <c r="D15" s="3">
        <v>1.6666666666666665</v>
      </c>
      <c r="E15" s="3">
        <v>44.5416666666667</v>
      </c>
    </row>
    <row r="16" spans="1:5" x14ac:dyDescent="0.25">
      <c r="A16" s="7" t="s">
        <v>26</v>
      </c>
      <c r="B16" s="3">
        <v>0.16666666666666666</v>
      </c>
      <c r="C16" s="3"/>
      <c r="D16" s="3"/>
      <c r="E16" s="3">
        <v>0.16666666666666666</v>
      </c>
    </row>
    <row r="17" spans="1:5" x14ac:dyDescent="0.25">
      <c r="A17" s="7" t="s">
        <v>44</v>
      </c>
      <c r="B17" s="3">
        <v>48.333333333333364</v>
      </c>
      <c r="C17" s="3"/>
      <c r="D17" s="3">
        <v>0.5</v>
      </c>
      <c r="E17" s="3">
        <v>48.833333333333364</v>
      </c>
    </row>
    <row r="18" spans="1:5" x14ac:dyDescent="0.25">
      <c r="A18" s="7" t="s">
        <v>45</v>
      </c>
      <c r="B18" s="3">
        <v>38.416666666666671</v>
      </c>
      <c r="C18" s="3"/>
      <c r="D18" s="3">
        <v>1.8333333333333333</v>
      </c>
      <c r="E18" s="3">
        <v>40.250000000000007</v>
      </c>
    </row>
    <row r="19" spans="1:5" x14ac:dyDescent="0.25">
      <c r="A19" s="7" t="s">
        <v>46</v>
      </c>
      <c r="B19" s="3">
        <v>47.208333333333336</v>
      </c>
      <c r="C19" s="3"/>
      <c r="D19" s="3"/>
      <c r="E19" s="3">
        <v>47.208333333333336</v>
      </c>
    </row>
    <row r="20" spans="1:5" x14ac:dyDescent="0.25">
      <c r="A20" s="7" t="s">
        <v>47</v>
      </c>
      <c r="B20" s="3">
        <v>44.333333333333329</v>
      </c>
      <c r="C20" s="3">
        <v>3.3333333333333335</v>
      </c>
      <c r="D20" s="3">
        <v>0.16666666666666666</v>
      </c>
      <c r="E20" s="3">
        <v>47.833333333333329</v>
      </c>
    </row>
    <row r="21" spans="1:5" x14ac:dyDescent="0.25">
      <c r="A21" s="7" t="s">
        <v>48</v>
      </c>
      <c r="B21" s="3">
        <v>11.5</v>
      </c>
      <c r="C21" s="3"/>
      <c r="D21" s="3"/>
      <c r="E21" s="3">
        <v>11.5</v>
      </c>
    </row>
    <row r="22" spans="1:5" x14ac:dyDescent="0.25">
      <c r="A22" s="7" t="s">
        <v>49</v>
      </c>
      <c r="B22" s="3">
        <v>52.833333333333307</v>
      </c>
      <c r="C22" s="3">
        <v>1</v>
      </c>
      <c r="D22" s="3">
        <v>2.1666666666666665</v>
      </c>
      <c r="E22" s="3">
        <v>55.999999999999972</v>
      </c>
    </row>
    <row r="23" spans="1:5" x14ac:dyDescent="0.25">
      <c r="A23" s="7" t="s">
        <v>27</v>
      </c>
      <c r="B23" s="3">
        <v>7.166666666666667</v>
      </c>
      <c r="C23" s="3"/>
      <c r="D23" s="3"/>
      <c r="E23" s="3">
        <v>7.166666666666667</v>
      </c>
    </row>
    <row r="24" spans="1:5" x14ac:dyDescent="0.25">
      <c r="A24" s="7" t="s">
        <v>28</v>
      </c>
      <c r="B24" s="3">
        <v>7</v>
      </c>
      <c r="C24" s="3"/>
      <c r="D24" s="3"/>
      <c r="E24" s="3">
        <v>7</v>
      </c>
    </row>
    <row r="25" spans="1:5" x14ac:dyDescent="0.25">
      <c r="A25" s="7" t="s">
        <v>29</v>
      </c>
      <c r="B25" s="3">
        <v>13.166666666666664</v>
      </c>
      <c r="C25" s="3"/>
      <c r="D25" s="3"/>
      <c r="E25" s="3">
        <v>13.166666666666664</v>
      </c>
    </row>
    <row r="26" spans="1:5" x14ac:dyDescent="0.25">
      <c r="A26" s="7" t="s">
        <v>30</v>
      </c>
      <c r="B26" s="3">
        <v>3.583333333333333</v>
      </c>
      <c r="C26" s="3"/>
      <c r="D26" s="3"/>
      <c r="E26" s="3">
        <v>3.583333333333333</v>
      </c>
    </row>
    <row r="27" spans="1:5" x14ac:dyDescent="0.25">
      <c r="A27" s="7" t="s">
        <v>31</v>
      </c>
      <c r="B27" s="3">
        <v>6.166666666666667</v>
      </c>
      <c r="C27" s="3"/>
      <c r="D27" s="3"/>
      <c r="E27" s="3">
        <v>6.166666666666667</v>
      </c>
    </row>
    <row r="28" spans="1:5" x14ac:dyDescent="0.25">
      <c r="A28" s="7" t="s">
        <v>32</v>
      </c>
      <c r="B28" s="3">
        <v>1.5</v>
      </c>
      <c r="C28" s="3"/>
      <c r="D28" s="3"/>
      <c r="E28" s="3">
        <v>1.5</v>
      </c>
    </row>
    <row r="29" spans="1:5" x14ac:dyDescent="0.25">
      <c r="A29" s="7" t="s">
        <v>33</v>
      </c>
      <c r="B29" s="3">
        <v>1</v>
      </c>
      <c r="C29" s="3"/>
      <c r="D29" s="3"/>
      <c r="E29" s="3">
        <v>1</v>
      </c>
    </row>
    <row r="30" spans="1:5" x14ac:dyDescent="0.25">
      <c r="A30" s="7" t="s">
        <v>11</v>
      </c>
      <c r="B30" s="3">
        <v>491.83333333333337</v>
      </c>
      <c r="C30" s="3">
        <v>11.666666666666668</v>
      </c>
      <c r="D30" s="3">
        <v>6.3333333333333339</v>
      </c>
      <c r="E30" s="3">
        <v>509.83333333333337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A13" zoomScaleNormal="100" workbookViewId="0">
      <selection activeCell="V25" sqref="V2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E46"/>
  <sheetViews>
    <sheetView showZeros="0" workbookViewId="0">
      <selection activeCell="C4" sqref="C4:C30"/>
    </sheetView>
  </sheetViews>
  <sheetFormatPr baseColWidth="10" defaultRowHeight="15" x14ac:dyDescent="0.25"/>
  <cols>
    <col min="1" max="1" width="26" bestFit="1" customWidth="1"/>
    <col min="2" max="2" width="19.5703125" customWidth="1"/>
    <col min="3" max="3" width="15.42578125" bestFit="1" customWidth="1"/>
    <col min="4" max="4" width="12.7109375" bestFit="1" customWidth="1"/>
    <col min="5" max="5" width="12.5703125" customWidth="1"/>
    <col min="6" max="6" width="19.5703125" customWidth="1"/>
    <col min="7" max="7" width="15.42578125" bestFit="1" customWidth="1"/>
    <col min="8" max="8" width="12.7109375" customWidth="1"/>
    <col min="9" max="9" width="18.5703125" bestFit="1" customWidth="1"/>
    <col min="10" max="10" width="12.5703125" customWidth="1"/>
    <col min="11" max="11" width="32.85546875" bestFit="1" customWidth="1"/>
    <col min="12" max="12" width="26" bestFit="1" customWidth="1"/>
    <col min="13" max="13" width="29.140625" bestFit="1" customWidth="1"/>
    <col min="14" max="14" width="26" bestFit="1" customWidth="1"/>
    <col min="15" max="15" width="29.140625" bestFit="1" customWidth="1"/>
    <col min="16" max="16" width="34" bestFit="1" customWidth="1"/>
    <col min="17" max="17" width="37.140625" bestFit="1" customWidth="1"/>
    <col min="18" max="18" width="19.5703125" bestFit="1" customWidth="1"/>
    <col min="19" max="19" width="16.140625" bestFit="1" customWidth="1"/>
    <col min="20" max="20" width="19.5703125" bestFit="1" customWidth="1"/>
    <col min="21" max="21" width="18.5703125" bestFit="1" customWidth="1"/>
    <col min="22" max="22" width="19.5703125" bestFit="1" customWidth="1"/>
    <col min="23" max="23" width="18.5703125" bestFit="1" customWidth="1"/>
    <col min="24" max="24" width="26.140625" bestFit="1" customWidth="1"/>
    <col min="25" max="25" width="29.28515625" bestFit="1" customWidth="1"/>
    <col min="26" max="26" width="20.85546875" bestFit="1" customWidth="1"/>
    <col min="27" max="27" width="24" bestFit="1" customWidth="1"/>
    <col min="28" max="28" width="19.5703125" bestFit="1" customWidth="1"/>
    <col min="29" max="29" width="20.5703125" bestFit="1" customWidth="1"/>
    <col min="30" max="30" width="15.42578125" bestFit="1" customWidth="1"/>
    <col min="31" max="31" width="12.7109375" bestFit="1" customWidth="1"/>
    <col min="32" max="32" width="19.5703125" bestFit="1" customWidth="1"/>
    <col min="33" max="33" width="18.5703125" bestFit="1" customWidth="1"/>
    <col min="34" max="34" width="16.42578125" bestFit="1" customWidth="1"/>
    <col min="35" max="35" width="12.7109375" bestFit="1" customWidth="1"/>
    <col min="36" max="38" width="19.5703125" bestFit="1" customWidth="1"/>
    <col min="39" max="39" width="19.140625" bestFit="1" customWidth="1"/>
    <col min="40" max="40" width="15.42578125" bestFit="1" customWidth="1"/>
    <col min="41" max="41" width="12.7109375" bestFit="1" customWidth="1"/>
    <col min="42" max="42" width="19.5703125" bestFit="1" customWidth="1"/>
    <col min="43" max="43" width="18.28515625" bestFit="1" customWidth="1"/>
    <col min="44" max="44" width="19.5703125" bestFit="1" customWidth="1"/>
    <col min="45" max="45" width="19" bestFit="1" customWidth="1"/>
    <col min="46" max="46" width="15.85546875" bestFit="1" customWidth="1"/>
    <col min="47" max="47" width="12.7109375" bestFit="1" customWidth="1"/>
    <col min="48" max="48" width="19.5703125" bestFit="1" customWidth="1"/>
    <col min="49" max="49" width="19" bestFit="1" customWidth="1"/>
    <col min="50" max="50" width="13" bestFit="1" customWidth="1"/>
    <col min="51" max="51" width="19.5703125" bestFit="1" customWidth="1"/>
    <col min="52" max="52" width="16.140625" bestFit="1" customWidth="1"/>
    <col min="53" max="53" width="19.5703125" bestFit="1" customWidth="1"/>
    <col min="54" max="54" width="16.140625" bestFit="1" customWidth="1"/>
    <col min="55" max="55" width="13" bestFit="1" customWidth="1"/>
    <col min="56" max="56" width="19.5703125" bestFit="1" customWidth="1"/>
    <col min="57" max="57" width="16.140625" bestFit="1" customWidth="1"/>
    <col min="58" max="58" width="39.28515625" bestFit="1" customWidth="1"/>
    <col min="59" max="59" width="42.42578125" bestFit="1" customWidth="1"/>
    <col min="60" max="60" width="17.42578125" bestFit="1" customWidth="1"/>
    <col min="61" max="61" width="12.7109375" bestFit="1" customWidth="1"/>
    <col min="62" max="62" width="19.5703125" bestFit="1" customWidth="1"/>
    <col min="63" max="63" width="20.5703125" bestFit="1" customWidth="1"/>
    <col min="64" max="64" width="22.85546875" bestFit="1" customWidth="1"/>
    <col min="65" max="65" width="19.5703125" bestFit="1" customWidth="1"/>
    <col min="66" max="66" width="26" bestFit="1" customWidth="1"/>
    <col min="67" max="67" width="18.28515625" bestFit="1" customWidth="1"/>
    <col min="68" max="68" width="19.5703125" bestFit="1" customWidth="1"/>
    <col min="69" max="69" width="21.42578125" bestFit="1" customWidth="1"/>
    <col min="70" max="70" width="15.42578125" bestFit="1" customWidth="1"/>
    <col min="71" max="71" width="19.5703125" bestFit="1" customWidth="1"/>
    <col min="72" max="72" width="16.5703125" bestFit="1" customWidth="1"/>
    <col min="73" max="73" width="19.140625" bestFit="1" customWidth="1"/>
    <col min="74" max="74" width="19.5703125" bestFit="1" customWidth="1"/>
    <col min="75" max="75" width="22.28515625" bestFit="1" customWidth="1"/>
    <col min="76" max="76" width="32.5703125" bestFit="1" customWidth="1"/>
    <col min="77" max="77" width="35.7109375" bestFit="1" customWidth="1"/>
    <col min="78" max="78" width="45.42578125" bestFit="1" customWidth="1"/>
    <col min="79" max="79" width="48.5703125" bestFit="1" customWidth="1"/>
    <col min="80" max="80" width="19.140625" bestFit="1" customWidth="1"/>
    <col min="81" max="81" width="12.7109375" bestFit="1" customWidth="1"/>
    <col min="82" max="82" width="19.5703125" bestFit="1" customWidth="1"/>
    <col min="83" max="83" width="22.28515625" bestFit="1" customWidth="1"/>
    <col min="84" max="84" width="15.28515625" bestFit="1" customWidth="1"/>
    <col min="85" max="85" width="19.5703125" bestFit="1" customWidth="1"/>
    <col min="86" max="86" width="18.42578125" bestFit="1" customWidth="1"/>
    <col min="87" max="87" width="16.7109375" bestFit="1" customWidth="1"/>
    <col min="88" max="88" width="19.5703125" bestFit="1" customWidth="1"/>
    <col min="89" max="89" width="19.85546875" bestFit="1" customWidth="1"/>
    <col min="90" max="90" width="15.42578125" bestFit="1" customWidth="1"/>
    <col min="91" max="91" width="12.7109375" bestFit="1" customWidth="1"/>
    <col min="92" max="92" width="19.5703125" bestFit="1" customWidth="1"/>
    <col min="93" max="93" width="15" bestFit="1" customWidth="1"/>
    <col min="94" max="94" width="32.42578125" bestFit="1" customWidth="1"/>
    <col min="95" max="95" width="35.5703125" bestFit="1" customWidth="1"/>
    <col min="96" max="96" width="32.140625" bestFit="1" customWidth="1"/>
    <col min="97" max="97" width="35.28515625" bestFit="1" customWidth="1"/>
    <col min="98" max="98" width="33.42578125" bestFit="1" customWidth="1"/>
    <col min="99" max="99" width="36.42578125" bestFit="1" customWidth="1"/>
    <col min="100" max="100" width="19.5703125" bestFit="1" customWidth="1"/>
    <col min="101" max="101" width="14" bestFit="1" customWidth="1"/>
    <col min="102" max="102" width="19.5703125" bestFit="1" customWidth="1"/>
    <col min="103" max="103" width="13.85546875" bestFit="1" customWidth="1"/>
    <col min="104" max="104" width="19" bestFit="1" customWidth="1"/>
    <col min="105" max="105" width="19.5703125" bestFit="1" customWidth="1"/>
    <col min="106" max="106" width="22.140625" bestFit="1" customWidth="1"/>
    <col min="107" max="107" width="19.5703125" bestFit="1" customWidth="1"/>
    <col min="108" max="108" width="15.5703125" bestFit="1" customWidth="1"/>
    <col min="109" max="109" width="17.7109375" bestFit="1" customWidth="1"/>
    <col min="110" max="110" width="12.7109375" bestFit="1" customWidth="1"/>
    <col min="111" max="111" width="19.5703125" bestFit="1" customWidth="1"/>
    <col min="112" max="112" width="20.85546875" bestFit="1" customWidth="1"/>
    <col min="113" max="113" width="45.42578125" bestFit="1" customWidth="1"/>
    <col min="114" max="114" width="48.5703125" bestFit="1" customWidth="1"/>
    <col min="115" max="115" width="12.5703125" bestFit="1" customWidth="1"/>
  </cols>
  <sheetData>
    <row r="3" spans="1:5" x14ac:dyDescent="0.25">
      <c r="A3" s="6" t="s">
        <v>20</v>
      </c>
      <c r="B3" s="6" t="s">
        <v>15</v>
      </c>
    </row>
    <row r="4" spans="1:5" x14ac:dyDescent="0.25">
      <c r="A4" s="6" t="s">
        <v>14</v>
      </c>
      <c r="B4" t="s">
        <v>8</v>
      </c>
      <c r="C4" t="s">
        <v>10</v>
      </c>
      <c r="D4" t="s">
        <v>9</v>
      </c>
      <c r="E4" t="s">
        <v>11</v>
      </c>
    </row>
    <row r="5" spans="1:5" x14ac:dyDescent="0.25">
      <c r="A5" s="7">
        <v>2</v>
      </c>
      <c r="B5" s="3">
        <v>0</v>
      </c>
      <c r="C5" s="3">
        <v>0</v>
      </c>
      <c r="D5" s="3">
        <v>0</v>
      </c>
      <c r="E5" s="3">
        <v>0</v>
      </c>
    </row>
    <row r="6" spans="1:5" x14ac:dyDescent="0.25">
      <c r="A6" s="7">
        <v>3</v>
      </c>
      <c r="B6" s="3">
        <v>0</v>
      </c>
      <c r="C6" s="3">
        <v>0</v>
      </c>
      <c r="D6" s="3">
        <v>0</v>
      </c>
      <c r="E6" s="3">
        <v>0</v>
      </c>
    </row>
    <row r="7" spans="1:5" x14ac:dyDescent="0.25">
      <c r="A7" s="7">
        <v>4</v>
      </c>
      <c r="B7" s="3">
        <v>0</v>
      </c>
      <c r="C7" s="3">
        <v>0</v>
      </c>
      <c r="D7" s="3">
        <v>0</v>
      </c>
      <c r="E7" s="3">
        <v>0</v>
      </c>
    </row>
    <row r="8" spans="1:5" x14ac:dyDescent="0.25">
      <c r="A8" s="7">
        <v>5</v>
      </c>
      <c r="B8" s="3">
        <v>0</v>
      </c>
      <c r="C8" s="3">
        <v>0</v>
      </c>
      <c r="D8" s="3">
        <v>0</v>
      </c>
      <c r="E8" s="3">
        <v>0</v>
      </c>
    </row>
    <row r="9" spans="1:5" x14ac:dyDescent="0.25">
      <c r="A9" s="7">
        <v>6</v>
      </c>
      <c r="B9" s="3">
        <v>0</v>
      </c>
      <c r="C9" s="3">
        <v>0</v>
      </c>
      <c r="D9" s="3">
        <v>0</v>
      </c>
      <c r="E9" s="3">
        <v>0</v>
      </c>
    </row>
    <row r="10" spans="1:5" x14ac:dyDescent="0.25">
      <c r="A10" s="7">
        <v>7</v>
      </c>
      <c r="B10" s="3">
        <v>0</v>
      </c>
      <c r="C10" s="3">
        <v>0</v>
      </c>
      <c r="D10" s="3">
        <v>0</v>
      </c>
      <c r="E10" s="3">
        <v>0</v>
      </c>
    </row>
    <row r="11" spans="1:5" x14ac:dyDescent="0.25">
      <c r="A11" s="7">
        <v>8</v>
      </c>
      <c r="B11" s="3">
        <v>0</v>
      </c>
      <c r="C11" s="3">
        <v>0</v>
      </c>
      <c r="D11" s="3">
        <v>0</v>
      </c>
      <c r="E11" s="3">
        <v>0</v>
      </c>
    </row>
    <row r="12" spans="1:5" x14ac:dyDescent="0.25">
      <c r="A12" s="7">
        <v>9</v>
      </c>
      <c r="B12" s="3">
        <v>0</v>
      </c>
      <c r="C12" s="3">
        <v>0</v>
      </c>
      <c r="D12" s="3">
        <v>0</v>
      </c>
      <c r="E12" s="3">
        <v>0</v>
      </c>
    </row>
    <row r="13" spans="1:5" x14ac:dyDescent="0.25">
      <c r="A13" s="7">
        <v>10</v>
      </c>
      <c r="B13" s="3">
        <v>0</v>
      </c>
      <c r="C13" s="3">
        <v>0</v>
      </c>
      <c r="D13" s="3">
        <v>0</v>
      </c>
      <c r="E13" s="3">
        <v>0</v>
      </c>
    </row>
    <row r="14" spans="1:5" x14ac:dyDescent="0.25">
      <c r="A14" s="7">
        <v>11</v>
      </c>
      <c r="B14" s="3">
        <v>0</v>
      </c>
      <c r="C14" s="3">
        <v>0</v>
      </c>
      <c r="D14" s="3">
        <v>0</v>
      </c>
      <c r="E14" s="3">
        <v>0</v>
      </c>
    </row>
    <row r="15" spans="1:5" x14ac:dyDescent="0.25">
      <c r="A15" s="7">
        <v>12</v>
      </c>
      <c r="B15" s="3">
        <v>0</v>
      </c>
      <c r="C15" s="3">
        <v>0</v>
      </c>
      <c r="D15" s="3">
        <v>0</v>
      </c>
      <c r="E15" s="3">
        <v>0</v>
      </c>
    </row>
    <row r="16" spans="1:5" x14ac:dyDescent="0.25">
      <c r="A16" s="7">
        <v>13</v>
      </c>
      <c r="B16" s="3">
        <v>0</v>
      </c>
      <c r="C16" s="3">
        <v>0</v>
      </c>
      <c r="D16" s="3">
        <v>0</v>
      </c>
      <c r="E16" s="3">
        <v>0</v>
      </c>
    </row>
    <row r="17" spans="1:5" x14ac:dyDescent="0.25">
      <c r="A17" s="7">
        <v>14</v>
      </c>
      <c r="B17" s="3">
        <v>0</v>
      </c>
      <c r="C17" s="3">
        <v>0</v>
      </c>
      <c r="D17" s="3">
        <v>0</v>
      </c>
      <c r="E17" s="3">
        <v>0</v>
      </c>
    </row>
    <row r="18" spans="1:5" x14ac:dyDescent="0.25">
      <c r="A18" s="7">
        <v>15</v>
      </c>
      <c r="B18" s="3">
        <v>0</v>
      </c>
      <c r="C18" s="3">
        <v>0</v>
      </c>
      <c r="D18" s="3">
        <v>0</v>
      </c>
      <c r="E18" s="3">
        <v>0</v>
      </c>
    </row>
    <row r="19" spans="1:5" x14ac:dyDescent="0.25">
      <c r="A19" s="7">
        <v>16</v>
      </c>
      <c r="B19" s="3">
        <v>0</v>
      </c>
      <c r="C19" s="3">
        <v>0</v>
      </c>
      <c r="D19" s="3">
        <v>0</v>
      </c>
      <c r="E19" s="3">
        <v>0</v>
      </c>
    </row>
    <row r="20" spans="1:5" x14ac:dyDescent="0.25">
      <c r="A20" s="7">
        <v>17</v>
      </c>
      <c r="B20" s="3">
        <v>0</v>
      </c>
      <c r="C20" s="3">
        <v>0</v>
      </c>
      <c r="D20" s="3">
        <v>0</v>
      </c>
      <c r="E20" s="3">
        <v>0</v>
      </c>
    </row>
    <row r="21" spans="1:5" x14ac:dyDescent="0.25">
      <c r="A21" s="7">
        <v>18</v>
      </c>
      <c r="B21" s="3">
        <v>0</v>
      </c>
      <c r="C21" s="3">
        <v>0</v>
      </c>
      <c r="D21" s="3">
        <v>0</v>
      </c>
      <c r="E21" s="3">
        <v>0</v>
      </c>
    </row>
    <row r="22" spans="1:5" x14ac:dyDescent="0.25">
      <c r="A22" s="7">
        <v>19</v>
      </c>
      <c r="B22" s="3">
        <v>0</v>
      </c>
      <c r="C22" s="3">
        <v>0</v>
      </c>
      <c r="D22" s="3">
        <v>0</v>
      </c>
      <c r="E22" s="3">
        <v>0</v>
      </c>
    </row>
    <row r="23" spans="1:5" x14ac:dyDescent="0.25">
      <c r="A23" s="7">
        <v>20</v>
      </c>
      <c r="B23" s="3">
        <v>0</v>
      </c>
      <c r="C23" s="3">
        <v>0</v>
      </c>
      <c r="D23" s="3">
        <v>0</v>
      </c>
      <c r="E23" s="3">
        <v>0</v>
      </c>
    </row>
    <row r="24" spans="1:5" x14ac:dyDescent="0.25">
      <c r="A24" s="7">
        <v>21</v>
      </c>
      <c r="B24" s="3">
        <v>0</v>
      </c>
      <c r="C24" s="3">
        <v>0</v>
      </c>
      <c r="D24" s="3">
        <v>0</v>
      </c>
      <c r="E24" s="3">
        <v>0</v>
      </c>
    </row>
    <row r="25" spans="1:5" x14ac:dyDescent="0.25">
      <c r="A25" s="7">
        <v>22</v>
      </c>
      <c r="B25" s="3">
        <v>0</v>
      </c>
      <c r="C25" s="3">
        <v>0</v>
      </c>
      <c r="D25" s="3">
        <v>0</v>
      </c>
      <c r="E25" s="3">
        <v>0</v>
      </c>
    </row>
    <row r="26" spans="1:5" x14ac:dyDescent="0.25">
      <c r="A26" s="7">
        <v>23</v>
      </c>
      <c r="B26" s="3">
        <v>0</v>
      </c>
      <c r="C26" s="3">
        <v>0</v>
      </c>
      <c r="D26" s="3">
        <v>0</v>
      </c>
      <c r="E26" s="3">
        <v>0</v>
      </c>
    </row>
    <row r="27" spans="1:5" x14ac:dyDescent="0.25">
      <c r="A27" s="7">
        <v>24</v>
      </c>
      <c r="B27" s="3">
        <v>0</v>
      </c>
      <c r="C27" s="3">
        <v>0</v>
      </c>
      <c r="D27" s="3">
        <v>0</v>
      </c>
      <c r="E27" s="3">
        <v>0</v>
      </c>
    </row>
    <row r="28" spans="1:5" x14ac:dyDescent="0.25">
      <c r="A28" s="7">
        <v>25</v>
      </c>
      <c r="B28" s="3">
        <v>0</v>
      </c>
      <c r="C28" s="3">
        <v>0</v>
      </c>
      <c r="D28" s="3">
        <v>0</v>
      </c>
      <c r="E28" s="3">
        <v>0</v>
      </c>
    </row>
    <row r="29" spans="1:5" x14ac:dyDescent="0.25">
      <c r="A29" s="7">
        <v>26</v>
      </c>
      <c r="B29" s="3">
        <v>0</v>
      </c>
      <c r="C29" s="3">
        <v>0</v>
      </c>
      <c r="D29" s="3">
        <v>0</v>
      </c>
      <c r="E29" s="3">
        <v>0</v>
      </c>
    </row>
    <row r="30" spans="1:5" x14ac:dyDescent="0.25">
      <c r="A30" s="7">
        <v>27</v>
      </c>
      <c r="B30" s="3">
        <v>0</v>
      </c>
      <c r="C30" s="3">
        <v>0</v>
      </c>
      <c r="D30" s="3">
        <v>0</v>
      </c>
      <c r="E30" s="3">
        <v>0</v>
      </c>
    </row>
    <row r="31" spans="1:5" x14ac:dyDescent="0.25">
      <c r="A31" s="7">
        <v>28</v>
      </c>
      <c r="B31" s="3">
        <v>0</v>
      </c>
      <c r="C31" s="3">
        <v>0</v>
      </c>
      <c r="D31" s="3">
        <v>0</v>
      </c>
      <c r="E31" s="3">
        <v>0</v>
      </c>
    </row>
    <row r="32" spans="1:5" x14ac:dyDescent="0.25">
      <c r="A32" s="7">
        <v>29</v>
      </c>
      <c r="B32" s="3">
        <v>0</v>
      </c>
      <c r="C32" s="3">
        <v>0</v>
      </c>
      <c r="D32" s="3">
        <v>0</v>
      </c>
      <c r="E32" s="3">
        <v>0</v>
      </c>
    </row>
    <row r="33" spans="1:5" x14ac:dyDescent="0.25">
      <c r="A33" s="7">
        <v>30</v>
      </c>
      <c r="B33" s="3">
        <v>0</v>
      </c>
      <c r="C33" s="3">
        <v>0</v>
      </c>
      <c r="D33" s="3">
        <v>0</v>
      </c>
      <c r="E33" s="3">
        <v>0</v>
      </c>
    </row>
    <row r="34" spans="1:5" x14ac:dyDescent="0.25">
      <c r="A34" s="7">
        <v>31</v>
      </c>
      <c r="B34" s="3">
        <v>0</v>
      </c>
      <c r="C34" s="3">
        <v>0</v>
      </c>
      <c r="D34" s="3">
        <v>0</v>
      </c>
      <c r="E34" s="3">
        <v>0</v>
      </c>
    </row>
    <row r="35" spans="1:5" x14ac:dyDescent="0.25">
      <c r="A35" s="7">
        <v>32</v>
      </c>
      <c r="B35" s="3">
        <v>0</v>
      </c>
      <c r="C35" s="3">
        <v>0</v>
      </c>
      <c r="D35" s="3">
        <v>0</v>
      </c>
      <c r="E35" s="3">
        <v>0</v>
      </c>
    </row>
    <row r="36" spans="1:5" x14ac:dyDescent="0.25">
      <c r="A36" s="7">
        <v>33</v>
      </c>
      <c r="B36" s="3">
        <v>0</v>
      </c>
      <c r="C36" s="3">
        <v>0</v>
      </c>
      <c r="D36" s="3">
        <v>0</v>
      </c>
      <c r="E36" s="3">
        <v>0</v>
      </c>
    </row>
    <row r="37" spans="1:5" x14ac:dyDescent="0.25">
      <c r="A37" s="7">
        <v>34</v>
      </c>
      <c r="B37" s="3">
        <v>0</v>
      </c>
      <c r="C37" s="3">
        <v>0</v>
      </c>
      <c r="D37" s="3">
        <v>0</v>
      </c>
      <c r="E37" s="3">
        <v>0</v>
      </c>
    </row>
    <row r="38" spans="1:5" x14ac:dyDescent="0.25">
      <c r="A38" s="7">
        <v>35</v>
      </c>
      <c r="B38" s="3">
        <v>0</v>
      </c>
      <c r="C38" s="3">
        <v>0</v>
      </c>
      <c r="D38" s="3">
        <v>0</v>
      </c>
      <c r="E38" s="3">
        <v>0</v>
      </c>
    </row>
    <row r="39" spans="1:5" x14ac:dyDescent="0.25">
      <c r="A39" s="7">
        <v>36</v>
      </c>
      <c r="B39" s="3">
        <v>125</v>
      </c>
      <c r="C39" s="3">
        <v>0</v>
      </c>
      <c r="D39" s="3">
        <v>0</v>
      </c>
      <c r="E39" s="3">
        <v>125</v>
      </c>
    </row>
    <row r="40" spans="1:5" x14ac:dyDescent="0.25">
      <c r="A40" s="7">
        <v>37</v>
      </c>
      <c r="B40" s="3">
        <v>0</v>
      </c>
      <c r="C40" s="3">
        <v>0</v>
      </c>
      <c r="D40" s="3">
        <v>0</v>
      </c>
      <c r="E40" s="3">
        <v>0</v>
      </c>
    </row>
    <row r="41" spans="1:5" x14ac:dyDescent="0.25">
      <c r="A41" s="7">
        <v>38</v>
      </c>
      <c r="B41" s="3">
        <v>0</v>
      </c>
      <c r="C41" s="3">
        <v>0</v>
      </c>
      <c r="D41" s="3">
        <v>0</v>
      </c>
      <c r="E41" s="3">
        <v>0</v>
      </c>
    </row>
    <row r="42" spans="1:5" x14ac:dyDescent="0.25">
      <c r="A42" s="7">
        <v>39</v>
      </c>
      <c r="B42" s="3">
        <v>0</v>
      </c>
      <c r="C42" s="3">
        <v>0</v>
      </c>
      <c r="D42" s="3">
        <v>0</v>
      </c>
      <c r="E42" s="3">
        <v>0</v>
      </c>
    </row>
    <row r="43" spans="1:5" x14ac:dyDescent="0.25">
      <c r="A43" s="7">
        <v>40</v>
      </c>
      <c r="B43" s="3">
        <v>0</v>
      </c>
      <c r="C43" s="3">
        <v>0</v>
      </c>
      <c r="D43" s="3">
        <v>0</v>
      </c>
      <c r="E43" s="3">
        <v>0</v>
      </c>
    </row>
    <row r="44" spans="1:5" x14ac:dyDescent="0.25">
      <c r="A44" s="7">
        <v>41</v>
      </c>
      <c r="B44" s="3">
        <v>0</v>
      </c>
      <c r="C44" s="3">
        <v>0</v>
      </c>
      <c r="D44" s="3">
        <v>0</v>
      </c>
      <c r="E44" s="3">
        <v>0</v>
      </c>
    </row>
    <row r="45" spans="1:5" x14ac:dyDescent="0.25">
      <c r="A45" s="7">
        <v>43</v>
      </c>
      <c r="B45" s="3">
        <v>0</v>
      </c>
      <c r="C45" s="3">
        <v>0</v>
      </c>
      <c r="D45" s="3">
        <v>0</v>
      </c>
      <c r="E45" s="3">
        <v>0</v>
      </c>
    </row>
    <row r="46" spans="1:5" x14ac:dyDescent="0.25">
      <c r="A46" s="7" t="s">
        <v>11</v>
      </c>
      <c r="B46" s="3">
        <v>125</v>
      </c>
      <c r="C46" s="3">
        <v>0</v>
      </c>
      <c r="D46" s="3">
        <v>0</v>
      </c>
      <c r="E46" s="3">
        <v>125</v>
      </c>
    </row>
  </sheetData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Zeros="0" topLeftCell="A4" workbookViewId="0">
      <selection activeCell="Q22" sqref="Q22"/>
    </sheetView>
  </sheetViews>
  <sheetFormatPr baseColWidth="10" defaultRowHeight="15" x14ac:dyDescent="0.25"/>
  <sheetData/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E46"/>
  <sheetViews>
    <sheetView workbookViewId="0">
      <selection activeCell="H9" sqref="H9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15.42578125" bestFit="1" customWidth="1"/>
    <col min="4" max="4" width="12.7109375" bestFit="1" customWidth="1"/>
    <col min="5" max="5" width="12.5703125" bestFit="1" customWidth="1"/>
    <col min="6" max="16" width="9.140625" bestFit="1" customWidth="1"/>
    <col min="17" max="17" width="8.140625" bestFit="1" customWidth="1"/>
    <col min="18" max="32" width="9.140625" bestFit="1" customWidth="1"/>
    <col min="33" max="33" width="10.140625" bestFit="1" customWidth="1"/>
    <col min="34" max="36" width="9.140625" bestFit="1" customWidth="1"/>
    <col min="37" max="37" width="10.140625" bestFit="1" customWidth="1"/>
    <col min="38" max="41" width="9.140625" bestFit="1" customWidth="1"/>
    <col min="42" max="42" width="8.140625" bestFit="1" customWidth="1"/>
    <col min="43" max="43" width="7.140625" bestFit="1" customWidth="1"/>
    <col min="44" max="44" width="9.140625" bestFit="1" customWidth="1"/>
    <col min="45" max="45" width="8.140625" bestFit="1" customWidth="1"/>
    <col min="46" max="46" width="12.5703125" bestFit="1" customWidth="1"/>
  </cols>
  <sheetData>
    <row r="3" spans="1:5" x14ac:dyDescent="0.25">
      <c r="A3" s="6" t="s">
        <v>21</v>
      </c>
      <c r="B3" s="6" t="s">
        <v>19</v>
      </c>
    </row>
    <row r="4" spans="1:5" x14ac:dyDescent="0.25">
      <c r="A4" s="6" t="s">
        <v>18</v>
      </c>
      <c r="B4" t="s">
        <v>8</v>
      </c>
      <c r="C4" t="s">
        <v>10</v>
      </c>
      <c r="D4" t="s">
        <v>9</v>
      </c>
      <c r="E4" t="s">
        <v>11</v>
      </c>
    </row>
    <row r="5" spans="1:5" x14ac:dyDescent="0.25">
      <c r="A5" s="7">
        <v>2</v>
      </c>
      <c r="B5" s="9">
        <v>9.5</v>
      </c>
      <c r="C5" s="9"/>
      <c r="D5" s="9"/>
      <c r="E5" s="9">
        <v>9.5</v>
      </c>
    </row>
    <row r="6" spans="1:5" x14ac:dyDescent="0.25">
      <c r="A6" s="7">
        <v>3</v>
      </c>
      <c r="B6" s="9">
        <v>7.6666666666666661</v>
      </c>
      <c r="C6" s="9"/>
      <c r="D6" s="9"/>
      <c r="E6" s="9">
        <v>7.6666666666666661</v>
      </c>
    </row>
    <row r="7" spans="1:5" x14ac:dyDescent="0.25">
      <c r="A7" s="7">
        <v>4</v>
      </c>
      <c r="B7" s="9">
        <v>8.3333333333333339</v>
      </c>
      <c r="C7" s="9"/>
      <c r="D7" s="9"/>
      <c r="E7" s="9">
        <v>8.3333333333333339</v>
      </c>
    </row>
    <row r="8" spans="1:5" x14ac:dyDescent="0.25">
      <c r="A8" s="7">
        <v>5</v>
      </c>
      <c r="B8" s="9">
        <v>6</v>
      </c>
      <c r="C8" s="9"/>
      <c r="D8" s="9"/>
      <c r="E8" s="9">
        <v>6</v>
      </c>
    </row>
    <row r="9" spans="1:5" x14ac:dyDescent="0.25">
      <c r="A9" s="7">
        <v>6</v>
      </c>
      <c r="B9" s="9">
        <v>8.4999999999999982</v>
      </c>
      <c r="C9" s="9"/>
      <c r="D9" s="9"/>
      <c r="E9" s="9">
        <v>8.4999999999999982</v>
      </c>
    </row>
    <row r="10" spans="1:5" x14ac:dyDescent="0.25">
      <c r="A10" s="7">
        <v>7</v>
      </c>
      <c r="B10" s="9">
        <v>10.666666666666664</v>
      </c>
      <c r="C10" s="9"/>
      <c r="D10" s="9"/>
      <c r="E10" s="9">
        <v>10.666666666666664</v>
      </c>
    </row>
    <row r="11" spans="1:5" x14ac:dyDescent="0.25">
      <c r="A11" s="7">
        <v>8</v>
      </c>
      <c r="B11" s="9">
        <v>8.1666666666666643</v>
      </c>
      <c r="C11" s="9"/>
      <c r="D11" s="9"/>
      <c r="E11" s="9">
        <v>8.1666666666666643</v>
      </c>
    </row>
    <row r="12" spans="1:5" x14ac:dyDescent="0.25">
      <c r="A12" s="7">
        <v>9</v>
      </c>
      <c r="B12" s="9">
        <v>8.8333333333333321</v>
      </c>
      <c r="C12" s="9"/>
      <c r="D12" s="9">
        <v>0.33333333333333331</v>
      </c>
      <c r="E12" s="9">
        <v>9.1666666666666661</v>
      </c>
    </row>
    <row r="13" spans="1:5" x14ac:dyDescent="0.25">
      <c r="A13" s="7">
        <v>10</v>
      </c>
      <c r="B13" s="9">
        <v>9.6666666666666661</v>
      </c>
      <c r="C13" s="9"/>
      <c r="D13" s="9">
        <v>0.16666666666666666</v>
      </c>
      <c r="E13" s="9">
        <v>9.8333333333333321</v>
      </c>
    </row>
    <row r="14" spans="1:5" x14ac:dyDescent="0.25">
      <c r="A14" s="7">
        <v>11</v>
      </c>
      <c r="B14" s="9">
        <v>9.3333333333333321</v>
      </c>
      <c r="C14" s="9"/>
      <c r="D14" s="9"/>
      <c r="E14" s="9">
        <v>9.3333333333333321</v>
      </c>
    </row>
    <row r="15" spans="1:5" x14ac:dyDescent="0.25">
      <c r="A15" s="7">
        <v>12</v>
      </c>
      <c r="B15" s="9">
        <v>7</v>
      </c>
      <c r="C15" s="9"/>
      <c r="D15" s="9"/>
      <c r="E15" s="9">
        <v>7</v>
      </c>
    </row>
    <row r="16" spans="1:5" x14ac:dyDescent="0.25">
      <c r="A16" s="7">
        <v>13</v>
      </c>
      <c r="B16" s="9">
        <v>10.333333333333332</v>
      </c>
      <c r="C16" s="9"/>
      <c r="D16" s="9"/>
      <c r="E16" s="9">
        <v>10.333333333333332</v>
      </c>
    </row>
    <row r="17" spans="1:5" x14ac:dyDescent="0.25">
      <c r="A17" s="7">
        <v>14</v>
      </c>
      <c r="B17" s="9">
        <v>3.333333333333333</v>
      </c>
      <c r="C17" s="9"/>
      <c r="D17" s="9"/>
      <c r="E17" s="9">
        <v>3.333333333333333</v>
      </c>
    </row>
    <row r="18" spans="1:5" x14ac:dyDescent="0.25">
      <c r="A18" s="7">
        <v>15</v>
      </c>
      <c r="B18" s="9">
        <v>8.4999999999999982</v>
      </c>
      <c r="C18" s="9"/>
      <c r="D18" s="9">
        <v>0.5</v>
      </c>
      <c r="E18" s="9">
        <v>8.9999999999999982</v>
      </c>
    </row>
    <row r="19" spans="1:5" x14ac:dyDescent="0.25">
      <c r="A19" s="7">
        <v>16</v>
      </c>
      <c r="B19" s="9">
        <v>3.333333333333333</v>
      </c>
      <c r="C19" s="9"/>
      <c r="D19" s="9"/>
      <c r="E19" s="9">
        <v>3.333333333333333</v>
      </c>
    </row>
    <row r="20" spans="1:5" x14ac:dyDescent="0.25">
      <c r="A20" s="7">
        <v>17</v>
      </c>
      <c r="B20" s="9">
        <v>9.3333333333333321</v>
      </c>
      <c r="C20" s="9"/>
      <c r="D20" s="9">
        <v>1.8333333333333333</v>
      </c>
      <c r="E20" s="9">
        <v>11.166666666666666</v>
      </c>
    </row>
    <row r="21" spans="1:5" x14ac:dyDescent="0.25">
      <c r="A21" s="7">
        <v>18</v>
      </c>
      <c r="B21" s="9">
        <v>9.8333333333333339</v>
      </c>
      <c r="C21" s="9"/>
      <c r="D21" s="9">
        <v>0.16666666666666666</v>
      </c>
      <c r="E21" s="9">
        <v>10</v>
      </c>
    </row>
    <row r="22" spans="1:5" x14ac:dyDescent="0.25">
      <c r="A22" s="7">
        <v>19</v>
      </c>
      <c r="B22" s="9">
        <v>7.6666666666666661</v>
      </c>
      <c r="C22" s="9">
        <v>0.66666666666666663</v>
      </c>
      <c r="D22" s="9"/>
      <c r="E22" s="9">
        <v>8.3333333333333321</v>
      </c>
    </row>
    <row r="23" spans="1:5" x14ac:dyDescent="0.25">
      <c r="A23" s="7">
        <v>20</v>
      </c>
      <c r="B23" s="9">
        <v>7.6666666666666661</v>
      </c>
      <c r="C23" s="9"/>
      <c r="D23" s="9"/>
      <c r="E23" s="9">
        <v>7.6666666666666661</v>
      </c>
    </row>
    <row r="24" spans="1:5" x14ac:dyDescent="0.25">
      <c r="A24" s="7">
        <v>21</v>
      </c>
      <c r="B24" s="9">
        <v>8.0416666666666661</v>
      </c>
      <c r="C24" s="9"/>
      <c r="D24" s="9"/>
      <c r="E24" s="9">
        <v>8.0416666666666661</v>
      </c>
    </row>
    <row r="25" spans="1:5" x14ac:dyDescent="0.25">
      <c r="A25" s="7">
        <v>22</v>
      </c>
      <c r="B25" s="9">
        <v>5.333333333333333</v>
      </c>
      <c r="C25" s="9"/>
      <c r="D25" s="9"/>
      <c r="E25" s="9">
        <v>5.333333333333333</v>
      </c>
    </row>
    <row r="26" spans="1:5" x14ac:dyDescent="0.25">
      <c r="A26" s="7">
        <v>23</v>
      </c>
      <c r="B26" s="9">
        <v>8.3333333333333321</v>
      </c>
      <c r="C26" s="9"/>
      <c r="D26" s="9"/>
      <c r="E26" s="9">
        <v>8.3333333333333321</v>
      </c>
    </row>
    <row r="27" spans="1:5" x14ac:dyDescent="0.25">
      <c r="A27" s="7">
        <v>24</v>
      </c>
      <c r="B27" s="9">
        <v>9.5</v>
      </c>
      <c r="C27" s="9"/>
      <c r="D27" s="9"/>
      <c r="E27" s="9">
        <v>9.5</v>
      </c>
    </row>
    <row r="28" spans="1:5" x14ac:dyDescent="0.25">
      <c r="A28" s="7">
        <v>25</v>
      </c>
      <c r="B28" s="9">
        <v>6.5416666666666661</v>
      </c>
      <c r="C28" s="9">
        <v>0.33333333333333331</v>
      </c>
      <c r="D28" s="9"/>
      <c r="E28" s="9">
        <v>6.8749999999999991</v>
      </c>
    </row>
    <row r="29" spans="1:5" x14ac:dyDescent="0.25">
      <c r="A29" s="7">
        <v>26</v>
      </c>
      <c r="B29" s="9">
        <v>6.3333333333333339</v>
      </c>
      <c r="C29" s="9"/>
      <c r="D29" s="9">
        <v>1.6666666666666665</v>
      </c>
      <c r="E29" s="9">
        <v>8</v>
      </c>
    </row>
    <row r="30" spans="1:5" x14ac:dyDescent="0.25">
      <c r="A30" s="7">
        <v>27</v>
      </c>
      <c r="B30" s="9">
        <v>7.333333333333333</v>
      </c>
      <c r="C30" s="9"/>
      <c r="D30" s="9"/>
      <c r="E30" s="9">
        <v>7.333333333333333</v>
      </c>
    </row>
    <row r="31" spans="1:5" x14ac:dyDescent="0.25">
      <c r="A31" s="7">
        <v>28</v>
      </c>
      <c r="B31" s="9">
        <v>11.833333333333334</v>
      </c>
      <c r="C31" s="9"/>
      <c r="D31" s="9"/>
      <c r="E31" s="9">
        <v>11.833333333333334</v>
      </c>
    </row>
    <row r="32" spans="1:5" x14ac:dyDescent="0.25">
      <c r="A32" s="7">
        <v>29</v>
      </c>
      <c r="B32" s="9">
        <v>7.9999999999999991</v>
      </c>
      <c r="C32" s="9"/>
      <c r="D32" s="9"/>
      <c r="E32" s="9">
        <v>7.9999999999999991</v>
      </c>
    </row>
    <row r="33" spans="1:5" x14ac:dyDescent="0.25">
      <c r="A33" s="7">
        <v>30</v>
      </c>
      <c r="B33" s="9">
        <v>20.333333333333336</v>
      </c>
      <c r="C33" s="9"/>
      <c r="D33" s="9"/>
      <c r="E33" s="9">
        <v>20.333333333333336</v>
      </c>
    </row>
    <row r="34" spans="1:5" x14ac:dyDescent="0.25">
      <c r="A34" s="7">
        <v>31</v>
      </c>
      <c r="B34" s="9">
        <v>11.833333333333332</v>
      </c>
      <c r="C34" s="9"/>
      <c r="D34" s="9"/>
      <c r="E34" s="9">
        <v>11.833333333333332</v>
      </c>
    </row>
    <row r="35" spans="1:5" x14ac:dyDescent="0.25">
      <c r="A35" s="7">
        <v>32</v>
      </c>
      <c r="B35" s="9">
        <v>132.66666666666663</v>
      </c>
      <c r="C35" s="9"/>
      <c r="D35" s="9"/>
      <c r="E35" s="9">
        <v>132.66666666666663</v>
      </c>
    </row>
    <row r="36" spans="1:5" x14ac:dyDescent="0.25">
      <c r="A36" s="7">
        <v>33</v>
      </c>
      <c r="B36" s="9">
        <v>6.1666666666666661</v>
      </c>
      <c r="C36" s="9"/>
      <c r="D36" s="9"/>
      <c r="E36" s="9">
        <v>6.1666666666666661</v>
      </c>
    </row>
    <row r="37" spans="1:5" x14ac:dyDescent="0.25">
      <c r="A37" s="7">
        <v>34</v>
      </c>
      <c r="B37" s="9">
        <v>5.8333333333333339</v>
      </c>
      <c r="C37" s="9"/>
      <c r="D37" s="9">
        <v>0.33333333333333331</v>
      </c>
      <c r="E37" s="9">
        <v>6.166666666666667</v>
      </c>
    </row>
    <row r="38" spans="1:5" x14ac:dyDescent="0.25">
      <c r="A38" s="7">
        <v>35</v>
      </c>
      <c r="B38" s="9">
        <v>4.333333333333333</v>
      </c>
      <c r="C38" s="9"/>
      <c r="D38" s="9">
        <v>0.66666666666666663</v>
      </c>
      <c r="E38" s="9">
        <v>5</v>
      </c>
    </row>
    <row r="39" spans="1:5" x14ac:dyDescent="0.25">
      <c r="A39" s="7">
        <v>36</v>
      </c>
      <c r="B39" s="9">
        <v>52.666666666666671</v>
      </c>
      <c r="C39" s="9"/>
      <c r="D39" s="9">
        <v>0.66666666666666663</v>
      </c>
      <c r="E39" s="9">
        <v>53.333333333333336</v>
      </c>
    </row>
    <row r="40" spans="1:5" x14ac:dyDescent="0.25">
      <c r="A40" s="7">
        <v>37</v>
      </c>
      <c r="B40" s="9">
        <v>16.250000000000004</v>
      </c>
      <c r="C40" s="9">
        <v>6.666666666666667</v>
      </c>
      <c r="D40" s="9"/>
      <c r="E40" s="9">
        <v>22.916666666666671</v>
      </c>
    </row>
    <row r="41" spans="1:5" x14ac:dyDescent="0.25">
      <c r="A41" s="7">
        <v>38</v>
      </c>
      <c r="B41" s="9">
        <v>4.6666666666666661</v>
      </c>
      <c r="C41" s="9"/>
      <c r="D41" s="9"/>
      <c r="E41" s="9">
        <v>4.6666666666666661</v>
      </c>
    </row>
    <row r="42" spans="1:5" x14ac:dyDescent="0.25">
      <c r="A42" s="7">
        <v>39</v>
      </c>
      <c r="B42" s="9">
        <v>4.1666666666666661</v>
      </c>
      <c r="C42" s="9"/>
      <c r="D42" s="9"/>
      <c r="E42" s="9">
        <v>4.1666666666666661</v>
      </c>
    </row>
    <row r="43" spans="1:5" x14ac:dyDescent="0.25">
      <c r="A43" s="7">
        <v>40</v>
      </c>
      <c r="B43" s="9">
        <v>2.333333333333333</v>
      </c>
      <c r="C43" s="9">
        <v>4</v>
      </c>
      <c r="D43" s="9"/>
      <c r="E43" s="9">
        <v>6.333333333333333</v>
      </c>
    </row>
    <row r="44" spans="1:5" x14ac:dyDescent="0.25">
      <c r="A44" s="7">
        <v>41</v>
      </c>
      <c r="B44" s="9">
        <v>4</v>
      </c>
      <c r="C44" s="9"/>
      <c r="D44" s="9"/>
      <c r="E44" s="9">
        <v>4</v>
      </c>
    </row>
    <row r="45" spans="1:5" x14ac:dyDescent="0.25">
      <c r="A45" s="7">
        <v>43</v>
      </c>
      <c r="B45" s="9">
        <v>1.6666666666666665</v>
      </c>
      <c r="C45" s="9"/>
      <c r="D45" s="9"/>
      <c r="E45" s="9">
        <v>1.6666666666666665</v>
      </c>
    </row>
    <row r="46" spans="1:5" x14ac:dyDescent="0.25">
      <c r="A46" s="7" t="s">
        <v>11</v>
      </c>
      <c r="B46" s="9">
        <v>491.83333333333331</v>
      </c>
      <c r="C46" s="9">
        <v>11.666666666666668</v>
      </c>
      <c r="D46" s="9">
        <v>6.333333333333333</v>
      </c>
      <c r="E46" s="9">
        <v>509.83333333333337</v>
      </c>
    </row>
  </sheetData>
  <pageMargins left="0.7" right="0.7" top="0.75" bottom="0.75" header="0.3" footer="0.3"/>
  <pageSetup paperSize="9" orientation="portrait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O7" sqref="O7"/>
    </sheetView>
  </sheetViews>
  <sheetFormatPr baseColWidth="10" defaultRowHeight="15" x14ac:dyDescent="0.25"/>
  <sheetData/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Donnees</vt:lpstr>
      <vt:lpstr>TCD par ressource</vt:lpstr>
      <vt:lpstr>Type de resa par ressource</vt:lpstr>
      <vt:lpstr>TCD Resa par semaine</vt:lpstr>
      <vt:lpstr>Stats par semaine</vt:lpstr>
      <vt:lpstr>TCD par heure</vt:lpstr>
      <vt:lpstr>Resa par heure</vt:lpstr>
    </vt:vector>
  </TitlesOfParts>
  <Company>Groupe Sofradir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 Laussac</dc:creator>
  <cp:lastModifiedBy> </cp:lastModifiedBy>
  <dcterms:created xsi:type="dcterms:W3CDTF">2016-09-05T07:46:10Z</dcterms:created>
  <dcterms:modified xsi:type="dcterms:W3CDTF">2016-09-15T09:26:43Z</dcterms:modified>
</cp:coreProperties>
</file>