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 firstSheet="2" activeTab="3"/>
  </bookViews>
  <sheets>
    <sheet name="__XLGL_4_TEMPLATES__" sheetId="2" state="hidden" r:id="rId1"/>
    <sheet name="__XLGL_4_" sheetId="3" state="hidden" r:id="rId2"/>
    <sheet name="DATA GL" sheetId="1" r:id="rId3"/>
    <sheet name="Variation" sheetId="5" r:id="rId4"/>
  </sheets>
  <definedNames>
    <definedName name="_xlnm._FilterDatabase" localSheetId="2" hidden="1">'DATA GL'!$A$1:$H$209</definedName>
    <definedName name="_xlnm._FilterDatabase" localSheetId="3" hidden="1">Variation!$A$3:$G$35</definedName>
    <definedName name="GALOPIN">IF(VLOOKUP(Variation!$B1,'DATA GL'!$A:$U,Variation!A$1,FALSE)&gt;0,Variation!$D1/(EDATE(Variation!$G1,Variation!$F1)-Variation!$G1)*(EDATE(Variation!$G1,Variation!$F1)-Variation!$G1-(DATEDIF(Variation!$G$4,Variation!A$2,"d"))),0)</definedName>
    <definedName name="Plan_comptable">'DATA GL'!$A$3:$J$213</definedName>
  </definedNames>
  <calcPr calcId="145621"/>
</workbook>
</file>

<file path=xl/calcChain.xml><?xml version="1.0" encoding="utf-8"?>
<calcChain xmlns="http://schemas.openxmlformats.org/spreadsheetml/2006/main">
  <c r="H4" i="5" l="1"/>
  <c r="S35" i="5"/>
  <c r="R35" i="5"/>
  <c r="Q35" i="5"/>
  <c r="P35" i="5"/>
  <c r="O35" i="5"/>
  <c r="N35" i="5"/>
  <c r="M35" i="5"/>
  <c r="L35" i="5"/>
  <c r="K35" i="5"/>
  <c r="J35" i="5"/>
  <c r="I35" i="5"/>
  <c r="H35" i="5"/>
  <c r="S34" i="5"/>
  <c r="R34" i="5"/>
  <c r="Q34" i="5"/>
  <c r="P34" i="5"/>
  <c r="O34" i="5"/>
  <c r="N34" i="5"/>
  <c r="M34" i="5"/>
  <c r="L34" i="5"/>
  <c r="K34" i="5"/>
  <c r="J34" i="5"/>
  <c r="I34" i="5"/>
  <c r="H34" i="5"/>
  <c r="S32" i="5"/>
  <c r="R32" i="5"/>
  <c r="Q32" i="5"/>
  <c r="P32" i="5"/>
  <c r="O32" i="5"/>
  <c r="N32" i="5"/>
  <c r="M32" i="5"/>
  <c r="L32" i="5"/>
  <c r="K32" i="5"/>
  <c r="J32" i="5"/>
  <c r="I32" i="5"/>
  <c r="H32" i="5"/>
  <c r="S31" i="5"/>
  <c r="R31" i="5"/>
  <c r="Q31" i="5"/>
  <c r="P31" i="5"/>
  <c r="O31" i="5"/>
  <c r="N31" i="5"/>
  <c r="M31" i="5"/>
  <c r="L31" i="5"/>
  <c r="K31" i="5"/>
  <c r="J31" i="5"/>
  <c r="I31" i="5"/>
  <c r="H31" i="5"/>
  <c r="S29" i="5"/>
  <c r="R29" i="5"/>
  <c r="Q29" i="5"/>
  <c r="P29" i="5"/>
  <c r="O29" i="5"/>
  <c r="N29" i="5"/>
  <c r="M29" i="5"/>
  <c r="L29" i="5"/>
  <c r="K29" i="5"/>
  <c r="J29" i="5"/>
  <c r="I29" i="5"/>
  <c r="H29" i="5"/>
  <c r="S28" i="5"/>
  <c r="R28" i="5"/>
  <c r="Q28" i="5"/>
  <c r="P28" i="5"/>
  <c r="O28" i="5"/>
  <c r="N28" i="5"/>
  <c r="M28" i="5"/>
  <c r="L28" i="5"/>
  <c r="K28" i="5"/>
  <c r="J28" i="5"/>
  <c r="I28" i="5"/>
  <c r="H28" i="5"/>
  <c r="S26" i="5"/>
  <c r="R26" i="5"/>
  <c r="Q26" i="5"/>
  <c r="P26" i="5"/>
  <c r="O26" i="5"/>
  <c r="N26" i="5"/>
  <c r="M26" i="5"/>
  <c r="L26" i="5"/>
  <c r="K26" i="5"/>
  <c r="J26" i="5"/>
  <c r="I26" i="5"/>
  <c r="H26" i="5"/>
  <c r="S25" i="5"/>
  <c r="R25" i="5"/>
  <c r="Q25" i="5"/>
  <c r="P25" i="5"/>
  <c r="O25" i="5"/>
  <c r="N25" i="5"/>
  <c r="M25" i="5"/>
  <c r="L25" i="5"/>
  <c r="K25" i="5"/>
  <c r="J25" i="5"/>
  <c r="I25" i="5"/>
  <c r="H25" i="5"/>
  <c r="S23" i="5"/>
  <c r="R23" i="5"/>
  <c r="Q23" i="5"/>
  <c r="P23" i="5"/>
  <c r="O23" i="5"/>
  <c r="N23" i="5"/>
  <c r="M23" i="5"/>
  <c r="L23" i="5"/>
  <c r="K23" i="5"/>
  <c r="J23" i="5"/>
  <c r="I23" i="5"/>
  <c r="H23" i="5"/>
  <c r="S22" i="5"/>
  <c r="R22" i="5"/>
  <c r="Q22" i="5"/>
  <c r="P22" i="5"/>
  <c r="O22" i="5"/>
  <c r="N22" i="5"/>
  <c r="M22" i="5"/>
  <c r="L22" i="5"/>
  <c r="K22" i="5"/>
  <c r="J22" i="5"/>
  <c r="I22" i="5"/>
  <c r="H22" i="5"/>
  <c r="S20" i="5"/>
  <c r="R20" i="5"/>
  <c r="Q20" i="5"/>
  <c r="P20" i="5"/>
  <c r="O20" i="5"/>
  <c r="N20" i="5"/>
  <c r="M20" i="5"/>
  <c r="L20" i="5"/>
  <c r="K20" i="5"/>
  <c r="J20" i="5"/>
  <c r="I20" i="5"/>
  <c r="H20" i="5"/>
  <c r="S19" i="5"/>
  <c r="R19" i="5"/>
  <c r="Q19" i="5"/>
  <c r="P19" i="5"/>
  <c r="O19" i="5"/>
  <c r="N19" i="5"/>
  <c r="M19" i="5"/>
  <c r="L19" i="5"/>
  <c r="K19" i="5"/>
  <c r="J19" i="5"/>
  <c r="I19" i="5"/>
  <c r="H19" i="5"/>
  <c r="S17" i="5"/>
  <c r="R17" i="5"/>
  <c r="Q17" i="5"/>
  <c r="P17" i="5"/>
  <c r="O17" i="5"/>
  <c r="N17" i="5"/>
  <c r="M17" i="5"/>
  <c r="L17" i="5"/>
  <c r="K17" i="5"/>
  <c r="J17" i="5"/>
  <c r="I17" i="5"/>
  <c r="H17" i="5"/>
  <c r="S16" i="5"/>
  <c r="R16" i="5"/>
  <c r="Q16" i="5"/>
  <c r="P16" i="5"/>
  <c r="O16" i="5"/>
  <c r="N16" i="5"/>
  <c r="M16" i="5"/>
  <c r="L16" i="5"/>
  <c r="K16" i="5"/>
  <c r="J16" i="5"/>
  <c r="I16" i="5"/>
  <c r="H16" i="5"/>
  <c r="S14" i="5"/>
  <c r="R14" i="5"/>
  <c r="Q14" i="5"/>
  <c r="P14" i="5"/>
  <c r="O14" i="5"/>
  <c r="N14" i="5"/>
  <c r="M14" i="5"/>
  <c r="L14" i="5"/>
  <c r="K14" i="5"/>
  <c r="J14" i="5"/>
  <c r="I14" i="5"/>
  <c r="H14" i="5"/>
  <c r="S13" i="5"/>
  <c r="R13" i="5"/>
  <c r="Q13" i="5"/>
  <c r="P13" i="5"/>
  <c r="O13" i="5"/>
  <c r="N13" i="5"/>
  <c r="M13" i="5"/>
  <c r="L13" i="5"/>
  <c r="K13" i="5"/>
  <c r="J13" i="5"/>
  <c r="I13" i="5"/>
  <c r="H13" i="5"/>
  <c r="S11" i="5"/>
  <c r="R11" i="5"/>
  <c r="Q11" i="5"/>
  <c r="P11" i="5"/>
  <c r="O11" i="5"/>
  <c r="N11" i="5"/>
  <c r="M11" i="5"/>
  <c r="L11" i="5"/>
  <c r="K11" i="5"/>
  <c r="J11" i="5"/>
  <c r="I11" i="5"/>
  <c r="H11" i="5"/>
  <c r="S10" i="5"/>
  <c r="R10" i="5"/>
  <c r="Q10" i="5"/>
  <c r="P10" i="5"/>
  <c r="O10" i="5"/>
  <c r="N10" i="5"/>
  <c r="M10" i="5"/>
  <c r="L10" i="5"/>
  <c r="K10" i="5"/>
  <c r="J10" i="5"/>
  <c r="I10" i="5"/>
  <c r="H10" i="5"/>
  <c r="S8" i="5"/>
  <c r="R8" i="5"/>
  <c r="Q8" i="5"/>
  <c r="P8" i="5"/>
  <c r="O8" i="5"/>
  <c r="N8" i="5"/>
  <c r="M8" i="5"/>
  <c r="L8" i="5"/>
  <c r="K8" i="5"/>
  <c r="J8" i="5"/>
  <c r="I8" i="5"/>
  <c r="H8" i="5"/>
  <c r="S7" i="5"/>
  <c r="R7" i="5"/>
  <c r="Q7" i="5"/>
  <c r="P7" i="5"/>
  <c r="O7" i="5"/>
  <c r="N7" i="5"/>
  <c r="M7" i="5"/>
  <c r="L7" i="5"/>
  <c r="K7" i="5"/>
  <c r="J7" i="5"/>
  <c r="I7" i="5"/>
  <c r="H7" i="5"/>
  <c r="S5" i="5"/>
  <c r="R5" i="5"/>
  <c r="Q5" i="5"/>
  <c r="P5" i="5"/>
  <c r="O5" i="5"/>
  <c r="N5" i="5"/>
  <c r="M5" i="5"/>
  <c r="L5" i="5"/>
  <c r="K5" i="5"/>
  <c r="J5" i="5"/>
  <c r="I5" i="5"/>
  <c r="H5" i="5"/>
  <c r="S4" i="5"/>
  <c r="R4" i="5"/>
  <c r="Q4" i="5"/>
  <c r="P4" i="5"/>
  <c r="O4" i="5"/>
  <c r="N4" i="5"/>
  <c r="M4" i="5"/>
  <c r="L4" i="5"/>
  <c r="K4" i="5"/>
  <c r="J4" i="5"/>
  <c r="I4" i="5"/>
  <c r="G20" i="5" l="1"/>
  <c r="N1" i="5" l="1"/>
  <c r="O1" i="5" s="1"/>
  <c r="M1" i="5"/>
  <c r="P1" i="5" l="1"/>
  <c r="Q1" i="5" l="1"/>
  <c r="B11" i="5"/>
  <c r="R1" i="5" l="1"/>
  <c r="A5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G31" i="5"/>
  <c r="I3" i="5"/>
  <c r="K3" i="5"/>
  <c r="J3" i="5"/>
  <c r="H3" i="5"/>
  <c r="L3" i="5"/>
  <c r="N3" i="5"/>
  <c r="O3" i="5"/>
  <c r="M3" i="5"/>
  <c r="P3" i="5"/>
  <c r="Q3" i="5"/>
  <c r="S1" i="5"/>
  <c r="R3" i="5"/>
  <c r="F34" i="5"/>
  <c r="W2" i="5" l="1"/>
  <c r="V2" i="5"/>
  <c r="U2" i="5"/>
  <c r="T2" i="5"/>
  <c r="G10" i="5"/>
  <c r="F8" i="5"/>
  <c r="G16" i="5"/>
  <c r="G11" i="5"/>
  <c r="F7" i="5"/>
  <c r="F14" i="5"/>
  <c r="G4" i="5"/>
  <c r="G13" i="5"/>
  <c r="F17" i="5"/>
  <c r="G23" i="5"/>
  <c r="F5" i="5"/>
  <c r="G19" i="5"/>
  <c r="F26" i="5"/>
  <c r="F28" i="5"/>
  <c r="F29" i="5"/>
  <c r="G32" i="5"/>
  <c r="F35" i="5"/>
  <c r="F25" i="5"/>
  <c r="F22" i="5"/>
  <c r="G22" i="5" l="1"/>
  <c r="G25" i="5"/>
  <c r="F11" i="5"/>
  <c r="G35" i="5"/>
  <c r="G14" i="5"/>
  <c r="F10" i="5"/>
  <c r="F4" i="5"/>
  <c r="G8" i="5"/>
  <c r="F13" i="5"/>
  <c r="F32" i="5"/>
  <c r="F19" i="5"/>
  <c r="F23" i="5"/>
  <c r="F16" i="5"/>
  <c r="G34" i="5"/>
  <c r="G28" i="5"/>
  <c r="G17" i="5"/>
  <c r="G7" i="5"/>
  <c r="G29" i="5"/>
  <c r="G5" i="5"/>
  <c r="G26" i="5"/>
</calcChain>
</file>

<file path=xl/sharedStrings.xml><?xml version="1.0" encoding="utf-8"?>
<sst xmlns="http://schemas.openxmlformats.org/spreadsheetml/2006/main" count="109" uniqueCount="68">
  <si>
    <t>GL</t>
  </si>
  <si>
    <t>Nom du client</t>
  </si>
  <si>
    <t>1er déboursé</t>
  </si>
  <si>
    <t>therme</t>
  </si>
  <si>
    <t>Renouvellement</t>
  </si>
  <si>
    <t>2e déboursé</t>
  </si>
  <si>
    <t>3e déboursé</t>
  </si>
  <si>
    <t>Octobre 2015 (Prêts)</t>
  </si>
  <si>
    <t>Prêt</t>
  </si>
  <si>
    <t>Type de prêt</t>
  </si>
  <si>
    <t>Durée du prêt</t>
  </si>
  <si>
    <t>Novembre 2015 (Prêts)</t>
  </si>
  <si>
    <t>Décembre 2015 (Prêts)</t>
  </si>
  <si>
    <t>Janvier (Prêts)</t>
  </si>
  <si>
    <t>Février (Prêts)</t>
  </si>
  <si>
    <t>Mars (Prêts)</t>
  </si>
  <si>
    <t>Avril  (Prêts)</t>
  </si>
  <si>
    <t>Mai 2015 (Prêts)</t>
  </si>
  <si>
    <t>Juin (Prêts)</t>
  </si>
  <si>
    <t>Juillet (Prêts)</t>
  </si>
  <si>
    <t>Aout(Prêts)</t>
  </si>
  <si>
    <t>Terme selon GL</t>
  </si>
  <si>
    <t>Date réel début de prêt</t>
  </si>
  <si>
    <t>Honoraires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</si>
  <si>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</si>
  <si>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</si>
  <si>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</si>
  <si>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</si>
  <si>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</si>
  <si>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</si>
  <si>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</si>
  <si>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</si>
  <si>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</si>
  <si>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</si>
  <si>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</si>
  <si>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</si>
  <si>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</si>
  <si>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</si>
  <si>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</si>
  <si>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</si>
  <si>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</si>
  <si>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</si>
  <si>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</si>
  <si>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</si>
  <si>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</si>
  <si>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</si>
  <si>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</si>
  <si>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</si>
  <si>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</si>
  <si>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</si>
  <si>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</si>
  <si>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</si>
  <si>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</si>
  <si>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</si>
  <si>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Septembre 2015</t>
  </si>
  <si>
    <t>Octobre 2015</t>
  </si>
  <si>
    <t>Novembre 2015</t>
  </si>
  <si>
    <t>Décembre 2015</t>
  </si>
  <si>
    <t>Janvier 2016</t>
  </si>
  <si>
    <t>Février 2016</t>
  </si>
  <si>
    <t>Mars 2016</t>
  </si>
  <si>
    <t>Avril 2016</t>
  </si>
  <si>
    <t>Mai 2016</t>
  </si>
  <si>
    <t>Juin 2016</t>
  </si>
  <si>
    <t>Juillet 2016</t>
  </si>
  <si>
    <t>Août 2016</t>
  </si>
  <si>
    <t>Septembre 2016</t>
  </si>
  <si>
    <t>*La fonction JOURS() ne fonctionne pas avec Excel 2010! Quel serait la formule idéale pour arriver au même résultat dans Excel 2010?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</si>
</sst>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_ * #,##0_)\ _$_ ;_ * \(#,##0\)\ _$_ ;_ * &quot;-&quot;??_)\ _$_ ;_ @_ "/>
    <numFmt numFmtId="167" formatCode="#,##0_);[Red]\(#,##0\)"/>
    <numFmt numFmtId="168" formatCode="_ * #,##0_)\ &quot;$&quot;_ ;_ * \(#,##0\)\ &quot;$&quot;_ ;_ * &quot;-&quot;??_)\ &quot;$&quot;_ ;_ @_ "/>
  </numFmts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0"/>
    <xf numFmtId="0" fontId="12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6" fontId="0" fillId="0" borderId="0" xfId="1" applyNumberFormat="1" applyFont="1"/>
    <xf numFmtId="164" fontId="0" fillId="0" borderId="0" xfId="2" applyFont="1"/>
    <xf numFmtId="14" fontId="0" fillId="0" borderId="0" xfId="0" applyNumberFormat="1"/>
    <xf numFmtId="0" fontId="6" fillId="2" borderId="3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vertical="center"/>
      <protection locked="0"/>
    </xf>
    <xf numFmtId="0" fontId="6" fillId="2" borderId="5" xfId="0" applyFont="1" applyFill="1" applyBorder="1" applyAlignment="1" applyProtection="1">
      <alignment vertical="center"/>
      <protection locked="0"/>
    </xf>
    <xf numFmtId="0" fontId="6" fillId="5" borderId="3" xfId="0" applyFont="1" applyFill="1" applyBorder="1" applyAlignment="1" applyProtection="1">
      <alignment vertical="center"/>
      <protection locked="0"/>
    </xf>
    <xf numFmtId="0" fontId="6" fillId="5" borderId="4" xfId="0" applyFont="1" applyFill="1" applyBorder="1" applyAlignment="1" applyProtection="1">
      <alignment vertical="center"/>
      <protection locked="0"/>
    </xf>
    <xf numFmtId="0" fontId="6" fillId="5" borderId="5" xfId="0" applyFont="1" applyFill="1" applyBorder="1" applyAlignment="1" applyProtection="1">
      <alignment vertical="center"/>
      <protection locked="0"/>
    </xf>
    <xf numFmtId="0" fontId="6" fillId="7" borderId="3" xfId="0" applyFont="1" applyFill="1" applyBorder="1" applyAlignment="1" applyProtection="1">
      <alignment vertical="center"/>
      <protection locked="0"/>
    </xf>
    <xf numFmtId="0" fontId="6" fillId="7" borderId="4" xfId="0" applyFont="1" applyFill="1" applyBorder="1" applyAlignment="1" applyProtection="1">
      <alignment vertical="center"/>
      <protection locked="0"/>
    </xf>
    <xf numFmtId="0" fontId="6" fillId="7" borderId="5" xfId="0" applyFont="1" applyFill="1" applyBorder="1" applyAlignment="1" applyProtection="1">
      <alignment vertical="center"/>
      <protection locked="0"/>
    </xf>
    <xf numFmtId="17" fontId="6" fillId="10" borderId="3" xfId="0" applyNumberFormat="1" applyFont="1" applyFill="1" applyBorder="1" applyAlignment="1" applyProtection="1">
      <alignment vertical="center"/>
      <protection locked="0"/>
    </xf>
    <xf numFmtId="17" fontId="6" fillId="10" borderId="4" xfId="0" applyNumberFormat="1" applyFont="1" applyFill="1" applyBorder="1" applyAlignment="1" applyProtection="1">
      <alignment vertical="center"/>
      <protection locked="0"/>
    </xf>
    <xf numFmtId="17" fontId="6" fillId="10" borderId="5" xfId="0" applyNumberFormat="1" applyFont="1" applyFill="1" applyBorder="1" applyAlignment="1" applyProtection="1">
      <alignment vertical="center"/>
      <protection locked="0"/>
    </xf>
    <xf numFmtId="17" fontId="10" fillId="11" borderId="3" xfId="0" quotePrefix="1" applyNumberFormat="1" applyFont="1" applyFill="1" applyBorder="1" applyAlignment="1" applyProtection="1">
      <alignment vertical="center"/>
      <protection locked="0"/>
    </xf>
    <xf numFmtId="17" fontId="10" fillId="11" borderId="4" xfId="0" quotePrefix="1" applyNumberFormat="1" applyFont="1" applyFill="1" applyBorder="1" applyAlignment="1" applyProtection="1">
      <alignment vertical="center"/>
      <protection locked="0"/>
    </xf>
    <xf numFmtId="17" fontId="10" fillId="11" borderId="5" xfId="0" quotePrefix="1" applyNumberFormat="1" applyFont="1" applyFill="1" applyBorder="1" applyAlignment="1" applyProtection="1">
      <alignment vertical="center"/>
      <protection locked="0"/>
    </xf>
    <xf numFmtId="17" fontId="10" fillId="6" borderId="3" xfId="0" quotePrefix="1" applyNumberFormat="1" applyFont="1" applyFill="1" applyBorder="1" applyAlignment="1" applyProtection="1">
      <alignment vertical="center"/>
      <protection locked="0"/>
    </xf>
    <xf numFmtId="17" fontId="10" fillId="6" borderId="4" xfId="0" quotePrefix="1" applyNumberFormat="1" applyFont="1" applyFill="1" applyBorder="1" applyAlignment="1" applyProtection="1">
      <alignment vertical="center"/>
      <protection locked="0"/>
    </xf>
    <xf numFmtId="17" fontId="10" fillId="6" borderId="5" xfId="0" quotePrefix="1" applyNumberFormat="1" applyFont="1" applyFill="1" applyBorder="1" applyAlignment="1" applyProtection="1">
      <alignment vertical="center"/>
      <protection locked="0"/>
    </xf>
    <xf numFmtId="17" fontId="10" fillId="12" borderId="3" xfId="0" quotePrefix="1" applyNumberFormat="1" applyFont="1" applyFill="1" applyBorder="1" applyAlignment="1" applyProtection="1">
      <alignment vertical="center"/>
      <protection locked="0"/>
    </xf>
    <xf numFmtId="17" fontId="10" fillId="12" borderId="4" xfId="0" quotePrefix="1" applyNumberFormat="1" applyFont="1" applyFill="1" applyBorder="1" applyAlignment="1" applyProtection="1">
      <alignment vertical="center"/>
      <protection locked="0"/>
    </xf>
    <xf numFmtId="17" fontId="10" fillId="12" borderId="5" xfId="0" quotePrefix="1" applyNumberFormat="1" applyFont="1" applyFill="1" applyBorder="1" applyAlignment="1" applyProtection="1">
      <alignment vertical="center"/>
      <protection locked="0"/>
    </xf>
    <xf numFmtId="17" fontId="10" fillId="13" borderId="3" xfId="0" quotePrefix="1" applyNumberFormat="1" applyFont="1" applyFill="1" applyBorder="1" applyAlignment="1" applyProtection="1">
      <alignment vertical="center"/>
      <protection locked="0"/>
    </xf>
    <xf numFmtId="17" fontId="10" fillId="13" borderId="4" xfId="0" quotePrefix="1" applyNumberFormat="1" applyFont="1" applyFill="1" applyBorder="1" applyAlignment="1" applyProtection="1">
      <alignment vertical="center"/>
      <protection locked="0"/>
    </xf>
    <xf numFmtId="17" fontId="10" fillId="13" borderId="5" xfId="0" quotePrefix="1" applyNumberFormat="1" applyFont="1" applyFill="1" applyBorder="1" applyAlignment="1" applyProtection="1">
      <alignment vertical="center"/>
      <protection locked="0"/>
    </xf>
    <xf numFmtId="17" fontId="10" fillId="14" borderId="3" xfId="0" quotePrefix="1" applyNumberFormat="1" applyFont="1" applyFill="1" applyBorder="1" applyAlignment="1" applyProtection="1">
      <alignment vertical="center"/>
      <protection locked="0"/>
    </xf>
    <xf numFmtId="17" fontId="10" fillId="14" borderId="4" xfId="0" quotePrefix="1" applyNumberFormat="1" applyFont="1" applyFill="1" applyBorder="1" applyAlignment="1" applyProtection="1">
      <alignment vertical="center"/>
      <protection locked="0"/>
    </xf>
    <xf numFmtId="17" fontId="10" fillId="14" borderId="5" xfId="0" quotePrefix="1" applyNumberFormat="1" applyFont="1" applyFill="1" applyBorder="1" applyAlignment="1" applyProtection="1">
      <alignment vertical="center"/>
      <protection locked="0"/>
    </xf>
    <xf numFmtId="17" fontId="10" fillId="3" borderId="3" xfId="0" quotePrefix="1" applyNumberFormat="1" applyFont="1" applyFill="1" applyBorder="1" applyAlignment="1" applyProtection="1">
      <alignment vertical="center"/>
      <protection locked="0"/>
    </xf>
    <xf numFmtId="17" fontId="10" fillId="3" borderId="4" xfId="0" quotePrefix="1" applyNumberFormat="1" applyFont="1" applyFill="1" applyBorder="1" applyAlignment="1" applyProtection="1">
      <alignment vertical="center"/>
      <protection locked="0"/>
    </xf>
    <xf numFmtId="17" fontId="10" fillId="3" borderId="5" xfId="0" quotePrefix="1" applyNumberFormat="1" applyFont="1" applyFill="1" applyBorder="1" applyAlignment="1" applyProtection="1">
      <alignment vertical="center"/>
      <protection locked="0"/>
    </xf>
    <xf numFmtId="0" fontId="8" fillId="4" borderId="0" xfId="0" applyFont="1" applyFill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8" fillId="4" borderId="10" xfId="0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>
      <alignment horizontal="left"/>
    </xf>
    <xf numFmtId="0" fontId="0" fillId="2" borderId="4" xfId="0" applyFill="1" applyBorder="1"/>
    <xf numFmtId="166" fontId="4" fillId="5" borderId="7" xfId="1" applyNumberFormat="1" applyFont="1" applyFill="1" applyBorder="1" applyAlignment="1"/>
    <xf numFmtId="164" fontId="0" fillId="5" borderId="4" xfId="2" applyFont="1" applyFill="1" applyBorder="1"/>
    <xf numFmtId="166" fontId="4" fillId="3" borderId="7" xfId="1" applyNumberFormat="1" applyFont="1" applyFill="1" applyBorder="1" applyAlignment="1"/>
    <xf numFmtId="164" fontId="0" fillId="3" borderId="4" xfId="2" applyFont="1" applyFill="1" applyBorder="1"/>
    <xf numFmtId="166" fontId="4" fillId="14" borderId="7" xfId="1" applyNumberFormat="1" applyFont="1" applyFill="1" applyBorder="1" applyAlignment="1"/>
    <xf numFmtId="164" fontId="0" fillId="14" borderId="4" xfId="2" applyFont="1" applyFill="1" applyBorder="1"/>
    <xf numFmtId="166" fontId="4" fillId="13" borderId="7" xfId="1" applyNumberFormat="1" applyFont="1" applyFill="1" applyBorder="1" applyAlignment="1"/>
    <xf numFmtId="164" fontId="0" fillId="13" borderId="4" xfId="2" applyFont="1" applyFill="1" applyBorder="1"/>
    <xf numFmtId="166" fontId="4" fillId="8" borderId="7" xfId="1" applyNumberFormat="1" applyFont="1" applyFill="1" applyBorder="1" applyAlignment="1"/>
    <xf numFmtId="164" fontId="0" fillId="8" borderId="4" xfId="2" applyFont="1" applyFill="1" applyBorder="1"/>
    <xf numFmtId="166" fontId="4" fillId="6" borderId="7" xfId="1" applyNumberFormat="1" applyFont="1" applyFill="1" applyBorder="1" applyAlignment="1"/>
    <xf numFmtId="164" fontId="0" fillId="6" borderId="4" xfId="2" applyFont="1" applyFill="1" applyBorder="1"/>
    <xf numFmtId="17" fontId="10" fillId="9" borderId="3" xfId="0" quotePrefix="1" applyNumberFormat="1" applyFont="1" applyFill="1" applyBorder="1" applyAlignment="1" applyProtection="1">
      <alignment vertical="center"/>
      <protection locked="0"/>
    </xf>
    <xf numFmtId="166" fontId="4" fillId="9" borderId="7" xfId="1" applyNumberFormat="1" applyFont="1" applyFill="1" applyBorder="1" applyAlignment="1"/>
    <xf numFmtId="17" fontId="10" fillId="9" borderId="4" xfId="0" quotePrefix="1" applyNumberFormat="1" applyFont="1" applyFill="1" applyBorder="1" applyAlignment="1" applyProtection="1">
      <alignment vertical="center"/>
      <protection locked="0"/>
    </xf>
    <xf numFmtId="164" fontId="0" fillId="9" borderId="4" xfId="2" applyFont="1" applyFill="1" applyBorder="1"/>
    <xf numFmtId="17" fontId="10" fillId="9" borderId="5" xfId="0" quotePrefix="1" applyNumberFormat="1" applyFont="1" applyFill="1" applyBorder="1" applyAlignment="1" applyProtection="1">
      <alignment vertical="center"/>
      <protection locked="0"/>
    </xf>
    <xf numFmtId="166" fontId="4" fillId="11" borderId="7" xfId="1" applyNumberFormat="1" applyFont="1" applyFill="1" applyBorder="1" applyAlignment="1"/>
    <xf numFmtId="164" fontId="0" fillId="11" borderId="4" xfId="2" applyFont="1" applyFill="1" applyBorder="1"/>
    <xf numFmtId="166" fontId="4" fillId="10" borderId="7" xfId="1" applyNumberFormat="1" applyFont="1" applyFill="1" applyBorder="1" applyAlignment="1"/>
    <xf numFmtId="164" fontId="0" fillId="10" borderId="4" xfId="2" applyFont="1" applyFill="1" applyBorder="1"/>
    <xf numFmtId="166" fontId="4" fillId="7" borderId="7" xfId="1" applyNumberFormat="1" applyFont="1" applyFill="1" applyBorder="1" applyAlignment="1"/>
    <xf numFmtId="164" fontId="0" fillId="7" borderId="4" xfId="2" applyFont="1" applyFill="1" applyBorder="1"/>
    <xf numFmtId="166" fontId="9" fillId="0" borderId="1" xfId="1" applyNumberFormat="1" applyFont="1" applyBorder="1"/>
    <xf numFmtId="164" fontId="9" fillId="0" borderId="1" xfId="2" applyFont="1" applyBorder="1"/>
    <xf numFmtId="14" fontId="9" fillId="0" borderId="0" xfId="0" applyNumberFormat="1" applyFont="1" applyBorder="1" applyAlignment="1">
      <alignment horizontal="center"/>
    </xf>
    <xf numFmtId="164" fontId="9" fillId="0" borderId="0" xfId="2" applyFont="1"/>
    <xf numFmtId="0" fontId="9" fillId="0" borderId="0" xfId="0" applyFont="1"/>
    <xf numFmtId="166" fontId="9" fillId="0" borderId="6" xfId="1" applyNumberFormat="1" applyFont="1" applyBorder="1"/>
    <xf numFmtId="164" fontId="9" fillId="0" borderId="6" xfId="2" applyFont="1" applyBorder="1"/>
    <xf numFmtId="14" fontId="9" fillId="0" borderId="0" xfId="0" applyNumberFormat="1" applyFont="1" applyAlignment="1">
      <alignment horizontal="center"/>
    </xf>
    <xf numFmtId="0" fontId="3" fillId="0" borderId="1" xfId="4" applyFont="1" applyBorder="1"/>
    <xf numFmtId="167" fontId="3" fillId="0" borderId="1" xfId="4" applyNumberFormat="1" applyFont="1" applyBorder="1" applyAlignment="1">
      <alignment horizontal="center"/>
    </xf>
    <xf numFmtId="0" fontId="3" fillId="0" borderId="6" xfId="0" applyFont="1" applyFill="1" applyBorder="1"/>
    <xf numFmtId="0" fontId="3" fillId="0" borderId="6" xfId="3" applyFont="1" applyBorder="1"/>
    <xf numFmtId="167" fontId="3" fillId="0" borderId="6" xfId="0" applyNumberFormat="1" applyFont="1" applyBorder="1" applyAlignment="1">
      <alignment horizontal="center"/>
    </xf>
    <xf numFmtId="0" fontId="3" fillId="0" borderId="2" xfId="0" applyFont="1" applyFill="1" applyBorder="1"/>
    <xf numFmtId="166" fontId="9" fillId="0" borderId="2" xfId="1" applyNumberFormat="1" applyFont="1" applyBorder="1"/>
    <xf numFmtId="0" fontId="3" fillId="0" borderId="2" xfId="3" applyFont="1" applyBorder="1"/>
    <xf numFmtId="164" fontId="9" fillId="0" borderId="2" xfId="2" applyFont="1" applyBorder="1"/>
    <xf numFmtId="167" fontId="3" fillId="0" borderId="2" xfId="0" applyNumberFormat="1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168" fontId="0" fillId="0" borderId="0" xfId="2" applyNumberFormat="1" applyFont="1" applyAlignment="1">
      <alignment horizontal="center"/>
    </xf>
    <xf numFmtId="14" fontId="0" fillId="7" borderId="0" xfId="0" applyNumberFormat="1" applyFill="1" applyAlignment="1">
      <alignment horizontal="center"/>
    </xf>
    <xf numFmtId="14" fontId="0" fillId="15" borderId="0" xfId="0" applyNumberFormat="1" applyFill="1" applyAlignment="1">
      <alignment horizontal="center"/>
    </xf>
    <xf numFmtId="164" fontId="9" fillId="0" borderId="6" xfId="2" applyFont="1" applyFill="1" applyBorder="1"/>
    <xf numFmtId="167" fontId="3" fillId="0" borderId="6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167" fontId="3" fillId="0" borderId="11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</cellXfs>
  <cellStyles count="7">
    <cellStyle name="Milliers" xfId="1" builtinId="3"/>
    <cellStyle name="Monétaire" xfId="2" builtinId="4"/>
    <cellStyle name="Normal" xfId="0" builtinId="0"/>
    <cellStyle name="Normal 2 2" xfId="3"/>
    <cellStyle name="Normal 5" xfId="4"/>
    <cellStyle name="rf5" xfId="5"/>
    <cellStyle name="rf8" xfId="6"/>
  </cellStyles>
  <dxfs count="0"/>
  <tableStyles count="0" defaultTableStyle="TableStyleMedium2" defaultPivotStyle="PivotStyleLight16"/>
  <colors>
    <mruColors>
      <color rgb="FFFFCCFF"/>
      <color rgb="FF0099CC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33"/>
  <sheetViews>
    <sheetView topLeftCell="B1" workbookViewId="0">
      <selection activeCell="U4" sqref="U4"/>
    </sheetView>
  </sheetViews>
  <sheetFormatPr baseColWidth="10" defaultRowHeight="15" outlineLevelCol="1" x14ac:dyDescent="0.25"/>
  <cols>
    <col min="1" max="1" width="12.85546875" bestFit="1" customWidth="1"/>
    <col min="2" max="2" width="22" customWidth="1"/>
    <col min="3" max="3" width="12.5703125" hidden="1" customWidth="1" outlineLevel="1"/>
    <col min="4" max="5" width="14.42578125" hidden="1" customWidth="1" outlineLevel="1"/>
    <col min="6" max="6" width="14.42578125" bestFit="1" customWidth="1" collapsed="1"/>
    <col min="7" max="7" width="10.5703125" bestFit="1" customWidth="1"/>
    <col min="8" max="8" width="15.42578125" bestFit="1" customWidth="1"/>
    <col min="9" max="9" width="13.85546875" bestFit="1" customWidth="1"/>
    <col min="10" max="10" width="11" bestFit="1" customWidth="1"/>
    <col min="11" max="11" width="13.28515625" bestFit="1" customWidth="1"/>
    <col min="12" max="12" width="13" bestFit="1" customWidth="1"/>
    <col min="13" max="15" width="10.42578125" bestFit="1" customWidth="1"/>
    <col min="16" max="16" width="13" bestFit="1" customWidth="1"/>
    <col min="17" max="18" width="12" bestFit="1" customWidth="1"/>
    <col min="19" max="20" width="10.42578125" bestFit="1" customWidth="1"/>
    <col min="21" max="21" width="13.85546875" bestFit="1" customWidth="1"/>
  </cols>
  <sheetData>
    <row r="1" spans="1:21" s="1" customFormat="1" ht="37.5" x14ac:dyDescent="0.25">
      <c r="A1" s="1" t="s">
        <v>0</v>
      </c>
      <c r="B1" s="1" t="s">
        <v>1</v>
      </c>
      <c r="F1" s="1" t="s">
        <v>2</v>
      </c>
      <c r="G1" s="1" t="s">
        <v>3</v>
      </c>
      <c r="I1" s="1" t="s">
        <v>54</v>
      </c>
      <c r="J1" s="1" t="s">
        <v>55</v>
      </c>
      <c r="K1" s="1" t="s">
        <v>56</v>
      </c>
      <c r="L1" s="1" t="s">
        <v>57</v>
      </c>
      <c r="M1" s="1" t="s">
        <v>58</v>
      </c>
      <c r="N1" s="1" t="s">
        <v>59</v>
      </c>
      <c r="O1" s="1" t="s">
        <v>60</v>
      </c>
      <c r="P1" s="1" t="s">
        <v>61</v>
      </c>
      <c r="Q1" s="1" t="s">
        <v>62</v>
      </c>
      <c r="R1" s="1" t="s">
        <v>63</v>
      </c>
      <c r="S1" s="1" t="s">
        <v>64</v>
      </c>
      <c r="T1" s="1" t="s">
        <v>65</v>
      </c>
      <c r="U1" s="1" t="s">
        <v>66</v>
      </c>
    </row>
    <row r="2" spans="1:21" s="1" customFormat="1" ht="18.75" x14ac:dyDescent="0.25">
      <c r="I2" s="2">
        <v>42248</v>
      </c>
      <c r="J2" s="2">
        <v>42278</v>
      </c>
      <c r="K2" s="2">
        <v>42309</v>
      </c>
      <c r="L2" s="92">
        <v>42339</v>
      </c>
      <c r="M2" s="2">
        <v>42370</v>
      </c>
      <c r="N2" s="2">
        <v>42401</v>
      </c>
      <c r="O2" s="2">
        <v>42430</v>
      </c>
      <c r="P2" s="2">
        <v>42461</v>
      </c>
      <c r="Q2" s="2">
        <v>42491</v>
      </c>
      <c r="R2" s="2">
        <v>42522</v>
      </c>
      <c r="S2" s="2">
        <v>42552</v>
      </c>
      <c r="T2" s="2">
        <v>42583</v>
      </c>
      <c r="U2" s="2">
        <v>42614</v>
      </c>
    </row>
    <row r="3" spans="1:21" x14ac:dyDescent="0.25">
      <c r="I3" s="2">
        <v>42277</v>
      </c>
      <c r="J3" s="2">
        <v>42308</v>
      </c>
      <c r="K3" s="2">
        <v>42338</v>
      </c>
      <c r="L3" s="92">
        <v>42369</v>
      </c>
      <c r="M3" s="2">
        <v>42400</v>
      </c>
      <c r="N3" s="2">
        <v>42428</v>
      </c>
      <c r="O3" s="2">
        <v>42460</v>
      </c>
      <c r="P3" s="2">
        <v>42490</v>
      </c>
      <c r="Q3" s="2">
        <v>42521</v>
      </c>
      <c r="R3" s="2">
        <v>42551</v>
      </c>
      <c r="S3" s="2">
        <v>42582</v>
      </c>
      <c r="T3" s="2">
        <v>42613</v>
      </c>
      <c r="U3" s="2">
        <v>42643</v>
      </c>
    </row>
    <row r="4" spans="1:21" x14ac:dyDescent="0.25">
      <c r="A4" s="4">
        <v>128050</v>
      </c>
      <c r="B4" t="s">
        <v>24</v>
      </c>
      <c r="C4" s="91"/>
      <c r="D4" s="2"/>
      <c r="E4" s="2"/>
      <c r="F4" s="93">
        <v>42364</v>
      </c>
      <c r="G4" s="3">
        <v>6</v>
      </c>
      <c r="I4" s="38">
        <v>0</v>
      </c>
      <c r="J4" s="38">
        <v>0</v>
      </c>
      <c r="K4" s="38">
        <v>0</v>
      </c>
      <c r="L4" s="38">
        <v>2907.1788799999999</v>
      </c>
      <c r="M4" s="38">
        <v>2907.1788799999999</v>
      </c>
      <c r="N4" s="38">
        <v>2907.1788799999999</v>
      </c>
      <c r="O4" s="38">
        <v>2907.1788799999999</v>
      </c>
      <c r="P4" s="38">
        <v>2907.1788799999999</v>
      </c>
      <c r="Q4" s="38">
        <v>2907.1788799999999</v>
      </c>
      <c r="R4" s="38">
        <v>2507.4188799999997</v>
      </c>
      <c r="S4" s="38">
        <v>2187.65888</v>
      </c>
      <c r="T4" s="38">
        <v>2187.65888</v>
      </c>
      <c r="U4" s="38">
        <v>2187.65888</v>
      </c>
    </row>
    <row r="5" spans="1:21" x14ac:dyDescent="0.25">
      <c r="A5" s="4">
        <f>A4+1</f>
        <v>128051</v>
      </c>
      <c r="B5" t="s">
        <v>25</v>
      </c>
      <c r="C5" s="91"/>
      <c r="D5" s="2"/>
      <c r="E5" s="2"/>
      <c r="F5" s="93">
        <v>42364</v>
      </c>
      <c r="G5" s="3">
        <v>6</v>
      </c>
      <c r="I5" s="38">
        <v>0</v>
      </c>
      <c r="J5" s="38">
        <v>0</v>
      </c>
      <c r="K5" s="38">
        <v>0</v>
      </c>
      <c r="L5" s="38">
        <v>2907.1788799999999</v>
      </c>
      <c r="M5" s="38">
        <v>2907.1788799999999</v>
      </c>
      <c r="N5" s="38">
        <v>2907.1788799999999</v>
      </c>
      <c r="O5" s="38">
        <v>2907.1788799999999</v>
      </c>
      <c r="P5" s="38">
        <v>2907.1788799999999</v>
      </c>
      <c r="Q5" s="38">
        <v>2907.1788799999999</v>
      </c>
      <c r="R5" s="38">
        <v>2507.4188799999997</v>
      </c>
      <c r="S5" s="38">
        <v>0</v>
      </c>
      <c r="T5" s="38">
        <v>0</v>
      </c>
      <c r="U5" s="38">
        <v>0</v>
      </c>
    </row>
    <row r="6" spans="1:21" x14ac:dyDescent="0.25">
      <c r="A6" s="4">
        <f t="shared" ref="A6:A33" si="0">A5+1</f>
        <v>128052</v>
      </c>
      <c r="B6" t="s">
        <v>26</v>
      </c>
      <c r="C6" s="91"/>
      <c r="D6" s="2"/>
      <c r="E6" s="2"/>
      <c r="F6" s="93">
        <v>42292</v>
      </c>
      <c r="G6" s="3">
        <v>18</v>
      </c>
      <c r="I6" s="5">
        <v>0</v>
      </c>
      <c r="J6" s="5">
        <v>91.955539999999999</v>
      </c>
      <c r="K6" s="5">
        <v>91.955539999999999</v>
      </c>
      <c r="L6" s="5">
        <v>2907.1788799999999</v>
      </c>
      <c r="M6" s="5">
        <v>2907.1788799999999</v>
      </c>
      <c r="N6" s="5">
        <v>2907.1788799999999</v>
      </c>
      <c r="O6" s="5">
        <v>2907.1788799999999</v>
      </c>
      <c r="P6" s="5">
        <v>2907.1788799999999</v>
      </c>
      <c r="Q6" s="5">
        <v>2907.1788799999999</v>
      </c>
      <c r="R6" s="5">
        <v>2507.4188799999997</v>
      </c>
      <c r="S6" s="5">
        <v>2187.65888</v>
      </c>
      <c r="T6" s="5">
        <v>2187.65888</v>
      </c>
      <c r="U6" s="5">
        <v>2187.65888</v>
      </c>
    </row>
    <row r="7" spans="1:21" x14ac:dyDescent="0.25">
      <c r="A7" s="4">
        <f t="shared" si="0"/>
        <v>128053</v>
      </c>
      <c r="B7" t="s">
        <v>27</v>
      </c>
      <c r="C7" s="91"/>
      <c r="D7" s="2"/>
      <c r="E7" s="2"/>
      <c r="F7" s="93">
        <v>42364</v>
      </c>
      <c r="G7" s="3">
        <v>6</v>
      </c>
      <c r="I7" s="38">
        <v>0</v>
      </c>
      <c r="J7" s="38">
        <v>0</v>
      </c>
      <c r="K7" s="38">
        <v>0</v>
      </c>
      <c r="L7" s="38">
        <v>2907.1788799999999</v>
      </c>
      <c r="M7" s="38">
        <v>2907.1788799999999</v>
      </c>
      <c r="N7" s="38">
        <v>2907.1788799999999</v>
      </c>
      <c r="O7" s="38">
        <v>2907.1788799999999</v>
      </c>
      <c r="P7" s="38">
        <v>2907.1788799999999</v>
      </c>
      <c r="Q7" s="38">
        <v>2907.1788799999999</v>
      </c>
      <c r="R7" s="38">
        <v>2507.4188799999997</v>
      </c>
      <c r="S7" s="38">
        <v>2187.65888</v>
      </c>
      <c r="T7" s="38">
        <v>2187.65888</v>
      </c>
      <c r="U7" s="38">
        <v>2187.65888</v>
      </c>
    </row>
    <row r="8" spans="1:21" x14ac:dyDescent="0.25">
      <c r="A8" s="4">
        <f t="shared" si="0"/>
        <v>128054</v>
      </c>
      <c r="B8" t="s">
        <v>28</v>
      </c>
      <c r="C8" s="91"/>
      <c r="D8" s="2"/>
      <c r="E8" s="2"/>
      <c r="F8" s="93">
        <v>42364</v>
      </c>
      <c r="G8" s="3">
        <v>6</v>
      </c>
      <c r="I8" s="38">
        <v>0</v>
      </c>
      <c r="J8" s="38">
        <v>0</v>
      </c>
      <c r="K8" s="38">
        <v>0</v>
      </c>
      <c r="L8" s="38">
        <v>2907.1788799999999</v>
      </c>
      <c r="M8" s="38">
        <v>2907.1788799999999</v>
      </c>
      <c r="N8" s="38">
        <v>2907.1788799999999</v>
      </c>
      <c r="O8" s="38">
        <v>2907.1788799999999</v>
      </c>
      <c r="P8" s="38">
        <v>2907.1788799999999</v>
      </c>
      <c r="Q8" s="38">
        <v>2907.1788799999999</v>
      </c>
      <c r="R8" s="38">
        <v>2507.4188799999997</v>
      </c>
      <c r="S8" s="38">
        <v>2187.65888</v>
      </c>
      <c r="T8" s="38">
        <v>2187.65888</v>
      </c>
      <c r="U8" s="38">
        <v>2187.65888</v>
      </c>
    </row>
    <row r="9" spans="1:21" x14ac:dyDescent="0.25">
      <c r="A9" s="4">
        <f t="shared" si="0"/>
        <v>128055</v>
      </c>
      <c r="B9" t="s">
        <v>29</v>
      </c>
      <c r="C9" s="91"/>
      <c r="D9" s="2"/>
      <c r="E9" s="2"/>
      <c r="F9" s="93">
        <v>42292</v>
      </c>
      <c r="G9" s="3">
        <v>18</v>
      </c>
      <c r="I9" s="5">
        <v>0</v>
      </c>
      <c r="J9" s="5">
        <v>91.955539999999999</v>
      </c>
      <c r="K9" s="5">
        <v>91.955539999999999</v>
      </c>
      <c r="L9" s="5">
        <v>2907.1788799999999</v>
      </c>
      <c r="M9" s="5">
        <v>2907.1788799999999</v>
      </c>
      <c r="N9" s="5">
        <v>2907.1788799999999</v>
      </c>
      <c r="O9" s="5">
        <v>2907.1788799999999</v>
      </c>
      <c r="P9" s="5">
        <v>2907.1788799999999</v>
      </c>
      <c r="Q9" s="5">
        <v>2907.1788799999999</v>
      </c>
      <c r="R9" s="5">
        <v>2507.4188799999997</v>
      </c>
      <c r="S9" s="5">
        <v>2187.65888</v>
      </c>
      <c r="T9" s="5">
        <v>2187.65888</v>
      </c>
      <c r="U9" s="5">
        <v>0</v>
      </c>
    </row>
    <row r="10" spans="1:21" x14ac:dyDescent="0.25">
      <c r="A10" s="4">
        <f t="shared" si="0"/>
        <v>128056</v>
      </c>
      <c r="B10" t="s">
        <v>30</v>
      </c>
      <c r="C10" s="91"/>
      <c r="D10" s="2"/>
      <c r="E10" s="2"/>
      <c r="F10" s="93">
        <v>42500</v>
      </c>
      <c r="G10" s="3">
        <v>12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2907.1788799999999</v>
      </c>
      <c r="R10" s="5">
        <v>2507.4188799999997</v>
      </c>
      <c r="S10" s="5">
        <v>2187.65888</v>
      </c>
      <c r="T10" s="5">
        <v>2187.65888</v>
      </c>
      <c r="U10" s="5">
        <v>2187.65888</v>
      </c>
    </row>
    <row r="11" spans="1:21" x14ac:dyDescent="0.25">
      <c r="A11" s="4">
        <f t="shared" si="0"/>
        <v>128057</v>
      </c>
      <c r="B11" t="s">
        <v>31</v>
      </c>
      <c r="C11" s="91"/>
      <c r="D11" s="2"/>
      <c r="E11" s="2"/>
      <c r="F11" s="93">
        <v>42364</v>
      </c>
      <c r="G11" s="3">
        <v>6</v>
      </c>
      <c r="I11" s="38">
        <v>0</v>
      </c>
      <c r="J11" s="38">
        <v>0</v>
      </c>
      <c r="K11" s="38">
        <v>0</v>
      </c>
      <c r="L11" s="38">
        <v>2907.1788799999999</v>
      </c>
      <c r="M11" s="38">
        <v>2907.1788799999999</v>
      </c>
      <c r="N11" s="38">
        <v>2907.1788799999999</v>
      </c>
      <c r="O11" s="38">
        <v>2907.1788799999999</v>
      </c>
      <c r="P11" s="38">
        <v>2907.1788799999999</v>
      </c>
      <c r="Q11" s="38">
        <v>2907.1788799999999</v>
      </c>
      <c r="R11" s="38">
        <v>2507.4188799999997</v>
      </c>
      <c r="S11" s="38">
        <v>2187.65888</v>
      </c>
      <c r="T11" s="38">
        <v>2187.65888</v>
      </c>
      <c r="U11" s="38">
        <v>0</v>
      </c>
    </row>
    <row r="12" spans="1:21" x14ac:dyDescent="0.25">
      <c r="A12" s="4">
        <f t="shared" si="0"/>
        <v>128058</v>
      </c>
      <c r="B12" t="s">
        <v>32</v>
      </c>
      <c r="C12" s="91"/>
      <c r="D12" s="2"/>
      <c r="E12" s="2"/>
      <c r="F12" s="93">
        <v>42364</v>
      </c>
      <c r="G12" s="3">
        <v>6</v>
      </c>
      <c r="I12" s="38">
        <v>0</v>
      </c>
      <c r="J12" s="38">
        <v>0</v>
      </c>
      <c r="K12" s="38">
        <v>0</v>
      </c>
      <c r="L12" s="38">
        <v>2907.1788799999999</v>
      </c>
      <c r="M12" s="38">
        <v>2907.1788799999999</v>
      </c>
      <c r="N12" s="38">
        <v>2907.1788799999999</v>
      </c>
      <c r="O12" s="38">
        <v>2907.1788799999999</v>
      </c>
      <c r="P12" s="38">
        <v>2907.1788799999999</v>
      </c>
      <c r="Q12" s="38">
        <v>2907.1788799999999</v>
      </c>
      <c r="R12" s="38">
        <v>2507.4188799999997</v>
      </c>
      <c r="S12" s="38">
        <v>2187.65888</v>
      </c>
      <c r="T12" s="38">
        <v>2187.65888</v>
      </c>
      <c r="U12" s="38">
        <v>2187.65888</v>
      </c>
    </row>
    <row r="13" spans="1:21" x14ac:dyDescent="0.25">
      <c r="A13" s="4">
        <f t="shared" si="0"/>
        <v>128059</v>
      </c>
      <c r="B13" t="s">
        <v>33</v>
      </c>
      <c r="C13" s="91"/>
      <c r="D13" s="2"/>
      <c r="E13" s="2"/>
      <c r="F13" s="93">
        <v>42292</v>
      </c>
      <c r="G13" s="3">
        <v>18</v>
      </c>
      <c r="I13" s="5">
        <v>0</v>
      </c>
      <c r="J13" s="5">
        <v>91.955539999999999</v>
      </c>
      <c r="K13" s="5">
        <v>91.955539999999999</v>
      </c>
      <c r="L13" s="5">
        <v>2907.1788799999999</v>
      </c>
      <c r="M13" s="5">
        <v>2907.1788799999999</v>
      </c>
      <c r="N13" s="5">
        <v>2907.1788799999999</v>
      </c>
      <c r="O13" s="5">
        <v>2907.1788799999999</v>
      </c>
      <c r="P13" s="5">
        <v>2907.1788799999999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x14ac:dyDescent="0.25">
      <c r="A14" s="4">
        <f t="shared" si="0"/>
        <v>128060</v>
      </c>
      <c r="B14" t="s">
        <v>34</v>
      </c>
      <c r="C14" s="91"/>
      <c r="D14" s="2"/>
      <c r="E14" s="2"/>
      <c r="F14" s="93">
        <v>42364</v>
      </c>
      <c r="G14" s="3">
        <v>6</v>
      </c>
      <c r="I14" s="38">
        <v>0</v>
      </c>
      <c r="J14" s="38">
        <v>0</v>
      </c>
      <c r="K14" s="38">
        <v>0</v>
      </c>
      <c r="L14" s="38">
        <v>2907.1788799999999</v>
      </c>
      <c r="M14" s="38">
        <v>2907.1788799999999</v>
      </c>
      <c r="N14" s="38">
        <v>2907.1788799999999</v>
      </c>
      <c r="O14" s="38">
        <v>2907.1788799999999</v>
      </c>
      <c r="P14" s="38">
        <v>2907.1788799999999</v>
      </c>
      <c r="Q14" s="38">
        <v>2907.1788799999999</v>
      </c>
      <c r="R14" s="38">
        <v>2507.4188799999997</v>
      </c>
      <c r="S14" s="38">
        <v>2187.65888</v>
      </c>
      <c r="T14" s="38">
        <v>0</v>
      </c>
      <c r="U14" s="38">
        <v>0</v>
      </c>
    </row>
    <row r="15" spans="1:21" x14ac:dyDescent="0.25">
      <c r="A15" s="4">
        <f t="shared" si="0"/>
        <v>128061</v>
      </c>
      <c r="B15" t="s">
        <v>35</v>
      </c>
      <c r="C15" s="91"/>
      <c r="D15" s="2"/>
      <c r="E15" s="2"/>
      <c r="F15" s="93">
        <v>42364</v>
      </c>
      <c r="G15" s="3">
        <v>6</v>
      </c>
      <c r="I15" s="38">
        <v>0</v>
      </c>
      <c r="J15" s="38">
        <v>0</v>
      </c>
      <c r="K15" s="38">
        <v>0</v>
      </c>
      <c r="L15" s="38">
        <v>2907.1788799999999</v>
      </c>
      <c r="M15" s="38">
        <v>2907.1788799999999</v>
      </c>
      <c r="N15" s="38">
        <v>2907.1788799999999</v>
      </c>
      <c r="O15" s="38">
        <v>2907.1788799999999</v>
      </c>
      <c r="P15" s="38">
        <v>2907.1788799999999</v>
      </c>
      <c r="Q15" s="38">
        <v>2907.1788799999999</v>
      </c>
      <c r="R15" s="38">
        <v>2507.4188799999997</v>
      </c>
      <c r="S15" s="38">
        <v>2187.65888</v>
      </c>
      <c r="T15" s="38">
        <v>2187.65888</v>
      </c>
      <c r="U15" s="38">
        <v>2187.65888</v>
      </c>
    </row>
    <row r="16" spans="1:21" x14ac:dyDescent="0.25">
      <c r="A16" s="4">
        <f t="shared" si="0"/>
        <v>128062</v>
      </c>
      <c r="B16" t="s">
        <v>36</v>
      </c>
      <c r="C16" s="91"/>
      <c r="D16" s="2"/>
      <c r="E16" s="2"/>
      <c r="F16" s="93">
        <v>42364</v>
      </c>
      <c r="G16" s="3">
        <v>6</v>
      </c>
      <c r="I16" s="38">
        <v>0</v>
      </c>
      <c r="J16" s="38">
        <v>0</v>
      </c>
      <c r="K16" s="38">
        <v>0</v>
      </c>
      <c r="L16" s="38">
        <v>2907.1788799999999</v>
      </c>
      <c r="M16" s="38">
        <v>2907.1788799999999</v>
      </c>
      <c r="N16" s="38">
        <v>2907.1788799999999</v>
      </c>
      <c r="O16" s="38">
        <v>2907.1788799999999</v>
      </c>
      <c r="P16" s="38">
        <v>2907.1788799999999</v>
      </c>
      <c r="Q16" s="38">
        <v>2907.1788799999999</v>
      </c>
      <c r="R16" s="38">
        <v>2507.4188799999997</v>
      </c>
      <c r="S16" s="38">
        <v>2187.65888</v>
      </c>
      <c r="T16" s="38">
        <v>2187.65888</v>
      </c>
      <c r="U16" s="38">
        <v>2187.65888</v>
      </c>
    </row>
    <row r="17" spans="1:21" x14ac:dyDescent="0.25">
      <c r="A17" s="4">
        <f t="shared" si="0"/>
        <v>128063</v>
      </c>
      <c r="B17" t="s">
        <v>37</v>
      </c>
      <c r="C17" s="91"/>
      <c r="D17" s="2"/>
      <c r="E17" s="2"/>
      <c r="F17" s="93">
        <v>42292</v>
      </c>
      <c r="G17" s="3">
        <v>18</v>
      </c>
      <c r="I17" s="5">
        <v>0</v>
      </c>
      <c r="J17" s="5">
        <v>91.955539999999999</v>
      </c>
      <c r="K17" s="5">
        <v>91.955539999999999</v>
      </c>
      <c r="L17" s="5">
        <v>2907.1788799999999</v>
      </c>
      <c r="M17" s="5">
        <v>2907.1788799999999</v>
      </c>
      <c r="N17" s="5">
        <v>2907.1788799999999</v>
      </c>
      <c r="O17" s="5">
        <v>2907.1788799999999</v>
      </c>
      <c r="P17" s="5">
        <v>2907.1788799999999</v>
      </c>
      <c r="Q17" s="5">
        <v>2907.1788799999999</v>
      </c>
      <c r="R17" s="5">
        <v>2507.4188799999997</v>
      </c>
      <c r="S17" s="5">
        <v>2187.65888</v>
      </c>
      <c r="T17" s="5">
        <v>0</v>
      </c>
      <c r="U17" s="5">
        <v>0</v>
      </c>
    </row>
    <row r="18" spans="1:21" x14ac:dyDescent="0.25">
      <c r="A18" s="4">
        <f t="shared" si="0"/>
        <v>128064</v>
      </c>
      <c r="B18" t="s">
        <v>38</v>
      </c>
      <c r="C18" s="91"/>
      <c r="D18" s="2"/>
      <c r="E18" s="2"/>
      <c r="F18" s="93">
        <v>42364</v>
      </c>
      <c r="G18" s="3">
        <v>6</v>
      </c>
      <c r="I18" s="38">
        <v>0</v>
      </c>
      <c r="J18" s="38">
        <v>0</v>
      </c>
      <c r="K18" s="38">
        <v>0</v>
      </c>
      <c r="L18" s="38">
        <v>2907.1788799999999</v>
      </c>
      <c r="M18" s="38">
        <v>2907.1788799999999</v>
      </c>
      <c r="N18" s="38">
        <v>2907.1788799999999</v>
      </c>
      <c r="O18" s="38">
        <v>2907.1788799999999</v>
      </c>
      <c r="P18" s="38">
        <v>2907.1788799999999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</row>
    <row r="19" spans="1:21" x14ac:dyDescent="0.25">
      <c r="A19" s="4">
        <f t="shared" si="0"/>
        <v>128065</v>
      </c>
      <c r="B19" t="s">
        <v>39</v>
      </c>
      <c r="C19" s="91"/>
      <c r="D19" s="2"/>
      <c r="E19" s="2"/>
      <c r="F19" s="93">
        <v>42364</v>
      </c>
      <c r="G19" s="3">
        <v>6</v>
      </c>
      <c r="I19" s="38">
        <v>0</v>
      </c>
      <c r="J19" s="38">
        <v>0</v>
      </c>
      <c r="K19" s="38">
        <v>0</v>
      </c>
      <c r="L19" s="38">
        <v>2907.1788799999999</v>
      </c>
      <c r="M19" s="38">
        <v>2907.1788799999999</v>
      </c>
      <c r="N19" s="38">
        <v>2907.1788799999999</v>
      </c>
      <c r="O19" s="38">
        <v>2907.1788799999999</v>
      </c>
      <c r="P19" s="38">
        <v>2907.1788799999999</v>
      </c>
      <c r="Q19" s="38">
        <v>2907.1788799999999</v>
      </c>
      <c r="R19" s="38">
        <v>2507.4188799999997</v>
      </c>
      <c r="S19" s="38">
        <v>2187.65888</v>
      </c>
      <c r="T19" s="38">
        <v>2187.65888</v>
      </c>
      <c r="U19" s="38">
        <v>2187.65888</v>
      </c>
    </row>
    <row r="20" spans="1:21" x14ac:dyDescent="0.25">
      <c r="A20" s="4">
        <f t="shared" si="0"/>
        <v>128066</v>
      </c>
      <c r="B20" t="s">
        <v>40</v>
      </c>
      <c r="C20" s="91"/>
      <c r="D20" s="2"/>
      <c r="E20" s="2"/>
      <c r="F20" s="93">
        <v>42364</v>
      </c>
      <c r="G20" s="3">
        <v>6</v>
      </c>
      <c r="I20" s="38">
        <v>0</v>
      </c>
      <c r="J20" s="38">
        <v>0</v>
      </c>
      <c r="K20" s="38">
        <v>0</v>
      </c>
      <c r="L20" s="38">
        <v>2907.1788799999999</v>
      </c>
      <c r="M20" s="38">
        <v>2907.1788799999999</v>
      </c>
      <c r="N20" s="38">
        <v>2907.1788799999999</v>
      </c>
      <c r="O20" s="38">
        <v>2907.1788799999999</v>
      </c>
      <c r="P20" s="38">
        <v>2907.1788799999999</v>
      </c>
      <c r="Q20" s="38">
        <v>2907.1788799999999</v>
      </c>
      <c r="R20" s="38">
        <v>2507.4188799999997</v>
      </c>
      <c r="S20" s="38">
        <v>2187.65888</v>
      </c>
      <c r="T20" s="38">
        <v>2187.65888</v>
      </c>
      <c r="U20" s="38">
        <v>2187.65888</v>
      </c>
    </row>
    <row r="21" spans="1:21" x14ac:dyDescent="0.25">
      <c r="A21" s="4">
        <f t="shared" si="0"/>
        <v>128067</v>
      </c>
      <c r="B21" t="s">
        <v>41</v>
      </c>
      <c r="C21" s="91"/>
      <c r="D21" s="2"/>
      <c r="E21" s="2"/>
      <c r="F21" s="93">
        <v>42364</v>
      </c>
      <c r="G21" s="3">
        <v>6</v>
      </c>
      <c r="I21" s="38">
        <v>0</v>
      </c>
      <c r="J21" s="38">
        <v>0</v>
      </c>
      <c r="K21" s="38">
        <v>0</v>
      </c>
      <c r="L21" s="38">
        <v>2907.1788799999999</v>
      </c>
      <c r="M21" s="38">
        <v>2907.1788799999999</v>
      </c>
      <c r="N21" s="38">
        <v>2907.1788799999999</v>
      </c>
      <c r="O21" s="38">
        <v>2907.1788799999999</v>
      </c>
      <c r="P21" s="38">
        <v>2907.1788799999999</v>
      </c>
      <c r="Q21" s="38">
        <v>2907.1788799999999</v>
      </c>
      <c r="R21" s="38">
        <v>2507.4188799999997</v>
      </c>
      <c r="S21" s="38">
        <v>2187.65888</v>
      </c>
      <c r="T21" s="38">
        <v>2187.65888</v>
      </c>
      <c r="U21" s="38">
        <v>0</v>
      </c>
    </row>
    <row r="22" spans="1:21" x14ac:dyDescent="0.25">
      <c r="A22" s="4">
        <f t="shared" si="0"/>
        <v>128068</v>
      </c>
      <c r="B22" t="s">
        <v>42</v>
      </c>
      <c r="C22" s="91"/>
      <c r="D22" s="2"/>
      <c r="E22" s="2"/>
      <c r="F22" s="93">
        <v>42500</v>
      </c>
      <c r="G22" s="3">
        <v>12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2907.1788799999999</v>
      </c>
      <c r="R22" s="5">
        <v>2507.4188799999997</v>
      </c>
      <c r="S22" s="5">
        <v>2187.65888</v>
      </c>
      <c r="T22" s="5">
        <v>2187.65888</v>
      </c>
      <c r="U22" s="5">
        <v>2187.65888</v>
      </c>
    </row>
    <row r="23" spans="1:21" x14ac:dyDescent="0.25">
      <c r="A23" s="4">
        <f t="shared" si="0"/>
        <v>128069</v>
      </c>
      <c r="B23" t="s">
        <v>43</v>
      </c>
      <c r="C23" s="91"/>
      <c r="D23" s="2"/>
      <c r="E23" s="2"/>
      <c r="F23" s="93">
        <v>42364</v>
      </c>
      <c r="G23" s="3">
        <v>6</v>
      </c>
      <c r="I23" s="38">
        <v>0</v>
      </c>
      <c r="J23" s="38">
        <v>0</v>
      </c>
      <c r="K23" s="38">
        <v>0</v>
      </c>
      <c r="L23" s="38">
        <v>2907.1788799999999</v>
      </c>
      <c r="M23" s="38">
        <v>2907.1788799999999</v>
      </c>
      <c r="N23" s="38">
        <v>2907.1788799999999</v>
      </c>
      <c r="O23" s="38">
        <v>2907.1788799999999</v>
      </c>
      <c r="P23" s="38">
        <v>2907.1788799999999</v>
      </c>
      <c r="Q23" s="38">
        <v>2907.1788799999999</v>
      </c>
      <c r="R23" s="38">
        <v>2507.4188799999997</v>
      </c>
      <c r="S23" s="38">
        <v>2187.65888</v>
      </c>
      <c r="T23" s="38">
        <v>2187.65888</v>
      </c>
      <c r="U23" s="38">
        <v>2187.65888</v>
      </c>
    </row>
    <row r="24" spans="1:21" x14ac:dyDescent="0.25">
      <c r="A24" s="4">
        <f t="shared" si="0"/>
        <v>128070</v>
      </c>
      <c r="B24" t="s">
        <v>44</v>
      </c>
      <c r="C24" s="91"/>
      <c r="D24" s="2"/>
      <c r="E24" s="2"/>
      <c r="F24" s="93">
        <v>42364</v>
      </c>
      <c r="G24" s="3">
        <v>6</v>
      </c>
      <c r="I24" s="38">
        <v>0</v>
      </c>
      <c r="J24" s="38">
        <v>0</v>
      </c>
      <c r="K24" s="38">
        <v>0</v>
      </c>
      <c r="L24" s="38">
        <v>2907.1788799999999</v>
      </c>
      <c r="M24" s="38">
        <v>2907.1788799999999</v>
      </c>
      <c r="N24" s="38">
        <v>2907.1788799999999</v>
      </c>
      <c r="O24" s="38">
        <v>2907.1788799999999</v>
      </c>
      <c r="P24" s="38">
        <v>2907.1788799999999</v>
      </c>
      <c r="Q24" s="38">
        <v>2907.1788799999999</v>
      </c>
      <c r="R24" s="38">
        <v>2507.4188799999997</v>
      </c>
      <c r="S24" s="38">
        <v>2187.65888</v>
      </c>
      <c r="T24" s="38">
        <v>2187.65888</v>
      </c>
      <c r="U24" s="38">
        <v>2187.65888</v>
      </c>
    </row>
    <row r="25" spans="1:21" x14ac:dyDescent="0.25">
      <c r="A25" s="4">
        <f t="shared" si="0"/>
        <v>128071</v>
      </c>
      <c r="B25" t="s">
        <v>45</v>
      </c>
      <c r="C25" s="91"/>
      <c r="D25" s="2"/>
      <c r="E25" s="2"/>
      <c r="F25" s="93">
        <v>42364</v>
      </c>
      <c r="G25" s="3">
        <v>6</v>
      </c>
      <c r="I25" s="38">
        <v>0</v>
      </c>
      <c r="J25" s="38">
        <v>0</v>
      </c>
      <c r="K25" s="38">
        <v>0</v>
      </c>
      <c r="L25" s="38">
        <v>2907.1788799999999</v>
      </c>
      <c r="M25" s="38">
        <v>2907.1788799999999</v>
      </c>
      <c r="N25" s="38">
        <v>2907.1788799999999</v>
      </c>
      <c r="O25" s="38">
        <v>2907.1788799999999</v>
      </c>
      <c r="P25" s="38">
        <v>2907.1788799999999</v>
      </c>
      <c r="Q25" s="38">
        <v>2907.1788799999999</v>
      </c>
      <c r="R25" s="38">
        <v>0</v>
      </c>
      <c r="S25" s="38">
        <v>0</v>
      </c>
      <c r="T25" s="38">
        <v>0</v>
      </c>
      <c r="U25" s="38">
        <v>0</v>
      </c>
    </row>
    <row r="26" spans="1:21" x14ac:dyDescent="0.25">
      <c r="A26" s="4">
        <f t="shared" si="0"/>
        <v>128072</v>
      </c>
      <c r="B26" t="s">
        <v>46</v>
      </c>
      <c r="C26" s="91"/>
      <c r="D26" s="2"/>
      <c r="E26" s="2"/>
      <c r="F26" s="93">
        <v>42500</v>
      </c>
      <c r="G26" s="3">
        <v>12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2907.1788799999999</v>
      </c>
      <c r="R26" s="5">
        <v>2507.4188799999997</v>
      </c>
      <c r="S26" s="5">
        <v>2187.65888</v>
      </c>
      <c r="T26" s="5">
        <v>2187.65888</v>
      </c>
      <c r="U26" s="5">
        <v>2187.65888</v>
      </c>
    </row>
    <row r="27" spans="1:21" x14ac:dyDescent="0.25">
      <c r="A27" s="4">
        <f t="shared" si="0"/>
        <v>128073</v>
      </c>
      <c r="B27" t="s">
        <v>47</v>
      </c>
      <c r="C27" s="91"/>
      <c r="D27" s="2"/>
      <c r="E27" s="2"/>
      <c r="F27" s="93">
        <v>42292</v>
      </c>
      <c r="G27" s="3">
        <v>18</v>
      </c>
      <c r="I27" s="5">
        <v>0</v>
      </c>
      <c r="J27" s="5">
        <v>91.955539999999999</v>
      </c>
      <c r="K27" s="5">
        <v>91.955539999999999</v>
      </c>
      <c r="L27" s="5">
        <v>2907.1788799999999</v>
      </c>
      <c r="M27" s="5">
        <v>2907.1788799999999</v>
      </c>
      <c r="N27" s="5">
        <v>2907.1788799999999</v>
      </c>
      <c r="O27" s="5">
        <v>2907.1788799999999</v>
      </c>
      <c r="P27" s="5">
        <v>2907.1788799999999</v>
      </c>
      <c r="Q27" s="5">
        <v>2907.1788799999999</v>
      </c>
      <c r="R27" s="5">
        <v>0</v>
      </c>
      <c r="S27" s="5">
        <v>0</v>
      </c>
      <c r="T27" s="5">
        <v>0</v>
      </c>
      <c r="U27" s="5">
        <v>0</v>
      </c>
    </row>
    <row r="28" spans="1:21" x14ac:dyDescent="0.25">
      <c r="A28" s="4">
        <f t="shared" si="0"/>
        <v>128074</v>
      </c>
      <c r="B28" t="s">
        <v>48</v>
      </c>
      <c r="C28" s="91"/>
      <c r="D28" s="2"/>
      <c r="E28" s="2"/>
      <c r="F28" s="93">
        <v>42364</v>
      </c>
      <c r="G28" s="3">
        <v>6</v>
      </c>
      <c r="I28" s="38">
        <v>0</v>
      </c>
      <c r="J28" s="38">
        <v>0</v>
      </c>
      <c r="K28" s="38">
        <v>0</v>
      </c>
      <c r="L28" s="38">
        <v>2907.1788799999999</v>
      </c>
      <c r="M28" s="38">
        <v>2907.1788799999999</v>
      </c>
      <c r="N28" s="38">
        <v>2907.1788799999999</v>
      </c>
      <c r="O28" s="38">
        <v>2907.1788799999999</v>
      </c>
      <c r="P28" s="38">
        <v>2907.1788799999999</v>
      </c>
      <c r="Q28" s="38">
        <v>2907.1788799999999</v>
      </c>
      <c r="R28" s="38">
        <v>2507.4188799999997</v>
      </c>
      <c r="S28" s="38">
        <v>2187.65888</v>
      </c>
      <c r="T28" s="38">
        <v>2187.65888</v>
      </c>
      <c r="U28" s="38">
        <v>2187.65888</v>
      </c>
    </row>
    <row r="29" spans="1:21" x14ac:dyDescent="0.25">
      <c r="A29" s="4">
        <f t="shared" si="0"/>
        <v>128075</v>
      </c>
      <c r="B29" t="s">
        <v>49</v>
      </c>
      <c r="C29" s="91"/>
      <c r="D29" s="2"/>
      <c r="E29" s="2"/>
      <c r="F29" s="93">
        <v>42364</v>
      </c>
      <c r="G29" s="3">
        <v>6</v>
      </c>
      <c r="I29" s="38">
        <v>0</v>
      </c>
      <c r="J29" s="38">
        <v>0</v>
      </c>
      <c r="K29" s="38">
        <v>0</v>
      </c>
      <c r="L29" s="38">
        <v>2907.1788799999999</v>
      </c>
      <c r="M29" s="38">
        <v>2907.1788799999999</v>
      </c>
      <c r="N29" s="38">
        <v>2907.1788799999999</v>
      </c>
      <c r="O29" s="38">
        <v>2907.1788799999999</v>
      </c>
      <c r="P29" s="38">
        <v>2907.1788799999999</v>
      </c>
      <c r="Q29" s="38">
        <v>2907.1788799999999</v>
      </c>
      <c r="R29" s="38">
        <v>2507.4188799999997</v>
      </c>
      <c r="S29" s="38">
        <v>2187.65888</v>
      </c>
      <c r="T29" s="38">
        <v>2187.65888</v>
      </c>
      <c r="U29" s="38">
        <v>2187.65888</v>
      </c>
    </row>
    <row r="30" spans="1:21" x14ac:dyDescent="0.25">
      <c r="A30" s="4">
        <f t="shared" si="0"/>
        <v>128076</v>
      </c>
      <c r="B30" t="s">
        <v>50</v>
      </c>
      <c r="C30" s="91"/>
      <c r="D30" s="2"/>
      <c r="E30" s="2"/>
      <c r="F30" s="93">
        <v>42292</v>
      </c>
      <c r="G30" s="3">
        <v>18</v>
      </c>
      <c r="I30" s="5">
        <v>0</v>
      </c>
      <c r="J30" s="5">
        <v>91.955539999999999</v>
      </c>
      <c r="K30" s="5">
        <v>91.955539999999999</v>
      </c>
      <c r="L30" s="5">
        <v>2907.1788799999999</v>
      </c>
      <c r="M30" s="5">
        <v>2907.1788799999999</v>
      </c>
      <c r="N30" s="5">
        <v>2907.1788799999999</v>
      </c>
      <c r="O30" s="5">
        <v>2907.1788799999999</v>
      </c>
      <c r="P30" s="5">
        <v>2907.1788799999999</v>
      </c>
      <c r="Q30" s="5">
        <v>2907.1788799999999</v>
      </c>
      <c r="R30" s="5">
        <v>2507.4188799999997</v>
      </c>
      <c r="S30" s="5">
        <v>2187.65888</v>
      </c>
      <c r="T30" s="5">
        <v>2187.65888</v>
      </c>
      <c r="U30" s="5">
        <v>2187.65888</v>
      </c>
    </row>
    <row r="31" spans="1:21" x14ac:dyDescent="0.25">
      <c r="A31" s="4">
        <f t="shared" si="0"/>
        <v>128077</v>
      </c>
      <c r="B31" t="s">
        <v>51</v>
      </c>
      <c r="C31" s="91"/>
      <c r="D31" s="2"/>
      <c r="E31" s="2"/>
      <c r="F31" s="93">
        <v>42292</v>
      </c>
      <c r="G31" s="3">
        <v>18</v>
      </c>
      <c r="I31" s="5">
        <v>0</v>
      </c>
      <c r="J31" s="5">
        <v>91.955539999999999</v>
      </c>
      <c r="K31" s="5">
        <v>91.955539999999999</v>
      </c>
      <c r="L31" s="5">
        <v>2907.1788799999999</v>
      </c>
      <c r="M31" s="5">
        <v>2907.1788799999999</v>
      </c>
      <c r="N31" s="5">
        <v>2907.1788799999999</v>
      </c>
      <c r="O31" s="5">
        <v>2907.1788799999999</v>
      </c>
      <c r="P31" s="5">
        <v>2907.1788799999999</v>
      </c>
      <c r="Q31" s="5">
        <v>2907.1788799999999</v>
      </c>
      <c r="R31" s="5">
        <v>2507.4188799999997</v>
      </c>
      <c r="S31" s="5">
        <v>2187.65888</v>
      </c>
      <c r="T31" s="5">
        <v>2187.65888</v>
      </c>
      <c r="U31" s="5">
        <v>2187.65888</v>
      </c>
    </row>
    <row r="32" spans="1:21" x14ac:dyDescent="0.25">
      <c r="A32" s="4">
        <f t="shared" si="0"/>
        <v>128078</v>
      </c>
      <c r="B32" t="s">
        <v>52</v>
      </c>
      <c r="C32" s="91"/>
      <c r="D32" s="2"/>
      <c r="E32" s="2"/>
      <c r="F32" s="93">
        <v>42500</v>
      </c>
      <c r="G32" s="3">
        <v>12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2907.1788799999999</v>
      </c>
      <c r="R32" s="5">
        <v>2507.4188799999997</v>
      </c>
      <c r="S32" s="5">
        <v>2187.65888</v>
      </c>
      <c r="T32" s="5">
        <v>2187.65888</v>
      </c>
      <c r="U32" s="5">
        <v>2187.65888</v>
      </c>
    </row>
    <row r="33" spans="1:21" x14ac:dyDescent="0.25">
      <c r="A33" s="4">
        <f t="shared" si="0"/>
        <v>128079</v>
      </c>
      <c r="B33" t="s">
        <v>53</v>
      </c>
      <c r="C33" s="91"/>
      <c r="D33" s="2"/>
      <c r="E33" s="2"/>
      <c r="F33" s="93">
        <v>42292</v>
      </c>
      <c r="G33" s="3">
        <v>18</v>
      </c>
      <c r="I33" s="5">
        <v>0</v>
      </c>
      <c r="J33" s="5">
        <v>91.955539999999999</v>
      </c>
      <c r="K33" s="5">
        <v>91.955539999999999</v>
      </c>
      <c r="L33" s="5">
        <v>2907.1788799999999</v>
      </c>
      <c r="M33" s="5">
        <v>2907.1788799999999</v>
      </c>
      <c r="N33" s="5">
        <v>2907.1788799999999</v>
      </c>
      <c r="O33" s="5">
        <v>2907.1788799999999</v>
      </c>
      <c r="P33" s="5">
        <v>2907.1788799999999</v>
      </c>
      <c r="Q33" s="5">
        <v>2907.1788799999999</v>
      </c>
      <c r="R33" s="5">
        <v>2507.4188799999997</v>
      </c>
      <c r="S33" s="5">
        <v>2187.65888</v>
      </c>
      <c r="T33" s="5">
        <v>0</v>
      </c>
      <c r="U33" s="5">
        <v>0</v>
      </c>
    </row>
  </sheetData>
  <autoFilter ref="A1:H209"/>
  <sortState ref="I3:I34">
    <sortCondition ref="I3"/>
  </sortState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38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H4" sqref="H4"/>
    </sheetView>
  </sheetViews>
  <sheetFormatPr baseColWidth="10" defaultRowHeight="15" x14ac:dyDescent="0.25"/>
  <cols>
    <col min="1" max="1" width="37.42578125" bestFit="1" customWidth="1"/>
    <col min="2" max="2" width="14.85546875" bestFit="1" customWidth="1"/>
    <col min="3" max="3" width="31.7109375" hidden="1" customWidth="1"/>
    <col min="4" max="4" width="14" bestFit="1" customWidth="1"/>
    <col min="5" max="5" width="10.7109375" bestFit="1" customWidth="1"/>
    <col min="6" max="6" width="9" style="39" customWidth="1"/>
    <col min="7" max="7" width="15.85546875" customWidth="1"/>
    <col min="8" max="19" width="15.42578125" customWidth="1"/>
    <col min="20" max="23" width="11.140625" bestFit="1" customWidth="1"/>
  </cols>
  <sheetData>
    <row r="1" spans="1:23" ht="15.75" thickBot="1" x14ac:dyDescent="0.3">
      <c r="H1">
        <v>10</v>
      </c>
      <c r="I1">
        <v>11</v>
      </c>
      <c r="J1">
        <v>12</v>
      </c>
      <c r="K1">
        <v>13</v>
      </c>
      <c r="L1">
        <v>14</v>
      </c>
      <c r="M1">
        <f>L1+1</f>
        <v>15</v>
      </c>
      <c r="N1">
        <f t="shared" ref="N1:S1" si="0">M1+1</f>
        <v>16</v>
      </c>
      <c r="O1">
        <f t="shared" si="0"/>
        <v>17</v>
      </c>
      <c r="P1">
        <f t="shared" si="0"/>
        <v>18</v>
      </c>
      <c r="Q1">
        <f t="shared" si="0"/>
        <v>19</v>
      </c>
      <c r="R1">
        <f t="shared" si="0"/>
        <v>20</v>
      </c>
      <c r="S1">
        <f t="shared" si="0"/>
        <v>21</v>
      </c>
    </row>
    <row r="2" spans="1:23" ht="30.75" thickBot="1" x14ac:dyDescent="0.3">
      <c r="A2" s="40" t="s">
        <v>8</v>
      </c>
      <c r="B2" s="41" t="s">
        <v>0</v>
      </c>
      <c r="C2" s="42" t="s">
        <v>9</v>
      </c>
      <c r="D2" s="37" t="s">
        <v>23</v>
      </c>
      <c r="E2" s="43" t="s">
        <v>10</v>
      </c>
      <c r="F2" s="87" t="s">
        <v>21</v>
      </c>
      <c r="G2" s="87" t="s">
        <v>22</v>
      </c>
      <c r="H2" s="90">
        <v>42308</v>
      </c>
      <c r="I2" s="90">
        <v>42338</v>
      </c>
      <c r="J2" s="90">
        <v>42369</v>
      </c>
      <c r="K2" s="90">
        <v>42400</v>
      </c>
      <c r="L2" s="90">
        <v>42429</v>
      </c>
      <c r="M2" s="90">
        <v>42460</v>
      </c>
      <c r="N2" s="90">
        <v>42490</v>
      </c>
      <c r="O2" s="90">
        <v>42521</v>
      </c>
      <c r="P2" s="90">
        <v>42551</v>
      </c>
      <c r="Q2" s="90">
        <v>42582</v>
      </c>
      <c r="R2" s="90">
        <v>42613</v>
      </c>
      <c r="S2" s="90">
        <v>42643</v>
      </c>
      <c r="T2" s="90">
        <f>DATE(2016,10,31)</f>
        <v>42674</v>
      </c>
      <c r="U2" s="90">
        <f>DATE(2016,11,30)</f>
        <v>42704</v>
      </c>
      <c r="V2" s="90">
        <f>DATE(2016,12,31)</f>
        <v>42735</v>
      </c>
      <c r="W2" s="6">
        <f>DATE(2017,1,31)</f>
        <v>42766</v>
      </c>
    </row>
    <row r="3" spans="1:23" ht="24" thickBot="1" x14ac:dyDescent="0.3">
      <c r="A3" s="7" t="s">
        <v>7</v>
      </c>
      <c r="B3" s="8"/>
      <c r="C3" s="8"/>
      <c r="D3" s="45"/>
      <c r="E3" s="9"/>
      <c r="H3">
        <f>VLOOKUP($B4,'DATA GL'!$A:$U,H$1,FALSE)</f>
        <v>91.955539999999999</v>
      </c>
      <c r="I3">
        <f>VLOOKUP($B4,'DATA GL'!$A:$U,I$1,FALSE)</f>
        <v>91.955539999999999</v>
      </c>
      <c r="J3">
        <f>VLOOKUP($B4,'DATA GL'!$A:$U,J$1,FALSE)</f>
        <v>2907.1788799999999</v>
      </c>
      <c r="K3">
        <f>VLOOKUP($B4,'DATA GL'!$A:$U,K$1,FALSE)</f>
        <v>2907.1788799999999</v>
      </c>
      <c r="L3">
        <f>VLOOKUP($B4,'DATA GL'!$A:$U,L$1,FALSE)</f>
        <v>2907.1788799999999</v>
      </c>
      <c r="M3">
        <f>VLOOKUP($B4,'DATA GL'!$A:$U,M$1,FALSE)</f>
        <v>2907.1788799999999</v>
      </c>
      <c r="N3">
        <f>VLOOKUP($B4,'DATA GL'!$A:$U,N$1,FALSE)</f>
        <v>2907.1788799999999</v>
      </c>
      <c r="O3">
        <f>VLOOKUP($B4,'DATA GL'!$A:$U,O$1,FALSE)</f>
        <v>2907.1788799999999</v>
      </c>
      <c r="P3">
        <f>VLOOKUP($B4,'DATA GL'!$A:$U,P$1,FALSE)</f>
        <v>2507.4188799999997</v>
      </c>
      <c r="Q3">
        <f>VLOOKUP($B4,'DATA GL'!$A:$U,Q$1,FALSE)</f>
        <v>2187.65888</v>
      </c>
      <c r="R3">
        <f>VLOOKUP($B4,'DATA GL'!$A:$U,R$1,FALSE)</f>
        <v>2187.65888</v>
      </c>
    </row>
    <row r="4" spans="1:23" s="73" customFormat="1" ht="14.25" x14ac:dyDescent="0.2">
      <c r="A4" s="44" t="s">
        <v>29</v>
      </c>
      <c r="B4" s="69">
        <v>128055</v>
      </c>
      <c r="C4" s="77" t="s">
        <v>6</v>
      </c>
      <c r="D4" s="70">
        <v>2395</v>
      </c>
      <c r="E4" s="78">
        <v>3</v>
      </c>
      <c r="F4" s="88">
        <f>VLOOKUP(B4,'DATA GL'!A:G,7,FALSE)</f>
        <v>18</v>
      </c>
      <c r="G4" s="71">
        <f>VLOOKUP(B4,'DATA GL'!A:G,6,FALSE)</f>
        <v>42292</v>
      </c>
      <c r="H4" s="72">
        <f>IF(VLOOKUP($B4,'DATA GL'!$A:$U,H$1,FALSE)&gt;0,$D4/(EDATE($G4,$F4)-$G4)*(EDATE($G4,$F4)-$G4-(DATEDIF($G$4,H$2,"d"))),0)</f>
        <v>2325.0729927007301</v>
      </c>
      <c r="I4" s="72">
        <f>GALOPIN</f>
        <v>2193.9598540145985</v>
      </c>
      <c r="J4" s="72">
        <f>GALOPIN</f>
        <v>2058.4762773722628</v>
      </c>
      <c r="K4" s="72">
        <f>GALOPIN</f>
        <v>1922.992700729927</v>
      </c>
      <c r="L4" s="72">
        <f>GALOPIN</f>
        <v>1796.25</v>
      </c>
      <c r="M4" s="72">
        <f>GALOPIN</f>
        <v>1660.7664233576643</v>
      </c>
      <c r="N4" s="72">
        <f>GALOPIN</f>
        <v>1529.6532846715329</v>
      </c>
      <c r="O4" s="72">
        <f>GALOPIN</f>
        <v>1394.1697080291972</v>
      </c>
      <c r="P4" s="72">
        <f>GALOPIN</f>
        <v>1263.0565693430658</v>
      </c>
      <c r="Q4" s="72">
        <f>GALOPIN</f>
        <v>1127.5729927007299</v>
      </c>
      <c r="R4" s="72">
        <f>GALOPIN</f>
        <v>992.08941605839414</v>
      </c>
      <c r="S4" s="72">
        <f>GALOPIN</f>
        <v>0</v>
      </c>
    </row>
    <row r="5" spans="1:23" s="73" customFormat="1" thickBot="1" x14ac:dyDescent="0.25">
      <c r="A5" s="79" t="s">
        <v>30</v>
      </c>
      <c r="B5" s="74">
        <v>128056</v>
      </c>
      <c r="C5" s="80" t="s">
        <v>4</v>
      </c>
      <c r="D5" s="75">
        <v>9015</v>
      </c>
      <c r="E5" s="81">
        <v>12</v>
      </c>
      <c r="F5" s="88">
        <f>VLOOKUP(B5,'DATA GL'!A:G,7,FALSE)</f>
        <v>12</v>
      </c>
      <c r="G5" s="71">
        <f>VLOOKUP(B5,'DATA GL'!A:G,6,FALSE)</f>
        <v>42500</v>
      </c>
      <c r="H5" s="72">
        <f>GALOPIN</f>
        <v>0</v>
      </c>
      <c r="I5" s="72">
        <f>GALOPIN</f>
        <v>0</v>
      </c>
      <c r="J5" s="72">
        <f>GALOPIN</f>
        <v>0</v>
      </c>
      <c r="K5" s="72">
        <f>GALOPIN</f>
        <v>0</v>
      </c>
      <c r="L5" s="72">
        <f>GALOPIN</f>
        <v>0</v>
      </c>
      <c r="M5" s="72">
        <f>GALOPIN</f>
        <v>0</v>
      </c>
      <c r="N5" s="72">
        <f>GALOPIN</f>
        <v>0</v>
      </c>
      <c r="O5" s="72">
        <f>GALOPIN</f>
        <v>3359.0136986301372</v>
      </c>
      <c r="P5" s="72">
        <f>GALOPIN</f>
        <v>2618.0547945205481</v>
      </c>
      <c r="Q5" s="72">
        <f>GALOPIN</f>
        <v>1852.3972602739727</v>
      </c>
      <c r="R5" s="72">
        <f>GALOPIN</f>
        <v>1086.7397260273974</v>
      </c>
      <c r="S5" s="72">
        <f>GALOPIN</f>
        <v>345.78082191780823</v>
      </c>
    </row>
    <row r="6" spans="1:23" ht="24" thickBot="1" x14ac:dyDescent="0.3">
      <c r="A6" s="10" t="s">
        <v>11</v>
      </c>
      <c r="B6" s="46"/>
      <c r="C6" s="11"/>
      <c r="D6" s="47"/>
      <c r="E6" s="12"/>
      <c r="G6" s="2"/>
      <c r="H6" s="72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3" s="73" customFormat="1" ht="14.25" x14ac:dyDescent="0.2">
      <c r="A7" s="44" t="s">
        <v>44</v>
      </c>
      <c r="B7" s="69">
        <v>128070</v>
      </c>
      <c r="C7" s="77" t="s">
        <v>6</v>
      </c>
      <c r="D7" s="70">
        <v>5805</v>
      </c>
      <c r="E7" s="78">
        <v>8</v>
      </c>
      <c r="F7" s="88">
        <f>VLOOKUP(B7,'DATA GL'!A:G,7,FALSE)</f>
        <v>6</v>
      </c>
      <c r="G7" s="71">
        <f>VLOOKUP(B7,'DATA GL'!A:G,6,FALSE)</f>
        <v>42364</v>
      </c>
      <c r="H7" s="72">
        <f>GALOPIN</f>
        <v>0</v>
      </c>
      <c r="I7" s="72">
        <f>GALOPIN</f>
        <v>0</v>
      </c>
      <c r="J7" s="72">
        <f>GALOPIN</f>
        <v>3362.4590163934427</v>
      </c>
      <c r="K7" s="72">
        <f>GALOPIN</f>
        <v>2379.0983606557379</v>
      </c>
      <c r="L7" s="72">
        <f>GALOPIN</f>
        <v>1459.1803278688526</v>
      </c>
      <c r="M7" s="72">
        <f>GALOPIN</f>
        <v>475.81967213114757</v>
      </c>
      <c r="N7" s="72">
        <f>GALOPIN</f>
        <v>-475.81967213114757</v>
      </c>
      <c r="O7" s="72">
        <f>GALOPIN</f>
        <v>-1459.1803278688526</v>
      </c>
      <c r="P7" s="72">
        <f>GALOPIN</f>
        <v>-2410.8196721311479</v>
      </c>
      <c r="Q7" s="72">
        <f>GALOPIN</f>
        <v>-3394.1803278688526</v>
      </c>
      <c r="R7" s="72">
        <f>GALOPIN</f>
        <v>-4377.5409836065573</v>
      </c>
      <c r="S7" s="72">
        <f>GALOPIN</f>
        <v>-5329.1803278688531</v>
      </c>
    </row>
    <row r="8" spans="1:23" s="73" customFormat="1" thickBot="1" x14ac:dyDescent="0.25">
      <c r="A8" s="79" t="s">
        <v>45</v>
      </c>
      <c r="B8" s="74">
        <v>128071</v>
      </c>
      <c r="C8" s="80" t="s">
        <v>6</v>
      </c>
      <c r="D8" s="75">
        <v>2965</v>
      </c>
      <c r="E8" s="81">
        <v>9</v>
      </c>
      <c r="F8" s="89">
        <f>VLOOKUP(B8,'DATA GL'!A:G,7,FALSE)</f>
        <v>6</v>
      </c>
      <c r="G8" s="76">
        <f>VLOOKUP(B8,'DATA GL'!A:G,6,FALSE)</f>
        <v>42364</v>
      </c>
      <c r="H8" s="72">
        <f>GALOPIN</f>
        <v>0</v>
      </c>
      <c r="I8" s="72">
        <f>GALOPIN</f>
        <v>0</v>
      </c>
      <c r="J8" s="72">
        <f>GALOPIN</f>
        <v>1717.4316939890712</v>
      </c>
      <c r="K8" s="72">
        <f>GALOPIN</f>
        <v>1215.1639344262296</v>
      </c>
      <c r="L8" s="72">
        <f>GALOPIN</f>
        <v>745.3005464480874</v>
      </c>
      <c r="M8" s="72">
        <f>GALOPIN</f>
        <v>243.03278688524591</v>
      </c>
      <c r="N8" s="72">
        <f>GALOPIN</f>
        <v>-243.03278688524591</v>
      </c>
      <c r="O8" s="72">
        <f>GALOPIN</f>
        <v>-745.3005464480874</v>
      </c>
      <c r="P8" s="72">
        <f>GALOPIN</f>
        <v>0</v>
      </c>
      <c r="Q8" s="72">
        <f>GALOPIN</f>
        <v>0</v>
      </c>
      <c r="R8" s="72">
        <f>GALOPIN</f>
        <v>0</v>
      </c>
      <c r="S8" s="72">
        <f>GALOPIN</f>
        <v>0</v>
      </c>
    </row>
    <row r="9" spans="1:23" ht="24" thickBot="1" x14ac:dyDescent="0.3">
      <c r="A9" s="13" t="s">
        <v>12</v>
      </c>
      <c r="B9" s="67"/>
      <c r="C9" s="14"/>
      <c r="D9" s="68"/>
      <c r="E9" s="15"/>
      <c r="G9" s="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23" s="73" customFormat="1" ht="14.25" x14ac:dyDescent="0.2">
      <c r="A10" s="44" t="s">
        <v>24</v>
      </c>
      <c r="B10" s="69">
        <v>128050</v>
      </c>
      <c r="C10" s="77" t="s">
        <v>2</v>
      </c>
      <c r="D10" s="70">
        <v>18444</v>
      </c>
      <c r="E10" s="78">
        <v>12</v>
      </c>
      <c r="F10" s="89">
        <f>VLOOKUP(B10,'DATA GL'!A:G,7,FALSE)</f>
        <v>6</v>
      </c>
      <c r="G10" s="76">
        <f>VLOOKUP(B10,'DATA GL'!A:G,6,FALSE)</f>
        <v>42364</v>
      </c>
      <c r="H10" s="72">
        <f>GALOPIN</f>
        <v>0</v>
      </c>
      <c r="I10" s="72">
        <f>GALOPIN</f>
        <v>0</v>
      </c>
      <c r="J10" s="72">
        <f>GALOPIN</f>
        <v>10683.409836065573</v>
      </c>
      <c r="K10" s="72">
        <f>GALOPIN</f>
        <v>7559.0163934426237</v>
      </c>
      <c r="L10" s="72">
        <f>GALOPIN</f>
        <v>4636.1967213114758</v>
      </c>
      <c r="M10" s="72">
        <f>GALOPIN</f>
        <v>1511.8032786885246</v>
      </c>
      <c r="N10" s="72">
        <f>GALOPIN</f>
        <v>-1511.8032786885246</v>
      </c>
      <c r="O10" s="72">
        <f>GALOPIN</f>
        <v>-4636.1967213114758</v>
      </c>
      <c r="P10" s="72">
        <f>GALOPIN</f>
        <v>-7659.8032786885251</v>
      </c>
      <c r="Q10" s="72">
        <f>GALOPIN</f>
        <v>-10784.196721311477</v>
      </c>
      <c r="R10" s="72">
        <f>GALOPIN</f>
        <v>-13908.590163934427</v>
      </c>
      <c r="S10" s="72">
        <f>GALOPIN</f>
        <v>-16932.196721311477</v>
      </c>
    </row>
    <row r="11" spans="1:23" s="73" customFormat="1" thickBot="1" x14ac:dyDescent="0.25">
      <c r="A11" s="79" t="s">
        <v>25</v>
      </c>
      <c r="B11" s="74">
        <f>B10+1</f>
        <v>128051</v>
      </c>
      <c r="C11" s="80" t="s">
        <v>5</v>
      </c>
      <c r="D11" s="75">
        <v>3210</v>
      </c>
      <c r="E11" s="81">
        <v>12</v>
      </c>
      <c r="F11" s="89">
        <f>VLOOKUP(B11,'DATA GL'!A:G,7,FALSE)</f>
        <v>6</v>
      </c>
      <c r="G11" s="76">
        <f>VLOOKUP(B11,'DATA GL'!A:G,6,FALSE)</f>
        <v>42364</v>
      </c>
      <c r="H11" s="72">
        <f>GALOPIN</f>
        <v>0</v>
      </c>
      <c r="I11" s="72">
        <f>GALOPIN</f>
        <v>0</v>
      </c>
      <c r="J11" s="72">
        <f>GALOPIN</f>
        <v>1859.3442622950818</v>
      </c>
      <c r="K11" s="72">
        <f>GALOPIN</f>
        <v>1315.5737704918031</v>
      </c>
      <c r="L11" s="72">
        <f>GALOPIN</f>
        <v>806.88524590163934</v>
      </c>
      <c r="M11" s="72">
        <f>GALOPIN</f>
        <v>263.11475409836066</v>
      </c>
      <c r="N11" s="72">
        <f>GALOPIN</f>
        <v>-263.11475409836066</v>
      </c>
      <c r="O11" s="72">
        <f>GALOPIN</f>
        <v>-806.88524590163934</v>
      </c>
      <c r="P11" s="72">
        <f>GALOPIN</f>
        <v>-1333.1147540983607</v>
      </c>
      <c r="Q11" s="72">
        <f>GALOPIN</f>
        <v>0</v>
      </c>
      <c r="R11" s="72">
        <f>GALOPIN</f>
        <v>0</v>
      </c>
      <c r="S11" s="72">
        <f>GALOPIN</f>
        <v>0</v>
      </c>
    </row>
    <row r="12" spans="1:23" ht="24" thickBot="1" x14ac:dyDescent="0.3">
      <c r="A12" s="16" t="s">
        <v>13</v>
      </c>
      <c r="B12" s="65"/>
      <c r="C12" s="17"/>
      <c r="D12" s="66"/>
      <c r="E12" s="18"/>
      <c r="G12" s="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23" s="73" customFormat="1" ht="14.25" x14ac:dyDescent="0.2">
      <c r="A13" s="44" t="s">
        <v>49</v>
      </c>
      <c r="B13" s="69">
        <v>128075</v>
      </c>
      <c r="C13" s="77" t="s">
        <v>2</v>
      </c>
      <c r="D13" s="70">
        <v>10932</v>
      </c>
      <c r="E13" s="78">
        <v>0</v>
      </c>
      <c r="F13" s="89">
        <f>VLOOKUP(B13,'DATA GL'!A:G,7,FALSE)</f>
        <v>6</v>
      </c>
      <c r="G13" s="76">
        <f>VLOOKUP(B13,'DATA GL'!A:G,6,FALSE)</f>
        <v>42364</v>
      </c>
      <c r="H13" s="72">
        <f>GALOPIN</f>
        <v>0</v>
      </c>
      <c r="I13" s="72">
        <f>GALOPIN</f>
        <v>0</v>
      </c>
      <c r="J13" s="72">
        <f>GALOPIN</f>
        <v>6332.1967213114758</v>
      </c>
      <c r="K13" s="72">
        <f>GALOPIN</f>
        <v>4480.3278688524597</v>
      </c>
      <c r="L13" s="72">
        <f>GALOPIN</f>
        <v>2747.9344262295085</v>
      </c>
      <c r="M13" s="72">
        <f>GALOPIN</f>
        <v>896.06557377049182</v>
      </c>
      <c r="N13" s="72">
        <f>GALOPIN</f>
        <v>-896.06557377049182</v>
      </c>
      <c r="O13" s="72">
        <f>GALOPIN</f>
        <v>-2747.9344262295085</v>
      </c>
      <c r="P13" s="72">
        <f>GALOPIN</f>
        <v>-4540.0655737704919</v>
      </c>
      <c r="Q13" s="72">
        <f>GALOPIN</f>
        <v>-6391.934426229509</v>
      </c>
      <c r="R13" s="72">
        <f>GALOPIN</f>
        <v>-8243.8032786885251</v>
      </c>
      <c r="S13" s="72">
        <f>GALOPIN</f>
        <v>-10035.934426229509</v>
      </c>
    </row>
    <row r="14" spans="1:23" s="73" customFormat="1" thickBot="1" x14ac:dyDescent="0.25">
      <c r="A14" s="79" t="s">
        <v>50</v>
      </c>
      <c r="B14" s="74">
        <v>128076</v>
      </c>
      <c r="C14" s="80" t="s">
        <v>6</v>
      </c>
      <c r="D14" s="75">
        <v>1925</v>
      </c>
      <c r="E14" s="97">
        <v>3</v>
      </c>
      <c r="F14" s="88">
        <f>VLOOKUP(B14,'DATA GL'!A:G,7,FALSE)</f>
        <v>18</v>
      </c>
      <c r="G14" s="71">
        <f>VLOOKUP(B14,'DATA GL'!A:G,6,FALSE)</f>
        <v>42292</v>
      </c>
      <c r="H14" s="72">
        <f>GALOPIN</f>
        <v>1868.7956204379564</v>
      </c>
      <c r="I14" s="72">
        <f>GALOPIN</f>
        <v>1763.4124087591242</v>
      </c>
      <c r="J14" s="72">
        <f>GALOPIN</f>
        <v>1654.5164233576643</v>
      </c>
      <c r="K14" s="72">
        <f>GALOPIN</f>
        <v>1545.6204379562043</v>
      </c>
      <c r="L14" s="72">
        <f>GALOPIN</f>
        <v>1443.75</v>
      </c>
      <c r="M14" s="72">
        <f>GALOPIN</f>
        <v>1334.8540145985403</v>
      </c>
      <c r="N14" s="72">
        <f>GALOPIN</f>
        <v>1229.4708029197081</v>
      </c>
      <c r="O14" s="72">
        <f>GALOPIN</f>
        <v>1120.5748175182482</v>
      </c>
      <c r="P14" s="72">
        <f>GALOPIN</f>
        <v>1015.1916058394161</v>
      </c>
      <c r="Q14" s="72">
        <f>GALOPIN</f>
        <v>906.29562043795625</v>
      </c>
      <c r="R14" s="72">
        <f>GALOPIN</f>
        <v>797.39963503649642</v>
      </c>
      <c r="S14" s="72">
        <f>GALOPIN</f>
        <v>692.01642335766428</v>
      </c>
    </row>
    <row r="15" spans="1:23" ht="24" thickBot="1" x14ac:dyDescent="0.3">
      <c r="A15" s="19" t="s">
        <v>14</v>
      </c>
      <c r="B15" s="63"/>
      <c r="C15" s="20"/>
      <c r="D15" s="64"/>
      <c r="E15" s="21"/>
      <c r="G15" s="2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23" s="73" customFormat="1" ht="14.25" x14ac:dyDescent="0.2">
      <c r="A16" s="44" t="s">
        <v>52</v>
      </c>
      <c r="B16" s="69">
        <v>128078</v>
      </c>
      <c r="C16" s="77" t="s">
        <v>6</v>
      </c>
      <c r="D16" s="70">
        <v>1316</v>
      </c>
      <c r="E16" s="78">
        <v>7</v>
      </c>
      <c r="F16" s="89">
        <f>VLOOKUP(B16,'DATA GL'!A:G,7,FALSE)</f>
        <v>12</v>
      </c>
      <c r="G16" s="76">
        <f>VLOOKUP(B16,'DATA GL'!A:G,6,FALSE)</f>
        <v>42500</v>
      </c>
      <c r="H16" s="72">
        <f>GALOPIN</f>
        <v>0</v>
      </c>
      <c r="I16" s="72">
        <f>GALOPIN</f>
        <v>0</v>
      </c>
      <c r="J16" s="72">
        <f>GALOPIN</f>
        <v>0</v>
      </c>
      <c r="K16" s="72">
        <f>GALOPIN</f>
        <v>0</v>
      </c>
      <c r="L16" s="72">
        <f>GALOPIN</f>
        <v>0</v>
      </c>
      <c r="M16" s="72">
        <f>GALOPIN</f>
        <v>0</v>
      </c>
      <c r="N16" s="72">
        <f>GALOPIN</f>
        <v>0</v>
      </c>
      <c r="O16" s="72">
        <f>GALOPIN</f>
        <v>490.34520547945203</v>
      </c>
      <c r="P16" s="72">
        <f>GALOPIN</f>
        <v>382.1808219178082</v>
      </c>
      <c r="Q16" s="72">
        <f>GALOPIN</f>
        <v>270.41095890410958</v>
      </c>
      <c r="R16" s="72">
        <f>GALOPIN</f>
        <v>158.64109589041095</v>
      </c>
      <c r="S16" s="72">
        <f>GALOPIN</f>
        <v>50.476712328767121</v>
      </c>
    </row>
    <row r="17" spans="1:23" s="73" customFormat="1" thickBot="1" x14ac:dyDescent="0.25">
      <c r="A17" s="79" t="s">
        <v>53</v>
      </c>
      <c r="B17" s="74">
        <v>128079</v>
      </c>
      <c r="C17" s="80" t="s">
        <v>4</v>
      </c>
      <c r="D17" s="75">
        <v>2237.44</v>
      </c>
      <c r="E17" s="81">
        <v>12</v>
      </c>
      <c r="F17" s="89">
        <f>VLOOKUP(B17,'DATA GL'!A:G,7,FALSE)</f>
        <v>18</v>
      </c>
      <c r="G17" s="76">
        <f>VLOOKUP(B17,'DATA GL'!A:G,6,FALSE)</f>
        <v>42292</v>
      </c>
      <c r="H17" s="72">
        <f>GALOPIN</f>
        <v>2172.1132846715332</v>
      </c>
      <c r="I17" s="72">
        <f>GALOPIN</f>
        <v>2049.6256934306571</v>
      </c>
      <c r="J17" s="72">
        <f>GALOPIN</f>
        <v>1923.0551824817519</v>
      </c>
      <c r="K17" s="72">
        <f>GALOPIN</f>
        <v>1796.484671532847</v>
      </c>
      <c r="L17" s="72">
        <f>GALOPIN</f>
        <v>1678.0800000000002</v>
      </c>
      <c r="M17" s="72">
        <f>GALOPIN</f>
        <v>1551.509489051095</v>
      </c>
      <c r="N17" s="72">
        <f>GALOPIN</f>
        <v>1429.0218978102191</v>
      </c>
      <c r="O17" s="72">
        <f>GALOPIN</f>
        <v>1302.4513868613139</v>
      </c>
      <c r="P17" s="72">
        <f>GALOPIN</f>
        <v>1179.9637956204381</v>
      </c>
      <c r="Q17" s="72">
        <f>GALOPIN</f>
        <v>1053.3932846715329</v>
      </c>
      <c r="R17" s="72">
        <f>GALOPIN</f>
        <v>0</v>
      </c>
      <c r="S17" s="72">
        <f>GALOPIN</f>
        <v>0</v>
      </c>
    </row>
    <row r="18" spans="1:23" ht="24" thickBot="1" x14ac:dyDescent="0.3">
      <c r="A18" s="58" t="s">
        <v>15</v>
      </c>
      <c r="B18" s="59"/>
      <c r="C18" s="60"/>
      <c r="D18" s="61"/>
      <c r="E18" s="62"/>
      <c r="G18" s="2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23" s="73" customFormat="1" ht="14.25" x14ac:dyDescent="0.2">
      <c r="A19" s="44" t="s">
        <v>42</v>
      </c>
      <c r="B19" s="69">
        <v>128068</v>
      </c>
      <c r="C19" s="77" t="s">
        <v>6</v>
      </c>
      <c r="D19" s="70">
        <v>3332</v>
      </c>
      <c r="E19" s="78">
        <v>9</v>
      </c>
      <c r="F19" s="89">
        <f>VLOOKUP(B19,'DATA GL'!A:G,7,FALSE)</f>
        <v>12</v>
      </c>
      <c r="G19" s="76">
        <f>VLOOKUP(B19,'DATA GL'!A:G,6,FALSE)</f>
        <v>42500</v>
      </c>
      <c r="H19" s="72">
        <f>GALOPIN</f>
        <v>0</v>
      </c>
      <c r="I19" s="72">
        <f>GALOPIN</f>
        <v>0</v>
      </c>
      <c r="J19" s="72">
        <f>GALOPIN</f>
        <v>0</v>
      </c>
      <c r="K19" s="72">
        <f>GALOPIN</f>
        <v>0</v>
      </c>
      <c r="L19" s="72">
        <f>GALOPIN</f>
        <v>0</v>
      </c>
      <c r="M19" s="72">
        <f>GALOPIN</f>
        <v>0</v>
      </c>
      <c r="N19" s="72">
        <f>GALOPIN</f>
        <v>0</v>
      </c>
      <c r="O19" s="72">
        <f>GALOPIN</f>
        <v>1241.5123287671233</v>
      </c>
      <c r="P19" s="72">
        <f>GALOPIN</f>
        <v>967.64931506849314</v>
      </c>
      <c r="Q19" s="72">
        <f>GALOPIN</f>
        <v>684.65753424657532</v>
      </c>
      <c r="R19" s="72">
        <f>GALOPIN</f>
        <v>401.66575342465757</v>
      </c>
      <c r="S19" s="72">
        <f>GALOPIN</f>
        <v>127.8027397260274</v>
      </c>
    </row>
    <row r="20" spans="1:23" s="73" customFormat="1" thickBot="1" x14ac:dyDescent="0.25">
      <c r="A20" s="79" t="s">
        <v>43</v>
      </c>
      <c r="B20" s="74">
        <v>128069</v>
      </c>
      <c r="C20" s="80"/>
      <c r="D20" s="94">
        <v>5555</v>
      </c>
      <c r="E20" s="95">
        <v>12</v>
      </c>
      <c r="F20" s="96">
        <v>6</v>
      </c>
      <c r="G20" s="76">
        <f>VLOOKUP(B20,'DATA GL'!A:G,6,FALSE)</f>
        <v>42364</v>
      </c>
      <c r="H20" s="72">
        <f>GALOPIN</f>
        <v>0</v>
      </c>
      <c r="I20" s="72">
        <f>GALOPIN</f>
        <v>0</v>
      </c>
      <c r="J20" s="72">
        <f>GALOPIN</f>
        <v>3217.6502732240438</v>
      </c>
      <c r="K20" s="72">
        <f>GALOPIN</f>
        <v>2276.6393442622953</v>
      </c>
      <c r="L20" s="72">
        <f>GALOPIN</f>
        <v>1396.3387978142077</v>
      </c>
      <c r="M20" s="72">
        <f>GALOPIN</f>
        <v>455.32786885245901</v>
      </c>
      <c r="N20" s="72">
        <f>GALOPIN</f>
        <v>-455.32786885245901</v>
      </c>
      <c r="O20" s="72">
        <f>GALOPIN</f>
        <v>-1396.3387978142077</v>
      </c>
      <c r="P20" s="72">
        <f>GALOPIN</f>
        <v>-2306.9945355191257</v>
      </c>
      <c r="Q20" s="72">
        <f>GALOPIN</f>
        <v>-3248.0054644808743</v>
      </c>
      <c r="R20" s="72">
        <f>GALOPIN</f>
        <v>-4189.0163934426228</v>
      </c>
      <c r="S20" s="72">
        <f>GALOPIN</f>
        <v>-5099.6721311475412</v>
      </c>
    </row>
    <row r="21" spans="1:23" ht="24" thickBot="1" x14ac:dyDescent="0.3">
      <c r="A21" s="22" t="s">
        <v>16</v>
      </c>
      <c r="B21" s="56"/>
      <c r="C21" s="23"/>
      <c r="D21" s="57"/>
      <c r="E21" s="24"/>
      <c r="G21" s="2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23" s="73" customFormat="1" ht="14.25" x14ac:dyDescent="0.2">
      <c r="A22" s="44" t="s">
        <v>26</v>
      </c>
      <c r="B22" s="69">
        <v>128052</v>
      </c>
      <c r="C22" s="80" t="s">
        <v>2</v>
      </c>
      <c r="D22" s="70">
        <v>5736</v>
      </c>
      <c r="E22" s="78">
        <v>12</v>
      </c>
      <c r="F22" s="89">
        <f>VLOOKUP(B22,'DATA GL'!A:G,7,FALSE)</f>
        <v>18</v>
      </c>
      <c r="G22" s="76">
        <f>VLOOKUP(B22,'DATA GL'!A:G,6,FALSE)</f>
        <v>42292</v>
      </c>
      <c r="H22" s="72">
        <f>GALOPIN</f>
        <v>5568.5255474452551</v>
      </c>
      <c r="I22" s="72">
        <f>GALOPIN</f>
        <v>5254.5109489051092</v>
      </c>
      <c r="J22" s="72">
        <f>GALOPIN</f>
        <v>4930.0291970802919</v>
      </c>
      <c r="K22" s="72">
        <f>GALOPIN</f>
        <v>4605.5474452554745</v>
      </c>
      <c r="L22" s="72">
        <f>GALOPIN</f>
        <v>4302</v>
      </c>
      <c r="M22" s="72">
        <f>GALOPIN</f>
        <v>3977.5182481751822</v>
      </c>
      <c r="N22" s="72">
        <f>GALOPIN</f>
        <v>3663.5036496350363</v>
      </c>
      <c r="O22" s="72">
        <f>GALOPIN</f>
        <v>3339.0218978102189</v>
      </c>
      <c r="P22" s="72">
        <f>GALOPIN</f>
        <v>3025.007299270073</v>
      </c>
      <c r="Q22" s="72">
        <f>GALOPIN</f>
        <v>2700.5255474452551</v>
      </c>
      <c r="R22" s="72">
        <f>GALOPIN</f>
        <v>2376.0437956204378</v>
      </c>
      <c r="S22" s="72">
        <f>GALOPIN</f>
        <v>2062.0291970802919</v>
      </c>
    </row>
    <row r="23" spans="1:23" s="73" customFormat="1" thickBot="1" x14ac:dyDescent="0.25">
      <c r="A23" s="79" t="s">
        <v>27</v>
      </c>
      <c r="B23" s="74">
        <v>128053</v>
      </c>
      <c r="C23" s="80" t="s">
        <v>2</v>
      </c>
      <c r="D23" s="75">
        <v>3205</v>
      </c>
      <c r="E23" s="81">
        <v>3</v>
      </c>
      <c r="F23" s="89">
        <f>VLOOKUP(B23,'DATA GL'!A:G,7,FALSE)</f>
        <v>6</v>
      </c>
      <c r="G23" s="76">
        <f>VLOOKUP(B23,'DATA GL'!A:G,6,FALSE)</f>
        <v>42364</v>
      </c>
      <c r="H23" s="72">
        <f>GALOPIN</f>
        <v>0</v>
      </c>
      <c r="I23" s="72">
        <f>GALOPIN</f>
        <v>0</v>
      </c>
      <c r="J23" s="72">
        <f>GALOPIN</f>
        <v>1856.4480874316939</v>
      </c>
      <c r="K23" s="72">
        <f>GALOPIN</f>
        <v>1313.5245901639344</v>
      </c>
      <c r="L23" s="72">
        <f>GALOPIN</f>
        <v>805.62841530054641</v>
      </c>
      <c r="M23" s="72">
        <f>GALOPIN</f>
        <v>262.70491803278685</v>
      </c>
      <c r="N23" s="72">
        <f>GALOPIN</f>
        <v>-262.70491803278685</v>
      </c>
      <c r="O23" s="72">
        <f>GALOPIN</f>
        <v>-805.62841530054641</v>
      </c>
      <c r="P23" s="72">
        <f>GALOPIN</f>
        <v>-1331.03825136612</v>
      </c>
      <c r="Q23" s="72">
        <f>GALOPIN</f>
        <v>-1873.9617486338796</v>
      </c>
      <c r="R23" s="72">
        <f>GALOPIN</f>
        <v>-2416.8852459016393</v>
      </c>
      <c r="S23" s="72">
        <f>GALOPIN</f>
        <v>-2942.2950819672128</v>
      </c>
    </row>
    <row r="24" spans="1:23" ht="24" thickBot="1" x14ac:dyDescent="0.3">
      <c r="A24" s="25" t="s">
        <v>17</v>
      </c>
      <c r="B24" s="54"/>
      <c r="C24" s="26"/>
      <c r="D24" s="55"/>
      <c r="E24" s="27"/>
      <c r="G24" s="2"/>
      <c r="H24" s="5"/>
      <c r="I24" s="5"/>
      <c r="J24" s="5"/>
    </row>
    <row r="25" spans="1:23" s="73" customFormat="1" ht="14.25" x14ac:dyDescent="0.2">
      <c r="A25" s="44" t="s">
        <v>48</v>
      </c>
      <c r="B25" s="69">
        <v>128074</v>
      </c>
      <c r="C25" s="77" t="s">
        <v>5</v>
      </c>
      <c r="D25" s="70">
        <v>1800</v>
      </c>
      <c r="E25" s="78">
        <v>9</v>
      </c>
      <c r="F25" s="89">
        <f>VLOOKUP(B25,'DATA GL'!A:G,7,FALSE)</f>
        <v>6</v>
      </c>
      <c r="G25" s="76">
        <f>VLOOKUP(B25,'DATA GL'!A:G,6,FALSE)</f>
        <v>42364</v>
      </c>
      <c r="H25" s="72">
        <f>GALOPIN</f>
        <v>0</v>
      </c>
      <c r="I25" s="72">
        <f>GALOPIN</f>
        <v>0</v>
      </c>
      <c r="J25" s="72">
        <f>GALOPIN</f>
        <v>1042.6229508196723</v>
      </c>
      <c r="K25" s="72">
        <f>GALOPIN</f>
        <v>737.70491803278685</v>
      </c>
      <c r="L25" s="72">
        <f>GALOPIN</f>
        <v>452.45901639344265</v>
      </c>
      <c r="M25" s="72">
        <f>GALOPIN</f>
        <v>147.54098360655738</v>
      </c>
      <c r="N25" s="72">
        <f>GALOPIN</f>
        <v>-147.54098360655738</v>
      </c>
      <c r="O25" s="72">
        <f>GALOPIN</f>
        <v>-452.45901639344265</v>
      </c>
      <c r="P25" s="72">
        <f>GALOPIN</f>
        <v>-747.54098360655735</v>
      </c>
      <c r="Q25" s="72">
        <f>GALOPIN</f>
        <v>-1052.4590163934427</v>
      </c>
      <c r="R25" s="72">
        <f>GALOPIN</f>
        <v>-1357.377049180328</v>
      </c>
      <c r="S25" s="72">
        <f>GALOPIN</f>
        <v>-1652.4590163934427</v>
      </c>
    </row>
    <row r="26" spans="1:23" s="73" customFormat="1" thickBot="1" x14ac:dyDescent="0.25">
      <c r="A26" s="79" t="s">
        <v>49</v>
      </c>
      <c r="B26" s="74">
        <v>128075</v>
      </c>
      <c r="C26" s="80" t="s">
        <v>2</v>
      </c>
      <c r="D26" s="75">
        <v>1568</v>
      </c>
      <c r="E26" s="81">
        <v>12</v>
      </c>
      <c r="F26" s="89">
        <f>VLOOKUP(B26,'DATA GL'!A:G,7,FALSE)</f>
        <v>6</v>
      </c>
      <c r="G26" s="76">
        <f>VLOOKUP(B26,'DATA GL'!A:G,6,FALSE)</f>
        <v>42364</v>
      </c>
      <c r="H26" s="72">
        <f>GALOPIN</f>
        <v>0</v>
      </c>
      <c r="I26" s="72">
        <f>GALOPIN</f>
        <v>0</v>
      </c>
      <c r="J26" s="72">
        <f>GALOPIN</f>
        <v>908.24043715847006</v>
      </c>
      <c r="K26" s="72">
        <f>GALOPIN</f>
        <v>642.62295081967216</v>
      </c>
      <c r="L26" s="72">
        <f>GALOPIN</f>
        <v>394.14207650273227</v>
      </c>
      <c r="M26" s="72">
        <f>GALOPIN</f>
        <v>128.52459016393445</v>
      </c>
      <c r="N26" s="72">
        <f>GALOPIN</f>
        <v>-128.52459016393445</v>
      </c>
      <c r="O26" s="72">
        <f>GALOPIN</f>
        <v>-394.14207650273227</v>
      </c>
      <c r="P26" s="72">
        <f>GALOPIN</f>
        <v>-651.19125683060111</v>
      </c>
      <c r="Q26" s="72">
        <f>GALOPIN</f>
        <v>-916.80874316939901</v>
      </c>
      <c r="R26" s="72">
        <f>GALOPIN</f>
        <v>-1182.4262295081969</v>
      </c>
      <c r="S26" s="72">
        <f>GALOPIN</f>
        <v>-1439.4754098360656</v>
      </c>
    </row>
    <row r="27" spans="1:23" ht="24" thickBot="1" x14ac:dyDescent="0.3">
      <c r="A27" s="28" t="s">
        <v>18</v>
      </c>
      <c r="B27" s="52"/>
      <c r="C27" s="29"/>
      <c r="D27" s="53"/>
      <c r="E27" s="30"/>
      <c r="G27" s="2"/>
      <c r="H27" s="5"/>
      <c r="I27" s="5"/>
      <c r="N27" s="38"/>
      <c r="O27" s="38"/>
      <c r="P27" s="38"/>
      <c r="Q27" s="38"/>
      <c r="R27" s="38"/>
      <c r="S27" s="38"/>
      <c r="T27" s="38"/>
      <c r="U27" s="38"/>
      <c r="V27" s="38"/>
      <c r="W27" s="38"/>
    </row>
    <row r="28" spans="1:23" s="73" customFormat="1" ht="14.25" x14ac:dyDescent="0.2">
      <c r="A28" s="44" t="s">
        <v>44</v>
      </c>
      <c r="B28" s="69">
        <v>128070</v>
      </c>
      <c r="C28" s="77" t="s">
        <v>2</v>
      </c>
      <c r="D28" s="70">
        <v>8759</v>
      </c>
      <c r="E28" s="78">
        <v>12</v>
      </c>
      <c r="F28" s="89">
        <f>VLOOKUP(B28,'DATA GL'!A:G,7,FALSE)</f>
        <v>6</v>
      </c>
      <c r="G28" s="76">
        <f>VLOOKUP(B28,'DATA GL'!A:G,6,FALSE)</f>
        <v>42364</v>
      </c>
      <c r="H28" s="72">
        <f>GALOPIN</f>
        <v>0</v>
      </c>
      <c r="I28" s="72">
        <f>GALOPIN</f>
        <v>0</v>
      </c>
      <c r="J28" s="72">
        <f>GALOPIN</f>
        <v>5073.5191256830603</v>
      </c>
      <c r="K28" s="72">
        <f>GALOPIN</f>
        <v>3589.7540983606559</v>
      </c>
      <c r="L28" s="72">
        <f>GALOPIN</f>
        <v>2201.7158469945357</v>
      </c>
      <c r="M28" s="72">
        <f>GALOPIN</f>
        <v>717.95081967213116</v>
      </c>
      <c r="N28" s="72">
        <f>GALOPIN</f>
        <v>-717.95081967213116</v>
      </c>
      <c r="O28" s="72">
        <f>GALOPIN</f>
        <v>-2201.7158469945357</v>
      </c>
      <c r="P28" s="72">
        <f>GALOPIN</f>
        <v>-3637.6174863387978</v>
      </c>
      <c r="Q28" s="72">
        <f>GALOPIN</f>
        <v>-5121.3825136612022</v>
      </c>
      <c r="R28" s="72">
        <f>GALOPIN</f>
        <v>-6605.1475409836066</v>
      </c>
      <c r="S28" s="72">
        <f>GALOPIN</f>
        <v>-8041.0491803278692</v>
      </c>
    </row>
    <row r="29" spans="1:23" s="73" customFormat="1" thickBot="1" x14ac:dyDescent="0.25">
      <c r="A29" s="79" t="s">
        <v>45</v>
      </c>
      <c r="B29" s="74">
        <v>128071</v>
      </c>
      <c r="C29" s="80" t="s">
        <v>2</v>
      </c>
      <c r="D29" s="75">
        <v>5770</v>
      </c>
      <c r="E29" s="81">
        <v>12</v>
      </c>
      <c r="F29" s="89">
        <f>VLOOKUP(B29,'DATA GL'!A:G,7,FALSE)</f>
        <v>6</v>
      </c>
      <c r="G29" s="76">
        <f>VLOOKUP(B29,'DATA GL'!A:G,6,FALSE)</f>
        <v>42364</v>
      </c>
      <c r="H29" s="72">
        <f>GALOPIN</f>
        <v>0</v>
      </c>
      <c r="I29" s="72">
        <f>GALOPIN</f>
        <v>0</v>
      </c>
      <c r="J29" s="72">
        <f>GALOPIN</f>
        <v>3342.1857923497269</v>
      </c>
      <c r="K29" s="72">
        <f>GALOPIN</f>
        <v>2364.7540983606559</v>
      </c>
      <c r="L29" s="72">
        <f>GALOPIN</f>
        <v>1450.3825136612022</v>
      </c>
      <c r="M29" s="72">
        <f>GALOPIN</f>
        <v>472.95081967213116</v>
      </c>
      <c r="N29" s="72">
        <f>GALOPIN</f>
        <v>-472.95081967213116</v>
      </c>
      <c r="O29" s="72">
        <f>GALOPIN</f>
        <v>-1450.3825136612022</v>
      </c>
      <c r="P29" s="72">
        <f>GALOPIN</f>
        <v>0</v>
      </c>
      <c r="Q29" s="72">
        <f>GALOPIN</f>
        <v>0</v>
      </c>
      <c r="R29" s="72">
        <f>GALOPIN</f>
        <v>0</v>
      </c>
      <c r="S29" s="72">
        <f>GALOPIN</f>
        <v>0</v>
      </c>
    </row>
    <row r="30" spans="1:23" ht="24" thickBot="1" x14ac:dyDescent="0.3">
      <c r="A30" s="31" t="s">
        <v>19</v>
      </c>
      <c r="B30" s="50"/>
      <c r="C30" s="32"/>
      <c r="D30" s="51"/>
      <c r="E30" s="33"/>
      <c r="G30" s="2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23" s="73" customFormat="1" ht="14.25" x14ac:dyDescent="0.2">
      <c r="A31" s="44" t="s">
        <v>50</v>
      </c>
      <c r="B31" s="69">
        <v>128076</v>
      </c>
      <c r="C31" s="77" t="s">
        <v>5</v>
      </c>
      <c r="D31" s="70">
        <v>8460</v>
      </c>
      <c r="E31" s="78">
        <v>4</v>
      </c>
      <c r="F31" s="89">
        <v>6</v>
      </c>
      <c r="G31" s="76">
        <f>VLOOKUP(B31,'DATA GL'!A:G,6,FALSE)</f>
        <v>42292</v>
      </c>
      <c r="H31" s="72">
        <f>GALOPIN</f>
        <v>7720.3278688524588</v>
      </c>
      <c r="I31" s="72">
        <f>GALOPIN</f>
        <v>6333.4426229508199</v>
      </c>
      <c r="J31" s="72">
        <f>GALOPIN</f>
        <v>4900.3278688524588</v>
      </c>
      <c r="K31" s="72">
        <f>GALOPIN</f>
        <v>3467.2131147540986</v>
      </c>
      <c r="L31" s="72">
        <f>GALOPIN</f>
        <v>2126.5573770491806</v>
      </c>
      <c r="M31" s="72">
        <f>GALOPIN</f>
        <v>693.44262295081967</v>
      </c>
      <c r="N31" s="72">
        <f>GALOPIN</f>
        <v>-693.44262295081967</v>
      </c>
      <c r="O31" s="72">
        <f>GALOPIN</f>
        <v>-2126.5573770491806</v>
      </c>
      <c r="P31" s="72">
        <f>GALOPIN</f>
        <v>-3513.4426229508199</v>
      </c>
      <c r="Q31" s="72">
        <f>GALOPIN</f>
        <v>-4946.5573770491801</v>
      </c>
      <c r="R31" s="72">
        <f>GALOPIN</f>
        <v>-6379.6721311475412</v>
      </c>
      <c r="S31" s="72">
        <f>GALOPIN</f>
        <v>-7766.5573770491801</v>
      </c>
    </row>
    <row r="32" spans="1:23" s="73" customFormat="1" thickBot="1" x14ac:dyDescent="0.25">
      <c r="A32" s="79" t="s">
        <v>51</v>
      </c>
      <c r="B32" s="74">
        <v>128077</v>
      </c>
      <c r="C32" s="80" t="s">
        <v>5</v>
      </c>
      <c r="D32" s="75">
        <v>5195</v>
      </c>
      <c r="E32" s="81">
        <v>10</v>
      </c>
      <c r="F32" s="89">
        <f>VLOOKUP(B32,'DATA GL'!A:G,7,FALSE)</f>
        <v>18</v>
      </c>
      <c r="G32" s="76">
        <f>VLOOKUP(B32,'DATA GL'!A:G,6,FALSE)</f>
        <v>42292</v>
      </c>
      <c r="H32" s="72">
        <f>GALOPIN</f>
        <v>5043.3211678832122</v>
      </c>
      <c r="I32" s="72">
        <f>GALOPIN</f>
        <v>4758.9233576642337</v>
      </c>
      <c r="J32" s="72">
        <f>GALOPIN</f>
        <v>4465.0456204379561</v>
      </c>
      <c r="K32" s="72">
        <f>GALOPIN</f>
        <v>4171.1678832116786</v>
      </c>
      <c r="L32" s="72">
        <f>GALOPIN</f>
        <v>3896.25</v>
      </c>
      <c r="M32" s="72">
        <f>GALOPIN</f>
        <v>3602.3722627737229</v>
      </c>
      <c r="N32" s="72">
        <f>GALOPIN</f>
        <v>3317.9744525547449</v>
      </c>
      <c r="O32" s="72">
        <f>GALOPIN</f>
        <v>3024.0967153284673</v>
      </c>
      <c r="P32" s="72">
        <f>GALOPIN</f>
        <v>2739.6989051094893</v>
      </c>
      <c r="Q32" s="72">
        <f>GALOPIN</f>
        <v>2445.8211678832117</v>
      </c>
      <c r="R32" s="72">
        <f>GALOPIN</f>
        <v>2151.9434306569342</v>
      </c>
      <c r="S32" s="72">
        <f>GALOPIN</f>
        <v>1867.5456204379564</v>
      </c>
    </row>
    <row r="33" spans="1:19" ht="24" thickBot="1" x14ac:dyDescent="0.3">
      <c r="A33" s="34" t="s">
        <v>20</v>
      </c>
      <c r="B33" s="48"/>
      <c r="C33" s="35"/>
      <c r="D33" s="49"/>
      <c r="E33" s="36"/>
      <c r="G33" s="2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s="73" customFormat="1" ht="14.25" x14ac:dyDescent="0.2">
      <c r="A34" s="44" t="s">
        <v>24</v>
      </c>
      <c r="B34" s="69">
        <v>128050</v>
      </c>
      <c r="C34" s="77" t="s">
        <v>2</v>
      </c>
      <c r="D34" s="70">
        <v>7165</v>
      </c>
      <c r="E34" s="78">
        <v>12</v>
      </c>
      <c r="F34" s="89">
        <f>VLOOKUP(B34,'DATA GL'!A:G,7,FALSE)</f>
        <v>6</v>
      </c>
      <c r="G34" s="76">
        <f>VLOOKUP(B34,'DATA GL'!A:G,6,FALSE)</f>
        <v>42364</v>
      </c>
      <c r="H34" s="72">
        <f>GALOPIN</f>
        <v>0</v>
      </c>
      <c r="I34" s="72">
        <f>GALOPIN</f>
        <v>0</v>
      </c>
      <c r="J34" s="72">
        <f>GALOPIN</f>
        <v>4150.2185792349728</v>
      </c>
      <c r="K34" s="72">
        <f>GALOPIN</f>
        <v>2936.4754098360659</v>
      </c>
      <c r="L34" s="72">
        <f>GALOPIN</f>
        <v>1801.0382513661204</v>
      </c>
      <c r="M34" s="72">
        <f>GALOPIN</f>
        <v>587.29508196721315</v>
      </c>
      <c r="N34" s="72">
        <f>GALOPIN</f>
        <v>-587.29508196721315</v>
      </c>
      <c r="O34" s="72">
        <f>GALOPIN</f>
        <v>-1801.0382513661204</v>
      </c>
      <c r="P34" s="72">
        <f>GALOPIN</f>
        <v>-2975.6284153005467</v>
      </c>
      <c r="Q34" s="72">
        <f>GALOPIN</f>
        <v>-4189.3715846994537</v>
      </c>
      <c r="R34" s="72">
        <f>GALOPIN</f>
        <v>-5403.1147540983611</v>
      </c>
      <c r="S34" s="72">
        <f>GALOPIN</f>
        <v>-6577.7049180327876</v>
      </c>
    </row>
    <row r="35" spans="1:19" s="73" customFormat="1" ht="14.25" x14ac:dyDescent="0.2">
      <c r="A35" s="82" t="s">
        <v>25</v>
      </c>
      <c r="B35" s="83">
        <v>128051</v>
      </c>
      <c r="C35" s="84" t="s">
        <v>2</v>
      </c>
      <c r="D35" s="85">
        <v>12500</v>
      </c>
      <c r="E35" s="86">
        <v>6</v>
      </c>
      <c r="F35" s="89">
        <f>VLOOKUP(B35,'DATA GL'!A:G,7,FALSE)</f>
        <v>6</v>
      </c>
      <c r="G35" s="76">
        <f>VLOOKUP(B35,'DATA GL'!A:G,6,FALSE)</f>
        <v>42364</v>
      </c>
      <c r="H35" s="72">
        <f>GALOPIN</f>
        <v>0</v>
      </c>
      <c r="I35" s="72">
        <f>GALOPIN</f>
        <v>0</v>
      </c>
      <c r="J35" s="72">
        <f>GALOPIN</f>
        <v>7240.4371584699456</v>
      </c>
      <c r="K35" s="72">
        <f>GALOPIN</f>
        <v>5122.9508196721317</v>
      </c>
      <c r="L35" s="72">
        <f>GALOPIN</f>
        <v>3142.0765027322409</v>
      </c>
      <c r="M35" s="72">
        <f>GALOPIN</f>
        <v>1024.5901639344263</v>
      </c>
      <c r="N35" s="72">
        <f>GALOPIN</f>
        <v>-1024.5901639344263</v>
      </c>
      <c r="O35" s="72">
        <f>GALOPIN</f>
        <v>-3142.0765027322409</v>
      </c>
      <c r="P35" s="72">
        <f>GALOPIN</f>
        <v>-5191.2568306010935</v>
      </c>
      <c r="Q35" s="72">
        <f>GALOPIN</f>
        <v>0</v>
      </c>
      <c r="R35" s="72">
        <f>GALOPIN</f>
        <v>0</v>
      </c>
      <c r="S35" s="72">
        <f>GALOPIN</f>
        <v>0</v>
      </c>
    </row>
    <row r="38" spans="1:19" x14ac:dyDescent="0.25">
      <c r="G38" s="98" t="s">
        <v>67</v>
      </c>
      <c r="H38" s="98"/>
      <c r="I38" s="98"/>
      <c r="J38" s="98"/>
      <c r="K38" s="98"/>
      <c r="L38" s="98"/>
      <c r="M38" s="98"/>
    </row>
  </sheetData>
  <autoFilter ref="A3:G35"/>
  <mergeCells count="1">
    <mergeCell ref="G38:M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__XLGL_4_TEMPLATES__</vt:lpstr>
      <vt:lpstr>__XLGL_4_</vt:lpstr>
      <vt:lpstr>DATA GL</vt:lpstr>
      <vt:lpstr>Variation</vt:lpstr>
      <vt:lpstr>Plan_comptable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 </cp:lastModifiedBy>
  <dcterms:created xsi:type="dcterms:W3CDTF">2016-09-28T13:31:53Z</dcterms:created>
  <dcterms:modified xsi:type="dcterms:W3CDTF">2016-10-03T16:56:59Z</dcterms:modified>
</cp:coreProperties>
</file>