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A16A3E7C-A12B-4F54-A35B-D04A9DA02A59}" xr6:coauthVersionLast="47" xr6:coauthVersionMax="47" xr10:uidLastSave="{00000000-0000-0000-0000-000000000000}"/>
  <bookViews>
    <workbookView xWindow="-120" yWindow="-120" windowWidth="24240" windowHeight="13290" xr2:uid="{84416D65-1A86-43C6-A652-83841FF2308B}"/>
  </bookViews>
  <sheets>
    <sheet name="FAC SEFAC" sheetId="1" r:id="rId1"/>
  </sheets>
  <externalReferences>
    <externalReference r:id="rId2"/>
    <externalReference r:id="rId3"/>
  </externalReferences>
  <definedNames>
    <definedName name="_xlnm._FilterDatabase" localSheetId="0" hidden="1">'FAC SEFAC'!$B$20:$P$123</definedName>
    <definedName name="ArMaj">Voyages</definedName>
    <definedName name="Buton">[1]Feuil3!$G$4</definedName>
    <definedName name="Camions">[1]Feuil3!$A$13:$A$25</definedName>
    <definedName name="CHAUFF">[1]Feuil3!$A$35:$C$47</definedName>
    <definedName name="Clients">'FAC SEFAC'!$E$11</definedName>
    <definedName name="Clients1">'[1]FAC SEBAC'!$E$10</definedName>
    <definedName name="Coupons">[1]!Gazoline[Reçu N°]</definedName>
    <definedName name="Cubage_Moyen">'FAC SEFAC'!$O$10:$O$13</definedName>
    <definedName name="DATE1">'FAC SEFAC'!$B$21:$B$120</definedName>
    <definedName name="DateInf">[1]Feuil3!$J$22</definedName>
    <definedName name="DateSup">[1]Feuil3!$J$23</definedName>
    <definedName name="DESTINATION" comment="SEFECCAM ET SEFAC, LE BOIS SORT D'OU POUR OU">'FAC SEFAC'!$C$21:$C$120</definedName>
    <definedName name="DNav">'FAC SEFAC'!$F$9</definedName>
    <definedName name="ENTTT">'FAC SEFAC'!$B$20:$I$20</definedName>
    <definedName name="eRange">'FAC SEFAC'!$121:$131</definedName>
    <definedName name="ExTVal">'[1]FAC SEBAC'!$H$31</definedName>
    <definedName name="_xlnm.Print_Titles" localSheetId="0">'FAC SEFAC'!$1:$20</definedName>
    <definedName name="Langue">[1]Feuil3!$A$1</definedName>
    <definedName name="LIVRAISON" comment="CAS SEFECCAM UNIQUEMENT">'FAC SEFAC'!$J$21:$J$120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enu">[1]Feuil3!$G$5</definedName>
    <definedName name="Motif">'FAC SEFAC'!$C$18</definedName>
    <definedName name="NavCam">'FAC SEFAC'!$E$21:$E$120</definedName>
    <definedName name="NavChauf">'FAC SEFAC'!$O$21:$O$120</definedName>
    <definedName name="NavLV">'FAC SEFAC'!$D$21:$D$120</definedName>
    <definedName name="Numro">[1]Feuil3!$B$7</definedName>
    <definedName name="numro1">[1]Feuil3!$B$8</definedName>
    <definedName name="Numro2">[1]Feuil3!$B$9</definedName>
    <definedName name="Numro3">[1]Feuil3!$B$6</definedName>
    <definedName name="Numro4">[1]Feuil3!$B$5</definedName>
    <definedName name="OTGASOIL" comment="Colonne de saisie des consos gasoil" localSheetId="0">'FAC SEFAC'!$N$21:$N$120</definedName>
    <definedName name="P_Cube">'FAC SEFAC'!$G$21:$G$120</definedName>
    <definedName name="PlageID">OFFSET([1]Identification!$A$2,0,0,COUNTA([1]Identification!$A:$A)-1)</definedName>
    <definedName name="PTHT">'FAC SEFAC'!$I$21:$I$120</definedName>
    <definedName name="SEFAC">"SEFAC"</definedName>
    <definedName name="Trajet">'FAC SEFAC'!$C$21</definedName>
    <definedName name="Trajet1">'[1]FAC SEBAC'!$C$21</definedName>
    <definedName name="Type">'FAC SEFAC'!$D$11</definedName>
    <definedName name="Userss">[1]Feuil3!$D$33</definedName>
    <definedName name="Utilisateurs">OFFSET([1]Identification!$A$2,,,COUNTA([1]Identification!$A$1:$A$20)-1)</definedName>
    <definedName name="VIDE">""</definedName>
    <definedName name="Vides">'FAC SEFAC'!$B$21:$B$120</definedName>
    <definedName name="Voyages">[1]Feuil3!$H$4:$H$13</definedName>
    <definedName name="VTal">'FAC SEFAC'!$I$121</definedName>
    <definedName name="ZlistClients">[1]Feuil3!$A$29:$A$33</definedName>
    <definedName name="Zone">'FAC SEFAC'!$B$21:$I$120</definedName>
    <definedName name="_xlnm.Print_Area" localSheetId="0">'FAC SEFAC'!$A$1:$I$131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0" i="1" l="1"/>
  <c r="H120" i="1"/>
  <c r="F120" i="1"/>
  <c r="I120" i="1" s="1"/>
  <c r="K120" i="1" s="1"/>
  <c r="C120" i="1"/>
  <c r="O119" i="1"/>
  <c r="H119" i="1"/>
  <c r="C119" i="1"/>
  <c r="F119" i="1" s="1"/>
  <c r="O118" i="1"/>
  <c r="H118" i="1"/>
  <c r="C118" i="1"/>
  <c r="F118" i="1" s="1"/>
  <c r="I118" i="1" s="1"/>
  <c r="O117" i="1"/>
  <c r="H117" i="1"/>
  <c r="C117" i="1"/>
  <c r="F117" i="1" s="1"/>
  <c r="O116" i="1"/>
  <c r="H116" i="1"/>
  <c r="F116" i="1"/>
  <c r="C116" i="1"/>
  <c r="O115" i="1"/>
  <c r="H115" i="1"/>
  <c r="C115" i="1"/>
  <c r="F115" i="1" s="1"/>
  <c r="O114" i="1"/>
  <c r="H114" i="1"/>
  <c r="C114" i="1"/>
  <c r="F114" i="1" s="1"/>
  <c r="I114" i="1" s="1"/>
  <c r="O113" i="1"/>
  <c r="H113" i="1"/>
  <c r="C113" i="1"/>
  <c r="F113" i="1" s="1"/>
  <c r="O112" i="1"/>
  <c r="H112" i="1"/>
  <c r="C112" i="1"/>
  <c r="F112" i="1" s="1"/>
  <c r="I112" i="1" s="1"/>
  <c r="K112" i="1" s="1"/>
  <c r="O111" i="1"/>
  <c r="H111" i="1"/>
  <c r="C111" i="1"/>
  <c r="F111" i="1" s="1"/>
  <c r="O110" i="1"/>
  <c r="H110" i="1"/>
  <c r="F110" i="1"/>
  <c r="I110" i="1" s="1"/>
  <c r="C110" i="1"/>
  <c r="O109" i="1"/>
  <c r="H109" i="1"/>
  <c r="C109" i="1"/>
  <c r="F109" i="1" s="1"/>
  <c r="I109" i="1" s="1"/>
  <c r="O108" i="1"/>
  <c r="H108" i="1"/>
  <c r="C108" i="1"/>
  <c r="F108" i="1" s="1"/>
  <c r="O107" i="1"/>
  <c r="H107" i="1"/>
  <c r="C107" i="1"/>
  <c r="F107" i="1" s="1"/>
  <c r="I107" i="1" s="1"/>
  <c r="K107" i="1" s="1"/>
  <c r="O106" i="1"/>
  <c r="H106" i="1"/>
  <c r="C106" i="1"/>
  <c r="F106" i="1" s="1"/>
  <c r="I106" i="1" s="1"/>
  <c r="O105" i="1"/>
  <c r="H105" i="1"/>
  <c r="C105" i="1"/>
  <c r="F105" i="1" s="1"/>
  <c r="O104" i="1"/>
  <c r="H104" i="1"/>
  <c r="F104" i="1"/>
  <c r="I104" i="1" s="1"/>
  <c r="K104" i="1" s="1"/>
  <c r="C104" i="1"/>
  <c r="O103" i="1"/>
  <c r="H103" i="1"/>
  <c r="C103" i="1"/>
  <c r="F103" i="1" s="1"/>
  <c r="O102" i="1"/>
  <c r="H102" i="1"/>
  <c r="C102" i="1"/>
  <c r="F102" i="1" s="1"/>
  <c r="I102" i="1" s="1"/>
  <c r="O101" i="1"/>
  <c r="H101" i="1"/>
  <c r="C101" i="1"/>
  <c r="F101" i="1" s="1"/>
  <c r="O100" i="1"/>
  <c r="H100" i="1"/>
  <c r="F100" i="1"/>
  <c r="C100" i="1"/>
  <c r="O99" i="1"/>
  <c r="H99" i="1"/>
  <c r="C99" i="1"/>
  <c r="F99" i="1" s="1"/>
  <c r="O98" i="1"/>
  <c r="H98" i="1"/>
  <c r="C98" i="1"/>
  <c r="F98" i="1" s="1"/>
  <c r="I98" i="1" s="1"/>
  <c r="O97" i="1"/>
  <c r="H97" i="1"/>
  <c r="C97" i="1"/>
  <c r="F97" i="1" s="1"/>
  <c r="O96" i="1"/>
  <c r="H96" i="1"/>
  <c r="F96" i="1"/>
  <c r="I96" i="1" s="1"/>
  <c r="K96" i="1" s="1"/>
  <c r="C96" i="1"/>
  <c r="O95" i="1"/>
  <c r="H95" i="1"/>
  <c r="C95" i="1"/>
  <c r="F95" i="1" s="1"/>
  <c r="I95" i="1" s="1"/>
  <c r="O94" i="1"/>
  <c r="H94" i="1"/>
  <c r="C94" i="1"/>
  <c r="F94" i="1" s="1"/>
  <c r="I94" i="1" s="1"/>
  <c r="O93" i="1"/>
  <c r="H93" i="1"/>
  <c r="C93" i="1"/>
  <c r="F93" i="1" s="1"/>
  <c r="O92" i="1"/>
  <c r="H92" i="1"/>
  <c r="C92" i="1"/>
  <c r="F92" i="1" s="1"/>
  <c r="I92" i="1" s="1"/>
  <c r="K92" i="1" s="1"/>
  <c r="O91" i="1"/>
  <c r="H91" i="1"/>
  <c r="C91" i="1"/>
  <c r="F91" i="1" s="1"/>
  <c r="O90" i="1"/>
  <c r="H90" i="1"/>
  <c r="F90" i="1"/>
  <c r="I90" i="1" s="1"/>
  <c r="C90" i="1"/>
  <c r="O89" i="1"/>
  <c r="H89" i="1"/>
  <c r="C89" i="1"/>
  <c r="F89" i="1" s="1"/>
  <c r="O88" i="1"/>
  <c r="H88" i="1"/>
  <c r="C88" i="1"/>
  <c r="F88" i="1" s="1"/>
  <c r="I88" i="1" s="1"/>
  <c r="K88" i="1" s="1"/>
  <c r="O87" i="1"/>
  <c r="H87" i="1"/>
  <c r="C87" i="1"/>
  <c r="F87" i="1" s="1"/>
  <c r="O86" i="1"/>
  <c r="H86" i="1"/>
  <c r="F86" i="1"/>
  <c r="I86" i="1" s="1"/>
  <c r="C86" i="1"/>
  <c r="O85" i="1"/>
  <c r="H85" i="1"/>
  <c r="C85" i="1"/>
  <c r="F85" i="1" s="1"/>
  <c r="O84" i="1"/>
  <c r="H84" i="1"/>
  <c r="C84" i="1"/>
  <c r="F84" i="1" s="1"/>
  <c r="O83" i="1"/>
  <c r="H83" i="1"/>
  <c r="C83" i="1"/>
  <c r="F83" i="1" s="1"/>
  <c r="O82" i="1"/>
  <c r="H82" i="1"/>
  <c r="F82" i="1"/>
  <c r="I82" i="1" s="1"/>
  <c r="C82" i="1"/>
  <c r="O81" i="1"/>
  <c r="H81" i="1"/>
  <c r="C81" i="1"/>
  <c r="F81" i="1" s="1"/>
  <c r="O80" i="1"/>
  <c r="H80" i="1"/>
  <c r="C80" i="1"/>
  <c r="F80" i="1" s="1"/>
  <c r="I80" i="1" s="1"/>
  <c r="K80" i="1" s="1"/>
  <c r="O79" i="1"/>
  <c r="H79" i="1"/>
  <c r="C79" i="1"/>
  <c r="F79" i="1" s="1"/>
  <c r="O78" i="1"/>
  <c r="H78" i="1"/>
  <c r="F78" i="1"/>
  <c r="I78" i="1" s="1"/>
  <c r="C78" i="1"/>
  <c r="O77" i="1"/>
  <c r="H77" i="1"/>
  <c r="C77" i="1"/>
  <c r="F77" i="1" s="1"/>
  <c r="I77" i="1" s="1"/>
  <c r="O76" i="1"/>
  <c r="H76" i="1"/>
  <c r="C76" i="1"/>
  <c r="F76" i="1" s="1"/>
  <c r="O75" i="1"/>
  <c r="H75" i="1"/>
  <c r="C75" i="1"/>
  <c r="F75" i="1" s="1"/>
  <c r="I75" i="1" s="1"/>
  <c r="K75" i="1" s="1"/>
  <c r="O74" i="1"/>
  <c r="H74" i="1"/>
  <c r="C74" i="1"/>
  <c r="F74" i="1" s="1"/>
  <c r="I74" i="1" s="1"/>
  <c r="O73" i="1"/>
  <c r="H73" i="1"/>
  <c r="C73" i="1"/>
  <c r="F73" i="1" s="1"/>
  <c r="O72" i="1"/>
  <c r="H72" i="1"/>
  <c r="F72" i="1"/>
  <c r="I72" i="1" s="1"/>
  <c r="K72" i="1" s="1"/>
  <c r="C72" i="1"/>
  <c r="O71" i="1"/>
  <c r="H71" i="1"/>
  <c r="C71" i="1"/>
  <c r="F71" i="1" s="1"/>
  <c r="O70" i="1"/>
  <c r="H70" i="1"/>
  <c r="C70" i="1"/>
  <c r="F70" i="1" s="1"/>
  <c r="I70" i="1" s="1"/>
  <c r="O69" i="1"/>
  <c r="H69" i="1"/>
  <c r="C69" i="1"/>
  <c r="F69" i="1" s="1"/>
  <c r="O68" i="1"/>
  <c r="H68" i="1"/>
  <c r="F68" i="1"/>
  <c r="I68" i="1" s="1"/>
  <c r="C68" i="1"/>
  <c r="O67" i="1"/>
  <c r="H67" i="1"/>
  <c r="C67" i="1"/>
  <c r="F67" i="1" s="1"/>
  <c r="I67" i="1" s="1"/>
  <c r="O66" i="1"/>
  <c r="H66" i="1"/>
  <c r="C66" i="1"/>
  <c r="F66" i="1" s="1"/>
  <c r="I66" i="1" s="1"/>
  <c r="K66" i="1" s="1"/>
  <c r="O65" i="1"/>
  <c r="H65" i="1"/>
  <c r="C65" i="1"/>
  <c r="F65" i="1" s="1"/>
  <c r="O64" i="1"/>
  <c r="H64" i="1"/>
  <c r="C64" i="1"/>
  <c r="F64" i="1" s="1"/>
  <c r="I64" i="1" s="1"/>
  <c r="O63" i="1"/>
  <c r="H63" i="1"/>
  <c r="C63" i="1"/>
  <c r="F63" i="1" s="1"/>
  <c r="O62" i="1"/>
  <c r="H62" i="1"/>
  <c r="C62" i="1"/>
  <c r="F62" i="1" s="1"/>
  <c r="I62" i="1" s="1"/>
  <c r="K62" i="1" s="1"/>
  <c r="O61" i="1"/>
  <c r="H61" i="1"/>
  <c r="C61" i="1"/>
  <c r="F61" i="1" s="1"/>
  <c r="O60" i="1"/>
  <c r="H60" i="1"/>
  <c r="C60" i="1"/>
  <c r="F60" i="1" s="1"/>
  <c r="I60" i="1" s="1"/>
  <c r="O59" i="1"/>
  <c r="H59" i="1"/>
  <c r="C59" i="1"/>
  <c r="F59" i="1" s="1"/>
  <c r="O58" i="1"/>
  <c r="H58" i="1"/>
  <c r="C58" i="1"/>
  <c r="F58" i="1" s="1"/>
  <c r="I58" i="1" s="1"/>
  <c r="K58" i="1" s="1"/>
  <c r="O57" i="1"/>
  <c r="H57" i="1"/>
  <c r="C57" i="1"/>
  <c r="F57" i="1" s="1"/>
  <c r="O56" i="1"/>
  <c r="H56" i="1"/>
  <c r="F56" i="1"/>
  <c r="C56" i="1"/>
  <c r="O55" i="1"/>
  <c r="H55" i="1"/>
  <c r="C55" i="1"/>
  <c r="F55" i="1" s="1"/>
  <c r="I55" i="1" s="1"/>
  <c r="O54" i="1"/>
  <c r="H54" i="1"/>
  <c r="C54" i="1"/>
  <c r="F54" i="1" s="1"/>
  <c r="I54" i="1" s="1"/>
  <c r="K54" i="1" s="1"/>
  <c r="O53" i="1"/>
  <c r="H53" i="1"/>
  <c r="C53" i="1"/>
  <c r="F53" i="1" s="1"/>
  <c r="O52" i="1"/>
  <c r="H52" i="1"/>
  <c r="C52" i="1"/>
  <c r="F52" i="1" s="1"/>
  <c r="I52" i="1" s="1"/>
  <c r="O51" i="1"/>
  <c r="H51" i="1"/>
  <c r="C51" i="1"/>
  <c r="F51" i="1" s="1"/>
  <c r="O50" i="1"/>
  <c r="H50" i="1"/>
  <c r="C50" i="1"/>
  <c r="F50" i="1" s="1"/>
  <c r="I50" i="1" s="1"/>
  <c r="K50" i="1" s="1"/>
  <c r="O49" i="1"/>
  <c r="H49" i="1"/>
  <c r="C49" i="1"/>
  <c r="F49" i="1" s="1"/>
  <c r="O48" i="1"/>
  <c r="H48" i="1"/>
  <c r="C48" i="1"/>
  <c r="F48" i="1" s="1"/>
  <c r="I48" i="1" s="1"/>
  <c r="O47" i="1"/>
  <c r="H47" i="1"/>
  <c r="C47" i="1"/>
  <c r="F47" i="1" s="1"/>
  <c r="O46" i="1"/>
  <c r="H46" i="1"/>
  <c r="C46" i="1"/>
  <c r="F46" i="1" s="1"/>
  <c r="I46" i="1" s="1"/>
  <c r="K46" i="1" s="1"/>
  <c r="O45" i="1"/>
  <c r="H45" i="1"/>
  <c r="C45" i="1"/>
  <c r="F45" i="1" s="1"/>
  <c r="O44" i="1"/>
  <c r="H44" i="1"/>
  <c r="C44" i="1"/>
  <c r="F44" i="1" s="1"/>
  <c r="I44" i="1" s="1"/>
  <c r="O43" i="1"/>
  <c r="H43" i="1"/>
  <c r="C43" i="1"/>
  <c r="F43" i="1" s="1"/>
  <c r="O42" i="1"/>
  <c r="H42" i="1"/>
  <c r="C42" i="1"/>
  <c r="F42" i="1" s="1"/>
  <c r="O41" i="1"/>
  <c r="H41" i="1"/>
  <c r="C41" i="1"/>
  <c r="F41" i="1" s="1"/>
  <c r="O40" i="1"/>
  <c r="H40" i="1"/>
  <c r="F40" i="1"/>
  <c r="I40" i="1" s="1"/>
  <c r="K40" i="1" s="1"/>
  <c r="C40" i="1"/>
  <c r="O39" i="1"/>
  <c r="H39" i="1"/>
  <c r="F39" i="1"/>
  <c r="I39" i="1" s="1"/>
  <c r="C39" i="1"/>
  <c r="O38" i="1"/>
  <c r="H38" i="1"/>
  <c r="C38" i="1"/>
  <c r="F38" i="1" s="1"/>
  <c r="I38" i="1" s="1"/>
  <c r="O37" i="1"/>
  <c r="H37" i="1"/>
  <c r="C37" i="1"/>
  <c r="F37" i="1" s="1"/>
  <c r="O36" i="1"/>
  <c r="H36" i="1"/>
  <c r="C36" i="1"/>
  <c r="F36" i="1" s="1"/>
  <c r="I36" i="1" s="1"/>
  <c r="O35" i="1"/>
  <c r="H35" i="1"/>
  <c r="C35" i="1"/>
  <c r="F35" i="1" s="1"/>
  <c r="O34" i="1"/>
  <c r="H34" i="1"/>
  <c r="C34" i="1"/>
  <c r="F34" i="1" s="1"/>
  <c r="I34" i="1" s="1"/>
  <c r="O33" i="1"/>
  <c r="H33" i="1"/>
  <c r="C33" i="1"/>
  <c r="F33" i="1" s="1"/>
  <c r="O32" i="1"/>
  <c r="H32" i="1"/>
  <c r="C32" i="1"/>
  <c r="F32" i="1" s="1"/>
  <c r="I32" i="1" s="1"/>
  <c r="K32" i="1" s="1"/>
  <c r="O31" i="1"/>
  <c r="H31" i="1"/>
  <c r="C31" i="1"/>
  <c r="F31" i="1" s="1"/>
  <c r="I31" i="1" s="1"/>
  <c r="K31" i="1" s="1"/>
  <c r="O30" i="1"/>
  <c r="H30" i="1"/>
  <c r="C30" i="1"/>
  <c r="F30" i="1" s="1"/>
  <c r="I30" i="1" s="1"/>
  <c r="O29" i="1"/>
  <c r="H29" i="1"/>
  <c r="C29" i="1"/>
  <c r="F29" i="1" s="1"/>
  <c r="O28" i="1"/>
  <c r="H28" i="1"/>
  <c r="C28" i="1"/>
  <c r="F28" i="1" s="1"/>
  <c r="I28" i="1" s="1"/>
  <c r="O27" i="1"/>
  <c r="H27" i="1"/>
  <c r="C27" i="1"/>
  <c r="F27" i="1" s="1"/>
  <c r="O26" i="1"/>
  <c r="H26" i="1"/>
  <c r="C26" i="1"/>
  <c r="F26" i="1" s="1"/>
  <c r="I26" i="1" s="1"/>
  <c r="O25" i="1"/>
  <c r="H25" i="1"/>
  <c r="C25" i="1"/>
  <c r="F25" i="1" s="1"/>
  <c r="O24" i="1"/>
  <c r="H24" i="1"/>
  <c r="C24" i="1"/>
  <c r="F24" i="1" s="1"/>
  <c r="I24" i="1" s="1"/>
  <c r="K24" i="1" s="1"/>
  <c r="O23" i="1"/>
  <c r="H23" i="1"/>
  <c r="C23" i="1"/>
  <c r="F23" i="1" s="1"/>
  <c r="O22" i="1"/>
  <c r="O21" i="1"/>
  <c r="J20" i="1"/>
  <c r="C20" i="1"/>
  <c r="J19" i="1"/>
  <c r="O13" i="1"/>
  <c r="E13" i="1"/>
  <c r="O12" i="1"/>
  <c r="E12" i="1"/>
  <c r="F9" i="1"/>
  <c r="E1" i="1"/>
  <c r="I27" i="1" l="1"/>
  <c r="K27" i="1" s="1"/>
  <c r="I43" i="1"/>
  <c r="I47" i="1"/>
  <c r="K47" i="1" s="1"/>
  <c r="I51" i="1"/>
  <c r="I79" i="1"/>
  <c r="I93" i="1"/>
  <c r="I108" i="1"/>
  <c r="K108" i="1" s="1"/>
  <c r="I113" i="1"/>
  <c r="I35" i="1"/>
  <c r="K35" i="1" s="1"/>
  <c r="I63" i="1"/>
  <c r="I76" i="1"/>
  <c r="K76" i="1" s="1"/>
  <c r="I91" i="1"/>
  <c r="K91" i="1" s="1"/>
  <c r="I111" i="1"/>
  <c r="K28" i="1"/>
  <c r="L28" i="1" s="1"/>
  <c r="I29" i="1"/>
  <c r="I41" i="1"/>
  <c r="K41" i="1" s="1"/>
  <c r="L41" i="1" s="1"/>
  <c r="I37" i="1"/>
  <c r="I33" i="1"/>
  <c r="I23" i="1"/>
  <c r="K23" i="1" s="1"/>
  <c r="I42" i="1"/>
  <c r="I59" i="1"/>
  <c r="K59" i="1" s="1"/>
  <c r="L72" i="1"/>
  <c r="L88" i="1"/>
  <c r="L104" i="1"/>
  <c r="L120" i="1"/>
  <c r="I25" i="1"/>
  <c r="I56" i="1"/>
  <c r="I71" i="1"/>
  <c r="K71" i="1" s="1"/>
  <c r="I81" i="1"/>
  <c r="I83" i="1"/>
  <c r="I84" i="1"/>
  <c r="I87" i="1"/>
  <c r="K87" i="1" s="1"/>
  <c r="I97" i="1"/>
  <c r="I99" i="1"/>
  <c r="I100" i="1"/>
  <c r="I103" i="1"/>
  <c r="K103" i="1" s="1"/>
  <c r="I115" i="1"/>
  <c r="K115" i="1" s="1"/>
  <c r="L115" i="1" s="1"/>
  <c r="I116" i="1"/>
  <c r="I117" i="1"/>
  <c r="I119" i="1"/>
  <c r="K119" i="1" s="1"/>
  <c r="K34" i="1"/>
  <c r="L34" i="1" s="1"/>
  <c r="K26" i="1"/>
  <c r="L26" i="1" s="1"/>
  <c r="K30" i="1"/>
  <c r="L30" i="1" s="1"/>
  <c r="K52" i="1"/>
  <c r="L52" i="1" s="1"/>
  <c r="L27" i="1"/>
  <c r="L32" i="1"/>
  <c r="K33" i="1"/>
  <c r="L33" i="1" s="1"/>
  <c r="K37" i="1"/>
  <c r="L37" i="1" s="1"/>
  <c r="K48" i="1"/>
  <c r="L48" i="1" s="1"/>
  <c r="K64" i="1"/>
  <c r="L64" i="1"/>
  <c r="K29" i="1"/>
  <c r="L29" i="1" s="1"/>
  <c r="K68" i="1"/>
  <c r="L68" i="1"/>
  <c r="L31" i="1"/>
  <c r="K42" i="1"/>
  <c r="K44" i="1"/>
  <c r="L44" i="1" s="1"/>
  <c r="K60" i="1"/>
  <c r="L60" i="1" s="1"/>
  <c r="L23" i="1"/>
  <c r="K36" i="1"/>
  <c r="L36" i="1" s="1"/>
  <c r="O10" i="1"/>
  <c r="O11" i="1" s="1"/>
  <c r="L24" i="1"/>
  <c r="L25" i="1"/>
  <c r="K25" i="1"/>
  <c r="L35" i="1"/>
  <c r="K38" i="1"/>
  <c r="L38" i="1" s="1"/>
  <c r="K39" i="1"/>
  <c r="L39" i="1" s="1"/>
  <c r="K56" i="1"/>
  <c r="L56" i="1" s="1"/>
  <c r="K70" i="1"/>
  <c r="L70" i="1" s="1"/>
  <c r="K86" i="1"/>
  <c r="L86" i="1" s="1"/>
  <c r="K93" i="1"/>
  <c r="L93" i="1" s="1"/>
  <c r="K77" i="1"/>
  <c r="L77" i="1" s="1"/>
  <c r="K102" i="1"/>
  <c r="L102" i="1" s="1"/>
  <c r="K118" i="1"/>
  <c r="L118" i="1" s="1"/>
  <c r="L40" i="1"/>
  <c r="K74" i="1"/>
  <c r="L74" i="1" s="1"/>
  <c r="K81" i="1"/>
  <c r="L81" i="1" s="1"/>
  <c r="K90" i="1"/>
  <c r="L90" i="1" s="1"/>
  <c r="K97" i="1"/>
  <c r="K106" i="1"/>
  <c r="L106" i="1" s="1"/>
  <c r="K113" i="1"/>
  <c r="L113" i="1" s="1"/>
  <c r="K43" i="1"/>
  <c r="L43" i="1" s="1"/>
  <c r="I45" i="1"/>
  <c r="L46" i="1"/>
  <c r="I49" i="1"/>
  <c r="L50" i="1"/>
  <c r="K51" i="1"/>
  <c r="L51" i="1" s="1"/>
  <c r="I53" i="1"/>
  <c r="L54" i="1"/>
  <c r="K55" i="1"/>
  <c r="L55" i="1" s="1"/>
  <c r="I57" i="1"/>
  <c r="L58" i="1"/>
  <c r="I61" i="1"/>
  <c r="L62" i="1"/>
  <c r="K63" i="1"/>
  <c r="L63" i="1" s="1"/>
  <c r="I65" i="1"/>
  <c r="L66" i="1"/>
  <c r="K67" i="1"/>
  <c r="L67" i="1" s="1"/>
  <c r="I69" i="1"/>
  <c r="L76" i="1"/>
  <c r="K78" i="1"/>
  <c r="L78" i="1" s="1"/>
  <c r="K79" i="1"/>
  <c r="L79" i="1" s="1"/>
  <c r="I85" i="1"/>
  <c r="L87" i="1"/>
  <c r="L92" i="1"/>
  <c r="K94" i="1"/>
  <c r="L94" i="1" s="1"/>
  <c r="K95" i="1"/>
  <c r="L95" i="1" s="1"/>
  <c r="I101" i="1"/>
  <c r="L103" i="1"/>
  <c r="L108" i="1"/>
  <c r="K110" i="1"/>
  <c r="L110" i="1" s="1"/>
  <c r="K111" i="1"/>
  <c r="L111" i="1" s="1"/>
  <c r="K117" i="1"/>
  <c r="L117" i="1" s="1"/>
  <c r="L119" i="1"/>
  <c r="L47" i="1"/>
  <c r="L59" i="1"/>
  <c r="K109" i="1"/>
  <c r="L109" i="1" s="1"/>
  <c r="I73" i="1"/>
  <c r="L75" i="1"/>
  <c r="L80" i="1"/>
  <c r="K82" i="1"/>
  <c r="L82" i="1" s="1"/>
  <c r="K83" i="1"/>
  <c r="L83" i="1" s="1"/>
  <c r="I89" i="1"/>
  <c r="L91" i="1"/>
  <c r="L96" i="1"/>
  <c r="K98" i="1"/>
  <c r="L98" i="1" s="1"/>
  <c r="K99" i="1"/>
  <c r="L99" i="1" s="1"/>
  <c r="I105" i="1"/>
  <c r="L107" i="1"/>
  <c r="L112" i="1"/>
  <c r="K114" i="1"/>
  <c r="L114" i="1" s="1"/>
  <c r="L42" i="1" l="1"/>
  <c r="L97" i="1"/>
  <c r="L71" i="1"/>
  <c r="K100" i="1"/>
  <c r="L100" i="1" s="1"/>
  <c r="K84" i="1"/>
  <c r="L84" i="1" s="1"/>
  <c r="K116" i="1"/>
  <c r="L116" i="1" s="1"/>
  <c r="K89" i="1"/>
  <c r="L89" i="1" s="1"/>
  <c r="K85" i="1"/>
  <c r="L85" i="1" s="1"/>
  <c r="K61" i="1"/>
  <c r="L61" i="1" s="1"/>
  <c r="K49" i="1"/>
  <c r="L49" i="1" s="1"/>
  <c r="K22" i="1"/>
  <c r="L22" i="1" s="1"/>
  <c r="K105" i="1"/>
  <c r="L105" i="1" s="1"/>
  <c r="K73" i="1"/>
  <c r="L73" i="1" s="1"/>
  <c r="I121" i="1"/>
  <c r="K21" i="1"/>
  <c r="L21" i="1" s="1"/>
  <c r="K65" i="1"/>
  <c r="L65" i="1" s="1"/>
  <c r="K53" i="1"/>
  <c r="L53" i="1" s="1"/>
  <c r="K101" i="1"/>
  <c r="L101" i="1" s="1"/>
  <c r="L69" i="1"/>
  <c r="K69" i="1"/>
  <c r="K57" i="1"/>
  <c r="L57" i="1" s="1"/>
  <c r="K45" i="1"/>
  <c r="L45" i="1" s="1"/>
  <c r="I122" i="1" l="1"/>
  <c r="I123" i="1" s="1"/>
  <c r="B126" i="1" s="1"/>
  <c r="B127" i="1" s="1"/>
  <c r="K19" i="1"/>
  <c r="I131" i="1" l="1"/>
  <c r="E15" i="1" l="1"/>
</calcChain>
</file>

<file path=xl/sharedStrings.xml><?xml version="1.0" encoding="utf-8"?>
<sst xmlns="http://schemas.openxmlformats.org/spreadsheetml/2006/main" count="42" uniqueCount="38">
  <si>
    <t>LTTR 483 AH</t>
  </si>
  <si>
    <t>LTTR 275 AF</t>
  </si>
  <si>
    <t>LTTR 273 AF</t>
  </si>
  <si>
    <t>LTTR 797 AJ</t>
  </si>
  <si>
    <t>LTTR 798 AJ</t>
  </si>
  <si>
    <t>LTTR 426 AI</t>
  </si>
  <si>
    <t>LTTR 175 AL</t>
  </si>
  <si>
    <t>LTTR 710 AE</t>
  </si>
  <si>
    <t>Douala, le</t>
  </si>
  <si>
    <t>DOIT</t>
  </si>
  <si>
    <t>SEFAC SA</t>
  </si>
  <si>
    <t>FACTURE N°</t>
  </si>
  <si>
    <t>OBJET</t>
  </si>
  <si>
    <t>TRANSPORT GRUMES UFA10009-SCIERIE LIBONGO</t>
  </si>
  <si>
    <t>DATE</t>
  </si>
  <si>
    <t>N° LETTRE VOITURE</t>
  </si>
  <si>
    <t>N° CAMION</t>
  </si>
  <si>
    <t>KM</t>
  </si>
  <si>
    <t>CUBAGE       (m³)</t>
  </si>
  <si>
    <t>P.U. HT</t>
  </si>
  <si>
    <t>P.T. HT</t>
  </si>
  <si>
    <t>COUTS</t>
  </si>
  <si>
    <t>MARGE</t>
  </si>
  <si>
    <t>BONUS</t>
  </si>
  <si>
    <t>COUPON</t>
  </si>
  <si>
    <t>Chauffeur</t>
  </si>
  <si>
    <t xml:space="preserve">Depuis le </t>
  </si>
  <si>
    <t>LTTR 689 AM</t>
  </si>
  <si>
    <t>TOTAL HT</t>
  </si>
  <si>
    <t>TVA (19,25%)</t>
  </si>
  <si>
    <t>TOTAL TTC</t>
  </si>
  <si>
    <t>UFA10009-LIBONGO</t>
  </si>
  <si>
    <t>00452515</t>
  </si>
  <si>
    <t>48</t>
  </si>
  <si>
    <t>85</t>
  </si>
  <si>
    <t>200 540</t>
  </si>
  <si>
    <t>00452215</t>
  </si>
  <si>
    <t>224 400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</si>
</sst>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0.000"/>
    <numFmt numFmtId="165" formatCode="_(* #,##0.00_);_(* \(#,##0.00\);_(* &quot;-&quot;??_);_(@_)"/>
    <numFmt numFmtId="166" formatCode="_(* #,##0_);_(* \(#,##0\);_(* &quot;-&quot;??_);_(@_)"/>
    <numFmt numFmtId="167" formatCode="#,##0.000_ ;\-#,##0.000\ "/>
    <numFmt numFmtId="168" formatCode="0000000"/>
    <numFmt numFmtId="169" formatCode="_-* #,##0\ _€_-;\-* #,##0\ _€_-;_-* &quot;-&quot;??\ _€_-;_-@_-"/>
    <numFmt numFmtId="170" formatCode="00"/>
    <numFmt numFmtId="171" formatCode="[$-40C]dd\ mmmm\ yyyy;@"/>
    <numFmt numFmtId="172" formatCode="00000000"/>
    <numFmt numFmtId="173" formatCode="[=0]&quot;&quot;;#,##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000000"/>
      <name val="Calibri"/>
      <family val="2"/>
    </font>
    <font>
      <b/>
      <sz val="14"/>
      <color rgb="FF000000"/>
      <name val="Calibri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9"/>
      <color theme="1"/>
      <name val="Arial"/>
      <family val="2"/>
    </font>
    <font>
      <sz val="9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22"/>
      <color theme="1"/>
      <name val="Arial Narrow"/>
      <family val="2"/>
    </font>
    <font>
      <i/>
      <sz val="9"/>
      <color theme="1"/>
      <name val="Arial Narrow"/>
      <family val="2"/>
    </font>
    <font>
      <b/>
      <sz val="14"/>
      <color theme="1"/>
      <name val="Arial Narrow"/>
      <family val="2"/>
    </font>
    <font>
      <b/>
      <i/>
      <sz val="14"/>
      <color theme="0" tint="-0.499984740745262"/>
      <name val="Arial Narrow"/>
      <family val="2"/>
    </font>
    <font>
      <b/>
      <i/>
      <sz val="12"/>
      <color theme="1"/>
      <name val="Arial Narrow"/>
      <family val="2"/>
    </font>
    <font>
      <b/>
      <i/>
      <sz val="14"/>
      <color theme="1"/>
      <name val="Arial Narrow"/>
      <family val="2"/>
    </font>
    <font>
      <b/>
      <i/>
      <u/>
      <sz val="10"/>
      <color theme="1"/>
      <name val="Arial Narrow"/>
      <family val="2"/>
    </font>
    <font>
      <b/>
      <sz val="8"/>
      <color rgb="FFFF0000"/>
      <name val="Arial Narrow"/>
      <family val="2"/>
    </font>
    <font>
      <b/>
      <sz val="10"/>
      <color rgb="FF00B050"/>
      <name val="Arial Narrow"/>
      <family val="2"/>
    </font>
    <font>
      <b/>
      <sz val="10"/>
      <color theme="1"/>
      <name val="Times New Roman"/>
      <family val="1"/>
    </font>
    <font>
      <sz val="8"/>
      <color theme="1"/>
      <name val="Arial Narrow"/>
      <family val="2"/>
    </font>
    <font>
      <sz val="10"/>
      <color theme="1"/>
      <name val="Courier New"/>
      <family val="3"/>
    </font>
    <font>
      <b/>
      <sz val="10"/>
      <color theme="1"/>
      <name val="Courier New"/>
      <family val="3"/>
    </font>
    <font>
      <sz val="10"/>
      <color theme="1"/>
      <name val="Times New Roman"/>
      <family val="1"/>
    </font>
    <font>
      <sz val="11"/>
      <color theme="1"/>
      <name val="Arial Narrow"/>
      <family val="2"/>
    </font>
    <font>
      <u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b/>
      <i/>
      <sz val="10"/>
      <color theme="1"/>
      <name val="Arial Narrow"/>
      <family val="2"/>
    </font>
    <font>
      <b/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34">
    <xf numFmtId="0" fontId="0" fillId="0" borderId="0" xfId="0"/>
    <xf numFmtId="0" fontId="3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 applyAlignment="1">
      <alignment horizontal="left"/>
    </xf>
    <xf numFmtId="164" fontId="0" fillId="0" borderId="0" xfId="0" applyNumberForma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alignment horizontal="center" vertical="center"/>
      <protection locked="0"/>
    </xf>
    <xf numFmtId="166" fontId="0" fillId="0" borderId="0" xfId="1" applyNumberFormat="1" applyFont="1" applyProtection="1">
      <protection locked="0"/>
    </xf>
    <xf numFmtId="0" fontId="0" fillId="0" borderId="0" xfId="1" applyNumberFormat="1" applyFont="1" applyAlignment="1" applyProtection="1">
      <alignment horizontal="center"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14" fontId="2" fillId="0" borderId="0" xfId="1" applyNumberFormat="1" applyFont="1" applyAlignment="1" applyProtection="1">
      <alignment horizontal="center" vertical="center"/>
      <protection locked="0"/>
    </xf>
    <xf numFmtId="0" fontId="3" fillId="0" borderId="0" xfId="0" applyFont="1"/>
    <xf numFmtId="1" fontId="0" fillId="0" borderId="0" xfId="0" applyNumberFormat="1" applyProtection="1">
      <protection locked="0"/>
    </xf>
    <xf numFmtId="0" fontId="0" fillId="0" borderId="0" xfId="0" applyAlignment="1" applyProtection="1">
      <alignment horizontal="left"/>
      <protection locked="0"/>
    </xf>
    <xf numFmtId="167" fontId="3" fillId="0" borderId="0" xfId="1" applyNumberFormat="1" applyFont="1" applyAlignment="1" applyProtection="1">
      <alignment horizontal="center" vertical="center"/>
    </xf>
    <xf numFmtId="14" fontId="6" fillId="0" borderId="0" xfId="0" applyNumberFormat="1" applyFont="1" applyProtection="1"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8" fontId="6" fillId="0" borderId="0" xfId="0" applyNumberFormat="1" applyFont="1" applyAlignment="1" applyProtection="1">
      <alignment horizontal="center" vertical="center"/>
      <protection locked="0"/>
    </xf>
    <xf numFmtId="168" fontId="6" fillId="0" borderId="0" xfId="0" applyNumberFormat="1" applyFont="1" applyAlignment="1" applyProtection="1">
      <alignment horizontal="left" vertical="center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169" fontId="6" fillId="0" borderId="0" xfId="1" applyNumberFormat="1" applyFont="1" applyAlignment="1" applyProtection="1">
      <alignment horizontal="right"/>
      <protection locked="0"/>
    </xf>
    <xf numFmtId="0" fontId="6" fillId="0" borderId="0" xfId="0" applyFont="1" applyProtection="1">
      <protection locked="0"/>
    </xf>
    <xf numFmtId="170" fontId="6" fillId="0" borderId="0" xfId="0" applyNumberFormat="1" applyFont="1" applyProtection="1">
      <protection locked="0"/>
    </xf>
    <xf numFmtId="166" fontId="6" fillId="0" borderId="0" xfId="1" applyNumberFormat="1" applyFont="1" applyProtection="1">
      <protection locked="0"/>
    </xf>
    <xf numFmtId="0" fontId="6" fillId="0" borderId="0" xfId="1" applyNumberFormat="1" applyFont="1" applyAlignment="1" applyProtection="1">
      <alignment horizontal="center" vertical="center"/>
      <protection locked="0"/>
    </xf>
    <xf numFmtId="0" fontId="7" fillId="0" borderId="0" xfId="1" applyNumberFormat="1" applyFont="1" applyAlignment="1" applyProtection="1">
      <alignment horizontal="center" vertical="center"/>
      <protection locked="0"/>
    </xf>
    <xf numFmtId="14" fontId="7" fillId="0" borderId="0" xfId="1" applyNumberFormat="1" applyFont="1" applyAlignment="1" applyProtection="1">
      <alignment horizontal="center" vertical="center"/>
      <protection locked="0"/>
    </xf>
    <xf numFmtId="168" fontId="8" fillId="0" borderId="0" xfId="0" applyNumberFormat="1" applyFont="1" applyAlignment="1" applyProtection="1">
      <alignment horizontal="right" vertical="center"/>
      <protection hidden="1"/>
    </xf>
    <xf numFmtId="0" fontId="7" fillId="0" borderId="0" xfId="1" applyNumberFormat="1" applyFont="1" applyAlignment="1" applyProtection="1">
      <alignment horizontal="center" vertical="center"/>
      <protection hidden="1"/>
    </xf>
    <xf numFmtId="168" fontId="12" fillId="0" borderId="0" xfId="0" applyNumberFormat="1" applyFont="1" applyAlignment="1" applyProtection="1">
      <alignment horizontal="left" vertical="center"/>
      <protection locked="0"/>
    </xf>
    <xf numFmtId="168" fontId="12" fillId="0" borderId="0" xfId="0" applyNumberFormat="1" applyFont="1" applyAlignment="1" applyProtection="1">
      <alignment horizontal="center" vertical="center"/>
      <protection locked="0"/>
    </xf>
    <xf numFmtId="164" fontId="12" fillId="0" borderId="0" xfId="0" applyNumberFormat="1" applyFont="1" applyAlignment="1" applyProtection="1">
      <alignment horizontal="center" vertical="center"/>
      <protection locked="0"/>
    </xf>
    <xf numFmtId="172" fontId="13" fillId="0" borderId="0" xfId="0" applyNumberFormat="1" applyFont="1" applyAlignment="1" applyProtection="1">
      <alignment vertical="center"/>
      <protection hidden="1"/>
    </xf>
    <xf numFmtId="172" fontId="14" fillId="0" borderId="0" xfId="0" applyNumberFormat="1" applyFont="1" applyAlignment="1" applyProtection="1">
      <alignment horizontal="left" vertical="top"/>
      <protection hidden="1"/>
    </xf>
    <xf numFmtId="168" fontId="15" fillId="0" borderId="0" xfId="0" applyNumberFormat="1" applyFont="1" applyAlignment="1" applyProtection="1">
      <alignment horizontal="center" vertical="center"/>
      <protection locked="0"/>
    </xf>
    <xf numFmtId="0" fontId="16" fillId="0" borderId="0" xfId="0" quotePrefix="1" applyFont="1" applyAlignment="1" applyProtection="1">
      <alignment horizontal="left" vertical="center"/>
      <protection locked="0"/>
    </xf>
    <xf numFmtId="14" fontId="17" fillId="0" borderId="0" xfId="0" applyNumberFormat="1" applyFont="1" applyAlignment="1" applyProtection="1">
      <alignment horizontal="right"/>
      <protection hidden="1"/>
    </xf>
    <xf numFmtId="0" fontId="10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/>
    <xf numFmtId="14" fontId="20" fillId="2" borderId="9" xfId="0" applyNumberFormat="1" applyFont="1" applyFill="1" applyBorder="1" applyAlignment="1" applyProtection="1">
      <alignment horizontal="center" vertical="center"/>
      <protection hidden="1"/>
    </xf>
    <xf numFmtId="0" fontId="20" fillId="2" borderId="10" xfId="0" applyFont="1" applyFill="1" applyBorder="1" applyAlignment="1" applyProtection="1">
      <alignment horizontal="center" vertical="center"/>
      <protection hidden="1"/>
    </xf>
    <xf numFmtId="168" fontId="20" fillId="2" borderId="10" xfId="0" applyNumberFormat="1" applyFont="1" applyFill="1" applyBorder="1" applyAlignment="1" applyProtection="1">
      <alignment horizontal="center" vertical="center" wrapText="1"/>
      <protection hidden="1"/>
    </xf>
    <xf numFmtId="164" fontId="20" fillId="2" borderId="10" xfId="0" applyNumberFormat="1" applyFont="1" applyFill="1" applyBorder="1" applyAlignment="1" applyProtection="1">
      <alignment horizontal="center" vertical="center" wrapText="1"/>
      <protection hidden="1"/>
    </xf>
    <xf numFmtId="169" fontId="20" fillId="2" borderId="11" xfId="1" applyNumberFormat="1" applyFont="1" applyFill="1" applyBorder="1" applyAlignment="1" applyProtection="1">
      <alignment horizontal="right" vertical="center"/>
      <protection hidden="1"/>
    </xf>
    <xf numFmtId="168" fontId="20" fillId="2" borderId="12" xfId="0" applyNumberFormat="1" applyFont="1" applyFill="1" applyBorder="1" applyAlignment="1" applyProtection="1">
      <alignment horizontal="center" vertical="center" wrapText="1"/>
      <protection hidden="1"/>
    </xf>
    <xf numFmtId="0" fontId="20" fillId="2" borderId="13" xfId="0" applyFont="1" applyFill="1" applyBorder="1" applyAlignment="1" applyProtection="1">
      <alignment horizontal="center" vertical="center"/>
      <protection hidden="1"/>
    </xf>
    <xf numFmtId="166" fontId="20" fillId="2" borderId="11" xfId="1" applyNumberFormat="1" applyFont="1" applyFill="1" applyBorder="1" applyAlignment="1" applyProtection="1">
      <alignment horizontal="center" vertical="center"/>
      <protection hidden="1"/>
    </xf>
    <xf numFmtId="166" fontId="20" fillId="2" borderId="11" xfId="1" applyNumberFormat="1" applyFont="1" applyFill="1" applyBorder="1" applyAlignment="1" applyProtection="1">
      <alignment horizontal="center" vertical="center" wrapText="1"/>
      <protection hidden="1"/>
    </xf>
    <xf numFmtId="14" fontId="20" fillId="2" borderId="12" xfId="0" applyNumberFormat="1" applyFont="1" applyFill="1" applyBorder="1" applyAlignment="1" applyProtection="1">
      <alignment horizontal="center" vertical="center" wrapText="1"/>
      <protection hidden="1"/>
    </xf>
    <xf numFmtId="14" fontId="0" fillId="0" borderId="0" xfId="0" applyNumberFormat="1" applyProtection="1">
      <protection locked="0"/>
    </xf>
    <xf numFmtId="14" fontId="6" fillId="0" borderId="14" xfId="0" applyNumberFormat="1" applyFont="1" applyBorder="1" applyProtection="1">
      <protection locked="0"/>
    </xf>
    <xf numFmtId="0" fontId="21" fillId="0" borderId="15" xfId="0" applyFont="1" applyBorder="1" applyAlignment="1" applyProtection="1">
      <alignment horizontal="center" vertical="center"/>
      <protection hidden="1"/>
    </xf>
    <xf numFmtId="172" fontId="6" fillId="0" borderId="15" xfId="0" applyNumberFormat="1" applyFont="1" applyBorder="1" applyAlignment="1" applyProtection="1">
      <alignment horizontal="center" vertical="center"/>
      <protection locked="0"/>
    </xf>
    <xf numFmtId="168" fontId="6" fillId="0" borderId="15" xfId="0" applyNumberFormat="1" applyFont="1" applyBorder="1" applyAlignment="1" applyProtection="1">
      <alignment horizontal="left" vertical="center"/>
      <protection locked="0"/>
    </xf>
    <xf numFmtId="0" fontId="6" fillId="0" borderId="15" xfId="0" applyFont="1" applyBorder="1" applyAlignment="1" applyProtection="1">
      <alignment horizontal="center" vertical="center"/>
      <protection hidden="1"/>
    </xf>
    <xf numFmtId="164" fontId="6" fillId="0" borderId="15" xfId="0" applyNumberFormat="1" applyFont="1" applyBorder="1" applyAlignment="1" applyProtection="1">
      <alignment horizontal="center" vertical="center"/>
      <protection locked="0"/>
    </xf>
    <xf numFmtId="173" fontId="6" fillId="0" borderId="16" xfId="1" applyNumberFormat="1" applyFont="1" applyBorder="1" applyAlignment="1" applyProtection="1">
      <alignment horizontal="right" vertical="center"/>
      <protection hidden="1"/>
    </xf>
    <xf numFmtId="0" fontId="7" fillId="0" borderId="17" xfId="1" applyNumberFormat="1" applyFont="1" applyBorder="1" applyAlignment="1" applyProtection="1">
      <alignment horizontal="center" vertical="center"/>
      <protection locked="0"/>
    </xf>
    <xf numFmtId="166" fontId="22" fillId="3" borderId="18" xfId="1" quotePrefix="1" applyNumberFormat="1" applyFont="1" applyFill="1" applyBorder="1" applyAlignment="1" applyProtection="1">
      <alignment horizontal="center" vertical="center"/>
      <protection hidden="1"/>
    </xf>
    <xf numFmtId="166" fontId="22" fillId="3" borderId="17" xfId="1" applyNumberFormat="1" applyFont="1" applyFill="1" applyBorder="1" applyAlignment="1" applyProtection="1">
      <alignment horizontal="center" vertical="center"/>
      <protection hidden="1"/>
    </xf>
    <xf numFmtId="0" fontId="23" fillId="3" borderId="17" xfId="1" applyNumberFormat="1" applyFont="1" applyFill="1" applyBorder="1" applyAlignment="1" applyProtection="1">
      <alignment horizontal="center" vertical="center"/>
      <protection hidden="1"/>
    </xf>
    <xf numFmtId="0" fontId="22" fillId="3" borderId="19" xfId="1" applyNumberFormat="1" applyFont="1" applyFill="1" applyBorder="1" applyAlignment="1" applyProtection="1">
      <alignment horizontal="center" vertical="center"/>
      <protection locked="0"/>
    </xf>
    <xf numFmtId="0" fontId="22" fillId="3" borderId="19" xfId="1" applyNumberFormat="1" applyFont="1" applyFill="1" applyBorder="1" applyAlignment="1" applyProtection="1">
      <alignment horizontal="left" vertical="center"/>
      <protection hidden="1"/>
    </xf>
    <xf numFmtId="14" fontId="22" fillId="3" borderId="19" xfId="1" applyNumberFormat="1" applyFont="1" applyFill="1" applyBorder="1" applyAlignment="1" applyProtection="1">
      <alignment horizontal="center" vertical="center"/>
    </xf>
    <xf numFmtId="14" fontId="6" fillId="0" borderId="20" xfId="0" applyNumberFormat="1" applyFont="1" applyBorder="1" applyProtection="1">
      <protection locked="0"/>
    </xf>
    <xf numFmtId="0" fontId="21" fillId="0" borderId="21" xfId="0" applyFont="1" applyBorder="1" applyAlignment="1" applyProtection="1">
      <alignment horizontal="center" vertical="center"/>
      <protection hidden="1"/>
    </xf>
    <xf numFmtId="172" fontId="6" fillId="0" borderId="21" xfId="0" applyNumberFormat="1" applyFont="1" applyBorder="1" applyAlignment="1" applyProtection="1">
      <alignment horizontal="center" vertical="center"/>
      <protection locked="0"/>
    </xf>
    <xf numFmtId="168" fontId="6" fillId="0" borderId="21" xfId="0" applyNumberFormat="1" applyFont="1" applyBorder="1" applyAlignment="1" applyProtection="1">
      <alignment horizontal="left" vertical="center"/>
      <protection locked="0"/>
    </xf>
    <xf numFmtId="0" fontId="6" fillId="0" borderId="21" xfId="0" applyFont="1" applyBorder="1" applyAlignment="1" applyProtection="1">
      <alignment horizontal="center" vertical="center"/>
      <protection hidden="1"/>
    </xf>
    <xf numFmtId="164" fontId="6" fillId="0" borderId="21" xfId="0" applyNumberFormat="1" applyFont="1" applyBorder="1" applyAlignment="1" applyProtection="1">
      <alignment horizontal="center" vertical="center"/>
      <protection locked="0"/>
    </xf>
    <xf numFmtId="173" fontId="6" fillId="0" borderId="22" xfId="1" applyNumberFormat="1" applyFont="1" applyBorder="1" applyAlignment="1" applyProtection="1">
      <alignment horizontal="right" vertical="center"/>
      <protection hidden="1"/>
    </xf>
    <xf numFmtId="0" fontId="7" fillId="0" borderId="23" xfId="1" applyNumberFormat="1" applyFont="1" applyBorder="1" applyAlignment="1" applyProtection="1">
      <alignment horizontal="center" vertical="center"/>
      <protection locked="0"/>
    </xf>
    <xf numFmtId="166" fontId="22" fillId="3" borderId="24" xfId="1" quotePrefix="1" applyNumberFormat="1" applyFont="1" applyFill="1" applyBorder="1" applyAlignment="1" applyProtection="1">
      <alignment horizontal="center" vertical="center"/>
      <protection hidden="1"/>
    </xf>
    <xf numFmtId="166" fontId="22" fillId="3" borderId="23" xfId="1" applyNumberFormat="1" applyFont="1" applyFill="1" applyBorder="1" applyAlignment="1" applyProtection="1">
      <alignment horizontal="center" vertical="center"/>
      <protection hidden="1"/>
    </xf>
    <xf numFmtId="0" fontId="23" fillId="3" borderId="23" xfId="1" applyNumberFormat="1" applyFont="1" applyFill="1" applyBorder="1" applyAlignment="1" applyProtection="1">
      <alignment horizontal="center" vertical="center"/>
      <protection hidden="1"/>
    </xf>
    <xf numFmtId="0" fontId="22" fillId="3" borderId="25" xfId="1" applyNumberFormat="1" applyFont="1" applyFill="1" applyBorder="1" applyAlignment="1" applyProtection="1">
      <alignment horizontal="center" vertical="center"/>
      <protection locked="0"/>
    </xf>
    <xf numFmtId="0" fontId="22" fillId="3" borderId="25" xfId="1" applyNumberFormat="1" applyFont="1" applyFill="1" applyBorder="1" applyAlignment="1" applyProtection="1">
      <alignment horizontal="left" vertical="center"/>
      <protection hidden="1"/>
    </xf>
    <xf numFmtId="14" fontId="22" fillId="3" borderId="25" xfId="1" applyNumberFormat="1" applyFont="1" applyFill="1" applyBorder="1" applyAlignment="1" applyProtection="1">
      <alignment horizontal="center" vertical="center"/>
    </xf>
    <xf numFmtId="0" fontId="22" fillId="3" borderId="23" xfId="1" applyNumberFormat="1" applyFont="1" applyFill="1" applyBorder="1" applyAlignment="1" applyProtection="1">
      <alignment horizontal="center" vertical="center"/>
      <protection locked="0"/>
    </xf>
    <xf numFmtId="14" fontId="6" fillId="0" borderId="26" xfId="0" applyNumberFormat="1" applyFont="1" applyBorder="1" applyProtection="1">
      <protection locked="0"/>
    </xf>
    <xf numFmtId="0" fontId="21" fillId="0" borderId="27" xfId="0" applyFont="1" applyBorder="1" applyAlignment="1" applyProtection="1">
      <alignment horizontal="center" vertical="center"/>
      <protection hidden="1"/>
    </xf>
    <xf numFmtId="172" fontId="6" fillId="0" borderId="27" xfId="0" applyNumberFormat="1" applyFont="1" applyBorder="1" applyAlignment="1" applyProtection="1">
      <alignment horizontal="center" vertical="center"/>
      <protection locked="0"/>
    </xf>
    <xf numFmtId="168" fontId="6" fillId="0" borderId="27" xfId="0" applyNumberFormat="1" applyFont="1" applyBorder="1" applyAlignment="1" applyProtection="1">
      <alignment horizontal="left" vertical="center"/>
      <protection locked="0"/>
    </xf>
    <xf numFmtId="0" fontId="6" fillId="0" borderId="27" xfId="0" applyFont="1" applyBorder="1" applyAlignment="1" applyProtection="1">
      <alignment horizontal="center" vertical="center"/>
      <protection hidden="1"/>
    </xf>
    <xf numFmtId="164" fontId="6" fillId="0" borderId="27" xfId="0" applyNumberFormat="1" applyFont="1" applyBorder="1" applyAlignment="1" applyProtection="1">
      <alignment horizontal="center" vertical="center"/>
      <protection locked="0"/>
    </xf>
    <xf numFmtId="173" fontId="6" fillId="0" borderId="28" xfId="1" applyNumberFormat="1" applyFont="1" applyBorder="1" applyAlignment="1" applyProtection="1">
      <alignment horizontal="right" vertical="center"/>
      <protection hidden="1"/>
    </xf>
    <xf numFmtId="0" fontId="7" fillId="0" borderId="29" xfId="1" applyNumberFormat="1" applyFont="1" applyBorder="1" applyAlignment="1" applyProtection="1">
      <alignment horizontal="center" vertical="center"/>
      <protection locked="0"/>
    </xf>
    <xf numFmtId="166" fontId="22" fillId="3" borderId="30" xfId="1" quotePrefix="1" applyNumberFormat="1" applyFont="1" applyFill="1" applyBorder="1" applyAlignment="1" applyProtection="1">
      <alignment horizontal="center" vertical="center"/>
      <protection hidden="1"/>
    </xf>
    <xf numFmtId="173" fontId="22" fillId="3" borderId="31" xfId="1" applyNumberFormat="1" applyFont="1" applyFill="1" applyBorder="1" applyAlignment="1" applyProtection="1">
      <alignment horizontal="center" vertical="center"/>
      <protection hidden="1"/>
    </xf>
    <xf numFmtId="0" fontId="23" fillId="3" borderId="32" xfId="1" applyNumberFormat="1" applyFont="1" applyFill="1" applyBorder="1" applyAlignment="1" applyProtection="1">
      <alignment horizontal="center" vertical="center"/>
      <protection hidden="1"/>
    </xf>
    <xf numFmtId="0" fontId="22" fillId="3" borderId="32" xfId="1" applyNumberFormat="1" applyFont="1" applyFill="1" applyBorder="1" applyAlignment="1" applyProtection="1">
      <alignment horizontal="center" vertical="center"/>
      <protection locked="0"/>
    </xf>
    <xf numFmtId="0" fontId="22" fillId="3" borderId="32" xfId="1" applyNumberFormat="1" applyFont="1" applyFill="1" applyBorder="1" applyAlignment="1" applyProtection="1">
      <alignment horizontal="left" vertical="center"/>
      <protection hidden="1"/>
    </xf>
    <xf numFmtId="14" fontId="22" fillId="3" borderId="32" xfId="1" applyNumberFormat="1" applyFont="1" applyFill="1" applyBorder="1" applyAlignment="1" applyProtection="1">
      <alignment horizontal="center" vertical="center"/>
    </xf>
    <xf numFmtId="3" fontId="7" fillId="0" borderId="35" xfId="1" applyNumberFormat="1" applyFont="1" applyBorder="1" applyAlignment="1" applyProtection="1">
      <alignment horizontal="right"/>
      <protection hidden="1"/>
    </xf>
    <xf numFmtId="3" fontId="6" fillId="0" borderId="0" xfId="0" applyNumberFormat="1" applyFont="1" applyProtection="1">
      <protection locked="0"/>
    </xf>
    <xf numFmtId="166" fontId="7" fillId="0" borderId="0" xfId="1" applyNumberFormat="1" applyFont="1" applyBorder="1" applyProtection="1">
      <protection locked="0"/>
    </xf>
    <xf numFmtId="0" fontId="7" fillId="0" borderId="0" xfId="1" applyNumberFormat="1" applyFont="1" applyBorder="1" applyAlignment="1" applyProtection="1">
      <alignment horizontal="center" vertical="center"/>
      <protection locked="0"/>
    </xf>
    <xf numFmtId="14" fontId="7" fillId="0" borderId="0" xfId="1" applyNumberFormat="1" applyFont="1" applyBorder="1" applyAlignment="1" applyProtection="1">
      <alignment horizontal="center" vertical="center"/>
      <protection locked="0"/>
    </xf>
    <xf numFmtId="3" fontId="6" fillId="0" borderId="38" xfId="1" applyNumberFormat="1" applyFont="1" applyBorder="1" applyAlignment="1" applyProtection="1">
      <alignment horizontal="right"/>
      <protection hidden="1"/>
    </xf>
    <xf numFmtId="3" fontId="10" fillId="2" borderId="41" xfId="0" applyNumberFormat="1" applyFont="1" applyFill="1" applyBorder="1" applyAlignment="1" applyProtection="1">
      <alignment horizontal="right"/>
      <protection hidden="1"/>
    </xf>
    <xf numFmtId="166" fontId="6" fillId="0" borderId="0" xfId="1" applyNumberFormat="1" applyFont="1" applyBorder="1" applyProtection="1">
      <protection locked="0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169" fontId="6" fillId="0" borderId="0" xfId="1" applyNumberFormat="1" applyFont="1" applyBorder="1" applyAlignment="1" applyProtection="1">
      <alignment horizontal="right"/>
      <protection locked="0"/>
    </xf>
    <xf numFmtId="14" fontId="24" fillId="0" borderId="0" xfId="0" applyNumberFormat="1" applyFont="1" applyProtection="1">
      <protection locked="0"/>
    </xf>
    <xf numFmtId="14" fontId="25" fillId="0" borderId="0" xfId="0" applyNumberFormat="1" applyFont="1" applyProtection="1">
      <protection locked="0"/>
    </xf>
    <xf numFmtId="14" fontId="21" fillId="0" borderId="0" xfId="1" applyNumberFormat="1" applyFont="1" applyBorder="1" applyAlignment="1" applyProtection="1">
      <alignment horizontal="center" vertical="center"/>
      <protection locked="0"/>
    </xf>
    <xf numFmtId="14" fontId="26" fillId="0" borderId="0" xfId="0" applyNumberFormat="1" applyFont="1" applyProtection="1">
      <protection hidden="1"/>
    </xf>
    <xf numFmtId="14" fontId="27" fillId="0" borderId="0" xfId="0" applyNumberFormat="1" applyFont="1" applyProtection="1">
      <protection hidden="1"/>
    </xf>
    <xf numFmtId="0" fontId="28" fillId="0" borderId="0" xfId="0" applyFont="1" applyAlignment="1" applyProtection="1">
      <alignment horizontal="center" vertical="center"/>
      <protection locked="0"/>
    </xf>
    <xf numFmtId="14" fontId="7" fillId="0" borderId="0" xfId="0" applyNumberFormat="1" applyFont="1" applyProtection="1">
      <protection locked="0"/>
    </xf>
    <xf numFmtId="168" fontId="28" fillId="0" borderId="0" xfId="0" applyNumberFormat="1" applyFont="1" applyAlignment="1" applyProtection="1">
      <alignment horizontal="left" vertical="center"/>
      <protection locked="0"/>
    </xf>
    <xf numFmtId="164" fontId="28" fillId="0" borderId="0" xfId="0" applyNumberFormat="1" applyFont="1" applyAlignment="1" applyProtection="1">
      <alignment horizontal="center" vertical="center"/>
      <protection locked="0"/>
    </xf>
    <xf numFmtId="169" fontId="28" fillId="0" borderId="0" xfId="1" applyNumberFormat="1" applyFont="1" applyBorder="1" applyAlignment="1" applyProtection="1">
      <alignment horizontal="right"/>
      <protection locked="0"/>
    </xf>
    <xf numFmtId="169" fontId="29" fillId="0" borderId="0" xfId="1" applyNumberFormat="1" applyFont="1" applyAlignment="1" applyProtection="1">
      <alignment horizontal="right"/>
      <protection hidden="1"/>
    </xf>
    <xf numFmtId="167" fontId="6" fillId="0" borderId="36" xfId="0" applyNumberFormat="1" applyFont="1" applyBorder="1" applyAlignment="1" applyProtection="1">
      <alignment horizontal="left" vertical="center"/>
      <protection hidden="1"/>
    </xf>
    <xf numFmtId="167" fontId="6" fillId="0" borderId="37" xfId="0" applyNumberFormat="1" applyFont="1" applyBorder="1" applyAlignment="1" applyProtection="1">
      <alignment horizontal="left" vertical="center"/>
      <protection hidden="1"/>
    </xf>
    <xf numFmtId="167" fontId="6" fillId="4" borderId="39" xfId="0" applyNumberFormat="1" applyFont="1" applyFill="1" applyBorder="1" applyAlignment="1" applyProtection="1">
      <alignment horizontal="left" vertical="center"/>
      <protection hidden="1"/>
    </xf>
    <xf numFmtId="167" fontId="6" fillId="4" borderId="40" xfId="0" applyNumberFormat="1" applyFont="1" applyFill="1" applyBorder="1" applyAlignment="1" applyProtection="1">
      <alignment horizontal="left" vertical="center"/>
      <protection hidden="1"/>
    </xf>
    <xf numFmtId="171" fontId="9" fillId="0" borderId="0" xfId="0" applyNumberFormat="1" applyFont="1" applyAlignment="1" applyProtection="1">
      <alignment horizontal="left" vertical="center"/>
      <protection hidden="1"/>
    </xf>
    <xf numFmtId="168" fontId="10" fillId="0" borderId="1" xfId="0" applyNumberFormat="1" applyFont="1" applyBorder="1" applyAlignment="1" applyProtection="1">
      <alignment horizontal="center" vertical="center"/>
      <protection hidden="1"/>
    </xf>
    <xf numFmtId="49" fontId="11" fillId="0" borderId="2" xfId="0" applyNumberFormat="1" applyFont="1" applyBorder="1" applyAlignment="1" applyProtection="1">
      <alignment horizontal="center" vertical="center"/>
      <protection locked="0"/>
    </xf>
    <xf numFmtId="49" fontId="11" fillId="0" borderId="3" xfId="0" applyNumberFormat="1" applyFont="1" applyBorder="1" applyAlignment="1" applyProtection="1">
      <alignment horizontal="center" vertical="center"/>
      <protection locked="0"/>
    </xf>
    <xf numFmtId="49" fontId="11" fillId="0" borderId="4" xfId="0" applyNumberFormat="1" applyFont="1" applyBorder="1" applyAlignment="1" applyProtection="1">
      <alignment horizontal="center" vertical="center"/>
      <protection locked="0"/>
    </xf>
    <xf numFmtId="168" fontId="12" fillId="0" borderId="5" xfId="0" applyNumberFormat="1" applyFont="1" applyBorder="1" applyAlignment="1" applyProtection="1">
      <alignment horizontal="center" vertical="center"/>
      <protection hidden="1"/>
    </xf>
    <xf numFmtId="168" fontId="12" fillId="0" borderId="0" xfId="0" applyNumberFormat="1" applyFont="1" applyAlignment="1" applyProtection="1">
      <alignment horizontal="center" vertical="center"/>
      <protection hidden="1"/>
    </xf>
    <xf numFmtId="168" fontId="12" fillId="0" borderId="1" xfId="0" applyNumberFormat="1" applyFont="1" applyBorder="1" applyAlignment="1" applyProtection="1">
      <alignment horizontal="center" vertical="center"/>
      <protection hidden="1"/>
    </xf>
    <xf numFmtId="168" fontId="12" fillId="0" borderId="6" xfId="0" applyNumberFormat="1" applyFont="1" applyBorder="1" applyAlignment="1" applyProtection="1">
      <alignment horizontal="center" vertical="center"/>
      <protection hidden="1"/>
    </xf>
    <xf numFmtId="168" fontId="12" fillId="0" borderId="7" xfId="0" applyNumberFormat="1" applyFont="1" applyBorder="1" applyAlignment="1" applyProtection="1">
      <alignment horizontal="center" vertical="center"/>
      <protection hidden="1"/>
    </xf>
    <xf numFmtId="168" fontId="12" fillId="0" borderId="8" xfId="0" applyNumberFormat="1" applyFont="1" applyBorder="1" applyAlignment="1" applyProtection="1">
      <alignment horizontal="center" vertical="center"/>
      <protection hidden="1"/>
    </xf>
    <xf numFmtId="167" fontId="6" fillId="0" borderId="33" xfId="0" applyNumberFormat="1" applyFont="1" applyBorder="1" applyAlignment="1" applyProtection="1">
      <alignment horizontal="left" vertical="center"/>
      <protection hidden="1"/>
    </xf>
    <xf numFmtId="167" fontId="6" fillId="0" borderId="34" xfId="0" applyNumberFormat="1" applyFont="1" applyBorder="1" applyAlignment="1" applyProtection="1">
      <alignment horizontal="left" vertical="center"/>
      <protection hidden="1"/>
    </xf>
  </cellXfs>
  <cellStyles count="2">
    <cellStyle name="Milliers" xfId="1" builtinId="3"/>
    <cellStyle name="Normal" xfId="0" builtinId="0"/>
  </cellStyles>
  <dxfs count="21">
    <dxf>
      <fill>
        <patternFill>
          <bgColor theme="3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5" tint="0.79998168889431442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6" tint="-0.499984740745262"/>
      </font>
      <fill>
        <patternFill>
          <bgColor theme="6" tint="0.59996337778862885"/>
        </patternFill>
      </fill>
    </dxf>
    <dxf>
      <font>
        <color rgb="FF9C0006"/>
      </font>
    </dxf>
    <dxf>
      <font>
        <b/>
        <i val="0"/>
        <color rgb="FFC00000"/>
      </font>
      <fill>
        <patternFill>
          <bgColor theme="5" tint="0.79998168889431442"/>
        </patternFill>
      </fill>
    </dxf>
    <dxf>
      <font>
        <b/>
        <i val="0"/>
        <color rgb="FF0070C0"/>
      </font>
      <fill>
        <patternFill>
          <bgColor theme="4" tint="0.59996337778862885"/>
        </patternFill>
      </fill>
    </dxf>
    <dxf>
      <font>
        <b/>
        <i val="0"/>
        <color theme="6" tint="-0.499984740745262"/>
      </font>
      <fill>
        <patternFill>
          <bgColor theme="6" tint="0.59996337778862885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b/>
        <i val="0"/>
        <color rgb="FF00B050"/>
      </font>
    </dxf>
    <dxf>
      <font>
        <b/>
        <i val="0"/>
        <color rgb="FF0000FF"/>
      </font>
      <fill>
        <patternFill>
          <bgColor theme="8" tint="0.79998168889431442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133350</xdr:colOff>
      <xdr:row>0</xdr:row>
      <xdr:rowOff>38100</xdr:rowOff>
    </xdr:from>
    <xdr:to>
      <xdr:col>9</xdr:col>
      <xdr:colOff>85725</xdr:colOff>
      <xdr:row>1</xdr:row>
      <xdr:rowOff>122767</xdr:rowOff>
    </xdr:to>
    <xdr:sp macro="[1]!Rien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3350" y="38100"/>
          <a:ext cx="5829300" cy="71331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 fPrintsWithSheet="0"/>
  </xdr:twoCellAnchor>
  <xdr:twoCellAnchor editAs="absolute">
    <xdr:from>
      <xdr:col>8</xdr:col>
      <xdr:colOff>284691</xdr:colOff>
      <xdr:row>0</xdr:row>
      <xdr:rowOff>197910</xdr:rowOff>
    </xdr:from>
    <xdr:to>
      <xdr:col>8</xdr:col>
      <xdr:colOff>666751</xdr:colOff>
      <xdr:row>1</xdr:row>
      <xdr:rowOff>19650</xdr:rowOff>
    </xdr:to>
    <xdr:sp macro="[1]!De_Protege" textlink="">
      <xdr:nvSpPr>
        <xdr:cNvPr id="3" name="Lock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EditPoints="1" noChangeArrowheads="1"/>
        </xdr:cNvSpPr>
      </xdr:nvSpPr>
      <xdr:spPr bwMode="auto">
        <a:xfrm>
          <a:off x="5447241" y="197910"/>
          <a:ext cx="382060" cy="450390"/>
        </a:xfrm>
        <a:custGeom>
          <a:avLst/>
          <a:gdLst>
            <a:gd name="T0" fmla="*/ 10800 w 21600"/>
            <a:gd name="T1" fmla="*/ 0 h 21600"/>
            <a:gd name="T2" fmla="*/ 21600 w 21600"/>
            <a:gd name="T3" fmla="*/ 9606 h 21600"/>
            <a:gd name="T4" fmla="*/ 10800 w 21600"/>
            <a:gd name="T5" fmla="*/ 21600 h 21600"/>
            <a:gd name="T6" fmla="*/ 0 w 21600"/>
            <a:gd name="T7" fmla="*/ 9606 h 21600"/>
            <a:gd name="T8" fmla="*/ 744 w 21600"/>
            <a:gd name="T9" fmla="*/ 9904 h 21600"/>
            <a:gd name="T10" fmla="*/ 21134 w 21600"/>
            <a:gd name="T11" fmla="*/ 1533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 extrusionOk="0">
              <a:moveTo>
                <a:pt x="93" y="9606"/>
              </a:moveTo>
              <a:lnTo>
                <a:pt x="2048" y="9606"/>
              </a:lnTo>
              <a:lnTo>
                <a:pt x="2048" y="4713"/>
              </a:lnTo>
              <a:lnTo>
                <a:pt x="2420" y="3818"/>
              </a:lnTo>
              <a:lnTo>
                <a:pt x="2979" y="3028"/>
              </a:lnTo>
              <a:lnTo>
                <a:pt x="3537" y="2446"/>
              </a:lnTo>
              <a:lnTo>
                <a:pt x="3956" y="1998"/>
              </a:lnTo>
              <a:lnTo>
                <a:pt x="4492" y="1581"/>
              </a:lnTo>
              <a:lnTo>
                <a:pt x="5143" y="1238"/>
              </a:lnTo>
              <a:lnTo>
                <a:pt x="5912" y="880"/>
              </a:lnTo>
              <a:lnTo>
                <a:pt x="6587" y="641"/>
              </a:lnTo>
              <a:lnTo>
                <a:pt x="7518" y="372"/>
              </a:lnTo>
              <a:lnTo>
                <a:pt x="8425" y="208"/>
              </a:lnTo>
              <a:lnTo>
                <a:pt x="9496" y="59"/>
              </a:lnTo>
              <a:lnTo>
                <a:pt x="10637" y="14"/>
              </a:lnTo>
              <a:lnTo>
                <a:pt x="11614" y="59"/>
              </a:lnTo>
              <a:lnTo>
                <a:pt x="12382" y="119"/>
              </a:lnTo>
              <a:lnTo>
                <a:pt x="13034" y="253"/>
              </a:lnTo>
              <a:lnTo>
                <a:pt x="13779" y="417"/>
              </a:lnTo>
              <a:lnTo>
                <a:pt x="14500" y="611"/>
              </a:lnTo>
              <a:lnTo>
                <a:pt x="14733" y="686"/>
              </a:lnTo>
              <a:lnTo>
                <a:pt x="14989" y="790"/>
              </a:lnTo>
              <a:lnTo>
                <a:pt x="15175" y="865"/>
              </a:lnTo>
              <a:lnTo>
                <a:pt x="15385" y="954"/>
              </a:lnTo>
              <a:lnTo>
                <a:pt x="15431" y="969"/>
              </a:lnTo>
              <a:lnTo>
                <a:pt x="15594" y="1059"/>
              </a:lnTo>
              <a:lnTo>
                <a:pt x="15757" y="1148"/>
              </a:lnTo>
              <a:lnTo>
                <a:pt x="15920" y="1267"/>
              </a:lnTo>
              <a:lnTo>
                <a:pt x="16106" y="1372"/>
              </a:lnTo>
              <a:lnTo>
                <a:pt x="16665" y="1730"/>
              </a:lnTo>
              <a:lnTo>
                <a:pt x="17014" y="1998"/>
              </a:lnTo>
              <a:lnTo>
                <a:pt x="17480" y="2356"/>
              </a:lnTo>
              <a:lnTo>
                <a:pt x="17852" y="2804"/>
              </a:lnTo>
              <a:lnTo>
                <a:pt x="18178" y="3192"/>
              </a:lnTo>
              <a:lnTo>
                <a:pt x="18527" y="3639"/>
              </a:lnTo>
              <a:lnTo>
                <a:pt x="18806" y="4132"/>
              </a:lnTo>
              <a:lnTo>
                <a:pt x="19086" y="4713"/>
              </a:lnTo>
              <a:lnTo>
                <a:pt x="19272" y="5191"/>
              </a:lnTo>
              <a:lnTo>
                <a:pt x="19295" y="9606"/>
              </a:lnTo>
              <a:lnTo>
                <a:pt x="21600" y="9606"/>
              </a:lnTo>
              <a:lnTo>
                <a:pt x="21600" y="16289"/>
              </a:lnTo>
              <a:lnTo>
                <a:pt x="21413" y="17184"/>
              </a:lnTo>
              <a:lnTo>
                <a:pt x="21041" y="17900"/>
              </a:lnTo>
              <a:lnTo>
                <a:pt x="20668" y="18377"/>
              </a:lnTo>
              <a:lnTo>
                <a:pt x="20343" y="18855"/>
              </a:lnTo>
              <a:lnTo>
                <a:pt x="19924" y="19332"/>
              </a:lnTo>
              <a:lnTo>
                <a:pt x="19388" y="19809"/>
              </a:lnTo>
              <a:lnTo>
                <a:pt x="18806" y="20242"/>
              </a:lnTo>
              <a:lnTo>
                <a:pt x="18062" y="20585"/>
              </a:lnTo>
              <a:lnTo>
                <a:pt x="17270" y="20883"/>
              </a:lnTo>
              <a:lnTo>
                <a:pt x="16525" y="21182"/>
              </a:lnTo>
              <a:lnTo>
                <a:pt x="15548" y="21420"/>
              </a:lnTo>
              <a:lnTo>
                <a:pt x="14803" y="21540"/>
              </a:lnTo>
              <a:lnTo>
                <a:pt x="13662" y="21674"/>
              </a:lnTo>
              <a:lnTo>
                <a:pt x="8379" y="21659"/>
              </a:lnTo>
              <a:lnTo>
                <a:pt x="7168" y="21540"/>
              </a:lnTo>
              <a:lnTo>
                <a:pt x="6098" y="21331"/>
              </a:lnTo>
              <a:lnTo>
                <a:pt x="5050" y="21092"/>
              </a:lnTo>
              <a:lnTo>
                <a:pt x="4003" y="20764"/>
              </a:lnTo>
              <a:lnTo>
                <a:pt x="3258" y="20391"/>
              </a:lnTo>
              <a:lnTo>
                <a:pt x="2769" y="20123"/>
              </a:lnTo>
              <a:lnTo>
                <a:pt x="2281" y="19720"/>
              </a:lnTo>
              <a:lnTo>
                <a:pt x="1862" y="19407"/>
              </a:lnTo>
              <a:lnTo>
                <a:pt x="1489" y="19079"/>
              </a:lnTo>
              <a:lnTo>
                <a:pt x="1070" y="18676"/>
              </a:lnTo>
              <a:lnTo>
                <a:pt x="744" y="18258"/>
              </a:lnTo>
              <a:lnTo>
                <a:pt x="325" y="17661"/>
              </a:lnTo>
              <a:lnTo>
                <a:pt x="162" y="17035"/>
              </a:lnTo>
              <a:lnTo>
                <a:pt x="93" y="16468"/>
              </a:lnTo>
              <a:lnTo>
                <a:pt x="93" y="9606"/>
              </a:lnTo>
              <a:close/>
              <a:moveTo>
                <a:pt x="6098" y="9591"/>
              </a:moveTo>
              <a:lnTo>
                <a:pt x="6098" y="5220"/>
              </a:lnTo>
              <a:lnTo>
                <a:pt x="6191" y="4907"/>
              </a:lnTo>
              <a:lnTo>
                <a:pt x="6307" y="4639"/>
              </a:lnTo>
              <a:lnTo>
                <a:pt x="6517" y="4370"/>
              </a:lnTo>
              <a:lnTo>
                <a:pt x="6680" y="4087"/>
              </a:lnTo>
              <a:lnTo>
                <a:pt x="6889" y="3878"/>
              </a:lnTo>
              <a:lnTo>
                <a:pt x="7308" y="3520"/>
              </a:lnTo>
              <a:lnTo>
                <a:pt x="7843" y="3281"/>
              </a:lnTo>
              <a:lnTo>
                <a:pt x="8402" y="3013"/>
              </a:lnTo>
              <a:lnTo>
                <a:pt x="9031" y="2834"/>
              </a:lnTo>
              <a:lnTo>
                <a:pt x="9659" y="2700"/>
              </a:lnTo>
              <a:lnTo>
                <a:pt x="10497" y="2625"/>
              </a:lnTo>
              <a:lnTo>
                <a:pt x="11125" y="2655"/>
              </a:lnTo>
              <a:lnTo>
                <a:pt x="11987" y="2789"/>
              </a:lnTo>
              <a:lnTo>
                <a:pt x="12522" y="2893"/>
              </a:lnTo>
              <a:lnTo>
                <a:pt x="13011" y="3028"/>
              </a:lnTo>
              <a:lnTo>
                <a:pt x="13290" y="3192"/>
              </a:lnTo>
              <a:lnTo>
                <a:pt x="13709" y="3371"/>
              </a:lnTo>
              <a:lnTo>
                <a:pt x="13872" y="3505"/>
              </a:lnTo>
              <a:lnTo>
                <a:pt x="14058" y="3639"/>
              </a:lnTo>
              <a:lnTo>
                <a:pt x="14291" y="3788"/>
              </a:lnTo>
              <a:lnTo>
                <a:pt x="14431" y="3953"/>
              </a:lnTo>
              <a:lnTo>
                <a:pt x="14617" y="4102"/>
              </a:lnTo>
              <a:lnTo>
                <a:pt x="14826" y="4311"/>
              </a:lnTo>
              <a:lnTo>
                <a:pt x="14919" y="4534"/>
              </a:lnTo>
              <a:lnTo>
                <a:pt x="15036" y="4773"/>
              </a:lnTo>
              <a:lnTo>
                <a:pt x="15175" y="5027"/>
              </a:lnTo>
              <a:lnTo>
                <a:pt x="15245" y="5220"/>
              </a:lnTo>
              <a:lnTo>
                <a:pt x="15245" y="9591"/>
              </a:lnTo>
              <a:lnTo>
                <a:pt x="6098" y="9591"/>
              </a:lnTo>
              <a:close/>
            </a:path>
            <a:path w="21600" h="21600" extrusionOk="0">
              <a:moveTo>
                <a:pt x="93" y="9606"/>
              </a:moveTo>
              <a:lnTo>
                <a:pt x="21600" y="9606"/>
              </a:lnTo>
              <a:close/>
            </a:path>
            <a:path w="21600" h="21600" extrusionOk="0">
              <a:moveTo>
                <a:pt x="11684" y="17109"/>
              </a:moveTo>
              <a:lnTo>
                <a:pt x="12266" y="19317"/>
              </a:lnTo>
              <a:lnTo>
                <a:pt x="9659" y="19317"/>
              </a:lnTo>
              <a:lnTo>
                <a:pt x="10287" y="17124"/>
              </a:lnTo>
              <a:lnTo>
                <a:pt x="10008" y="16975"/>
              </a:lnTo>
              <a:lnTo>
                <a:pt x="9799" y="16722"/>
              </a:lnTo>
              <a:lnTo>
                <a:pt x="9752" y="16408"/>
              </a:lnTo>
              <a:lnTo>
                <a:pt x="9822" y="16170"/>
              </a:lnTo>
              <a:lnTo>
                <a:pt x="10008" y="16006"/>
              </a:lnTo>
              <a:lnTo>
                <a:pt x="10148" y="15871"/>
              </a:lnTo>
              <a:lnTo>
                <a:pt x="10381" y="15782"/>
              </a:lnTo>
              <a:lnTo>
                <a:pt x="10660" y="15692"/>
              </a:lnTo>
              <a:lnTo>
                <a:pt x="11009" y="15677"/>
              </a:lnTo>
              <a:lnTo>
                <a:pt x="11288" y="15722"/>
              </a:lnTo>
              <a:lnTo>
                <a:pt x="11614" y="15782"/>
              </a:lnTo>
              <a:lnTo>
                <a:pt x="11893" y="15946"/>
              </a:lnTo>
              <a:lnTo>
                <a:pt x="12033" y="16080"/>
              </a:lnTo>
              <a:lnTo>
                <a:pt x="12173" y="16229"/>
              </a:lnTo>
              <a:lnTo>
                <a:pt x="12196" y="16408"/>
              </a:lnTo>
              <a:lnTo>
                <a:pt x="12103" y="16722"/>
              </a:lnTo>
              <a:lnTo>
                <a:pt x="11987" y="16856"/>
              </a:lnTo>
              <a:lnTo>
                <a:pt x="11847" y="16975"/>
              </a:lnTo>
              <a:lnTo>
                <a:pt x="11684" y="17109"/>
              </a:lnTo>
            </a:path>
          </a:pathLst>
        </a:custGeom>
        <a:solidFill>
          <a:srgbClr val="C02000"/>
        </a:solidFill>
        <a:ln w="31750">
          <a:solidFill>
            <a:schemeClr val="tx1"/>
          </a:solidFill>
          <a:miter lim="800000"/>
          <a:headEnd/>
          <a:tailEnd/>
        </a:ln>
      </xdr:spPr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85725</xdr:colOff>
          <xdr:row>0</xdr:row>
          <xdr:rowOff>123825</xdr:rowOff>
        </xdr:from>
        <xdr:to>
          <xdr:col>3</xdr:col>
          <xdr:colOff>57150</xdr:colOff>
          <xdr:row>1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123825</xdr:colOff>
          <xdr:row>0</xdr:row>
          <xdr:rowOff>123825</xdr:rowOff>
        </xdr:from>
        <xdr:to>
          <xdr:col>4</xdr:col>
          <xdr:colOff>266700</xdr:colOff>
          <xdr:row>1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4</xdr:col>
      <xdr:colOff>457201</xdr:colOff>
      <xdr:row>0</xdr:row>
      <xdr:rowOff>142875</xdr:rowOff>
    </xdr:from>
    <xdr:to>
      <xdr:col>8</xdr:col>
      <xdr:colOff>161925</xdr:colOff>
      <xdr:row>1</xdr:row>
      <xdr:rowOff>19050</xdr:rowOff>
    </xdr:to>
    <xdr:sp macro="[1]!Le_Plein_Ecran.Menu" textlink="">
      <xdr:nvSpPr>
        <xdr:cNvPr id="6" name="Plein_écra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/>
        </xdr:cNvSpPr>
      </xdr:nvSpPr>
      <xdr:spPr>
        <a:xfrm>
          <a:off x="3286126" y="142875"/>
          <a:ext cx="2038349" cy="504825"/>
        </a:xfrm>
        <a:prstGeom prst="round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en-US" sz="2400" b="0" i="0" u="none" strike="noStrike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Calibri"/>
              <a:ea typeface="+mn-ea"/>
              <a:cs typeface="Calibri"/>
            </a:rPr>
            <a:t>Petit écran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tenda%20Kuete\Documents\GMS%20Camion\Gestion%20Camion\Camions%202021\FACTURES%202021\iFacture%202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tenda%20Kuete\AppData\Roaming\Microsoft\AddIns\PITTSCONVERT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 SEFAC"/>
      <sheetName val="FAC SEBAC"/>
      <sheetName val="Gasoil"/>
      <sheetName val="Feuil3"/>
      <sheetName val="Menu"/>
      <sheetName val="Commissions"/>
      <sheetName val="Identification"/>
      <sheetName val="iFacture 2021"/>
    </sheetNames>
    <definedNames>
      <definedName name="Bouton2_Cliquer"/>
      <definedName name="De_Protege"/>
      <definedName name="Le_Plein_Ecran.Menu"/>
      <definedName name="Print_It"/>
      <definedName name="Rien"/>
    </definedNames>
    <sheetDataSet>
      <sheetData sheetId="0"/>
      <sheetData sheetId="1">
        <row r="10">
          <cell r="E10" t="str">
            <v>SEFAC SA</v>
          </cell>
        </row>
        <row r="31">
          <cell r="H31" t="str">
            <v/>
          </cell>
        </row>
      </sheetData>
      <sheetData sheetId="2"/>
      <sheetData sheetId="3">
        <row r="1">
          <cell r="A1">
            <v>1</v>
          </cell>
        </row>
        <row r="4">
          <cell r="G4" t="str">
            <v>Enregistrer</v>
          </cell>
          <cell r="H4" t="str">
            <v>TRANSPORT GRUMES UFA10000-LIBONGO</v>
          </cell>
        </row>
        <row r="5">
          <cell r="B5">
            <v>1</v>
          </cell>
          <cell r="C5" t="str">
            <v>/SI/</v>
          </cell>
          <cell r="D5" t="str">
            <v>AT/21</v>
          </cell>
          <cell r="G5" t="str">
            <v>MENU</v>
          </cell>
          <cell r="H5" t="str">
            <v>TRANSPORT GRUMES UFA10008-SCIERIE LIBONGO</v>
          </cell>
        </row>
        <row r="6">
          <cell r="B6">
            <v>22</v>
          </cell>
          <cell r="C6" t="str">
            <v>/SE/</v>
          </cell>
          <cell r="D6" t="str">
            <v>AT/21</v>
          </cell>
          <cell r="H6" t="str">
            <v>TRANSPORT GRUMES UFA10009-SCIERIE LIBONGO</v>
          </cell>
        </row>
        <row r="7">
          <cell r="B7">
            <v>50</v>
          </cell>
          <cell r="C7" t="str">
            <v>/SF/</v>
          </cell>
          <cell r="D7" t="str">
            <v>AT/21</v>
          </cell>
          <cell r="H7" t="str">
            <v>TRANSPORT GRUMES UFA10010-SCIERIE LIBONGO</v>
          </cell>
        </row>
        <row r="8">
          <cell r="B8">
            <v>8</v>
          </cell>
          <cell r="C8" t="str">
            <v>/SB/</v>
          </cell>
          <cell r="D8" t="str">
            <v>AT/21</v>
          </cell>
          <cell r="H8" t="str">
            <v>TRANSPORT GRUMES UFA10012-SCIERIE LIBONGO</v>
          </cell>
        </row>
        <row r="9">
          <cell r="B9">
            <v>1</v>
          </cell>
          <cell r="C9" t="str">
            <v>/FB/</v>
          </cell>
          <cell r="D9" t="str">
            <v>AT/21</v>
          </cell>
          <cell r="H9" t="str">
            <v>TRANSPORT GRUMES UFA10064-SCIERIE LIBONGO</v>
          </cell>
        </row>
        <row r="10">
          <cell r="H10" t="str">
            <v>TRANSPORT GRUMES VC0702113-DOUALA</v>
          </cell>
        </row>
        <row r="11">
          <cell r="H11" t="str">
            <v>TRANSPORT GRUMES VC0702116-DOUALA</v>
          </cell>
        </row>
        <row r="12">
          <cell r="H12" t="str">
            <v>TRANSPORT GRUMES VC0702115-DOUALA</v>
          </cell>
        </row>
        <row r="13">
          <cell r="A13" t="str">
            <v>LTTR 175 AL</v>
          </cell>
          <cell r="H13" t="str">
            <v>TRANSPORT GRUMES VC0702122-DOUALA</v>
          </cell>
        </row>
        <row r="14">
          <cell r="A14" t="str">
            <v>LTTR 273 AF</v>
          </cell>
        </row>
        <row r="15">
          <cell r="A15" t="str">
            <v>LTTR 275 AF</v>
          </cell>
        </row>
        <row r="16">
          <cell r="A16" t="str">
            <v>LTTR 483 AH</v>
          </cell>
        </row>
        <row r="17">
          <cell r="A17" t="str">
            <v>LTTR 689 AM</v>
          </cell>
        </row>
        <row r="18">
          <cell r="A18" t="str">
            <v>LTTR 690 AM</v>
          </cell>
        </row>
        <row r="19">
          <cell r="A19" t="str">
            <v>LTTR 691 AM</v>
          </cell>
        </row>
        <row r="20">
          <cell r="A20" t="str">
            <v>LTTR 797 AJ</v>
          </cell>
        </row>
        <row r="21">
          <cell r="A21" t="str">
            <v>LTTR 798 AJ</v>
          </cell>
        </row>
        <row r="22">
          <cell r="A22" t="str">
            <v>LTTR 905 AN</v>
          </cell>
          <cell r="J22">
            <v>44385</v>
          </cell>
        </row>
        <row r="23">
          <cell r="A23" t="str">
            <v>LTTR 906 AN</v>
          </cell>
          <cell r="J23">
            <v>44435</v>
          </cell>
        </row>
        <row r="24">
          <cell r="A24" t="str">
            <v>LTTR 907 AN</v>
          </cell>
        </row>
        <row r="25">
          <cell r="A25" t="str">
            <v>LTTR 917 AM</v>
          </cell>
        </row>
        <row r="29">
          <cell r="A29" t="str">
            <v>SEFAC SA</v>
          </cell>
          <cell r="B29" t="str">
            <v>RCCM : 3266   −    NIU : M 116700000360 F</v>
          </cell>
          <cell r="C29" t="str">
            <v xml:space="preserve">BP 942                           DOUALA-CAMEROUN </v>
          </cell>
        </row>
        <row r="30">
          <cell r="A30" t="str">
            <v>SEBAC SA</v>
          </cell>
          <cell r="B30" t="str">
            <v>RCCM : 9562    −    NIU : M 039100000359 N</v>
          </cell>
          <cell r="C30" t="str">
            <v>BP 942                           DOUALA-CAMEROUN</v>
          </cell>
        </row>
        <row r="31">
          <cell r="A31" t="str">
            <v>LA FILIERE BOIS</v>
          </cell>
          <cell r="B31" t="str">
            <v>RCCM :              −    NIU :  M 119200000510 L</v>
          </cell>
          <cell r="C31" t="str">
            <v>BP 942                           DOUALA-CAMEROUN</v>
          </cell>
        </row>
        <row r="32">
          <cell r="A32" t="str">
            <v>SEFECCAM SARL</v>
          </cell>
          <cell r="B32" t="str">
            <v>RCCM : YAO/2006/M/192 − NIU : M020100020752T</v>
          </cell>
          <cell r="C32" t="str">
            <v>BP 5969                         DOUALA-CAMEROUN</v>
          </cell>
        </row>
        <row r="33">
          <cell r="A33" t="str">
            <v>SIENCAM SARL</v>
          </cell>
          <cell r="B33" t="str">
            <v>RCCM : KBA/2012/B/079 − NIU : M121200047833W</v>
          </cell>
          <cell r="C33" t="str">
            <v>BP 0000                         DOUALA-CAMEROUN</v>
          </cell>
          <cell r="D33" t="str">
            <v>Martial</v>
          </cell>
        </row>
        <row r="35">
          <cell r="A35" t="str">
            <v>LTTR 175 AL</v>
          </cell>
          <cell r="B35" t="str">
            <v>ABUBAKA YIMBUH</v>
          </cell>
          <cell r="C35">
            <v>43232</v>
          </cell>
        </row>
        <row r="36">
          <cell r="A36" t="str">
            <v>LTTR 273 AF</v>
          </cell>
          <cell r="B36" t="str">
            <v>HORS-SERVICE</v>
          </cell>
          <cell r="C36">
            <v>43451</v>
          </cell>
        </row>
        <row r="37">
          <cell r="A37" t="str">
            <v>LTTR 275 AF</v>
          </cell>
          <cell r="B37" t="str">
            <v>FOBOU Gérald</v>
          </cell>
          <cell r="C37">
            <v>43950</v>
          </cell>
        </row>
        <row r="38">
          <cell r="A38" t="str">
            <v>LTTR 483 AH</v>
          </cell>
          <cell r="B38" t="str">
            <v>NJOUBOUHI Thérance</v>
          </cell>
          <cell r="C38">
            <v>44317</v>
          </cell>
        </row>
        <row r="39">
          <cell r="A39" t="str">
            <v>LTTR 689 AM</v>
          </cell>
          <cell r="B39" t="str">
            <v>BEKOLO Françis</v>
          </cell>
          <cell r="C39">
            <v>43191</v>
          </cell>
        </row>
        <row r="40">
          <cell r="A40" t="str">
            <v>LTTR 690 AM</v>
          </cell>
          <cell r="B40" t="str">
            <v>MOCTAR MOHAMADOU</v>
          </cell>
          <cell r="C40">
            <v>44348</v>
          </cell>
        </row>
        <row r="41">
          <cell r="A41" t="str">
            <v>LTTR 691 AM</v>
          </cell>
          <cell r="B41" t="str">
            <v>TILANDOH David</v>
          </cell>
          <cell r="C41">
            <v>43239</v>
          </cell>
        </row>
        <row r="42">
          <cell r="A42" t="str">
            <v>LTTR 797 AJ</v>
          </cell>
          <cell r="B42" t="str">
            <v>MOUSSA MOHAMADOU</v>
          </cell>
          <cell r="C42">
            <v>43446</v>
          </cell>
        </row>
        <row r="43">
          <cell r="A43" t="str">
            <v>LTTR 798 AJ</v>
          </cell>
          <cell r="B43" t="str">
            <v>HORS-SERVICE</v>
          </cell>
          <cell r="C43">
            <v>43446</v>
          </cell>
        </row>
        <row r="44">
          <cell r="A44" t="str">
            <v>LTTR 905 AN</v>
          </cell>
          <cell r="B44" t="str">
            <v>NGONG Adamu YUYUN</v>
          </cell>
          <cell r="C44">
            <v>43248</v>
          </cell>
        </row>
        <row r="45">
          <cell r="A45" t="str">
            <v>LTTR 906 AN</v>
          </cell>
          <cell r="B45" t="str">
            <v>HOUZAIFA ElHadji</v>
          </cell>
          <cell r="C45">
            <v>43191</v>
          </cell>
        </row>
        <row r="46">
          <cell r="A46" t="str">
            <v>LTTR 907 AN</v>
          </cell>
          <cell r="B46" t="str">
            <v>SUNDJO Terence</v>
          </cell>
          <cell r="C46">
            <v>43191</v>
          </cell>
        </row>
        <row r="47">
          <cell r="A47" t="str">
            <v>LTTR 917 AM</v>
          </cell>
          <cell r="B47" t="str">
            <v>LEUDJEU Cloteur Diclo</v>
          </cell>
          <cell r="C47">
            <v>43191</v>
          </cell>
        </row>
      </sheetData>
      <sheetData sheetId="4" refreshError="1"/>
      <sheetData sheetId="5" refreshError="1"/>
      <sheetData sheetId="6">
        <row r="1">
          <cell r="A1" t="str">
            <v>UTILISATEUR</v>
          </cell>
        </row>
        <row r="2">
          <cell r="A2" t="str">
            <v>Martial</v>
          </cell>
        </row>
        <row r="3">
          <cell r="A3" t="str">
            <v>joel</v>
          </cell>
        </row>
        <row r="4">
          <cell r="A4" t="str">
            <v>Gms Cameroun</v>
          </cell>
        </row>
        <row r="5">
          <cell r="A5" t="str">
            <v>Ntenda</v>
          </cell>
        </row>
        <row r="6">
          <cell r="A6" t="str">
            <v>Michèle</v>
          </cell>
        </row>
      </sheetData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ITTSCONVERTER"/>
    </sheetNames>
    <definedNames>
      <definedName name="PittsNbrLettres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280A1-FB7D-435A-809A-13B48557638B}">
  <sheetPr codeName="Feuil1">
    <tabColor theme="3" tint="0.39997558519241921"/>
  </sheetPr>
  <dimension ref="A1:AC139"/>
  <sheetViews>
    <sheetView showGridLines="0" showZeros="0" tabSelected="1" zoomScaleNormal="100" workbookViewId="0">
      <pane ySplit="20" topLeftCell="A21" activePane="bottomLeft" state="frozen"/>
      <selection pane="bottomLeft" activeCell="K7" sqref="K7"/>
    </sheetView>
  </sheetViews>
  <sheetFormatPr baseColWidth="10" defaultColWidth="5.7109375" defaultRowHeight="15" customHeight="1" zeroHeight="1" x14ac:dyDescent="0.25"/>
  <cols>
    <col min="1" max="1" width="2.42578125" style="2" customWidth="1"/>
    <col min="2" max="2" width="8.5703125" style="2" customWidth="1"/>
    <col min="3" max="3" width="16.5703125" style="2" customWidth="1"/>
    <col min="4" max="4" width="14.85546875" style="2" customWidth="1"/>
    <col min="5" max="5" width="12.5703125" style="14" customWidth="1"/>
    <col min="6" max="6" width="5.5703125" style="2" customWidth="1"/>
    <col min="7" max="7" width="9.5703125" style="4" customWidth="1"/>
    <col min="8" max="8" width="7.28515625" style="5" customWidth="1"/>
    <col min="9" max="9" width="10.7109375" style="6" customWidth="1"/>
    <col min="10" max="10" width="22.85546875" style="7" customWidth="1"/>
    <col min="11" max="11" width="14.42578125" style="2" customWidth="1"/>
    <col min="12" max="12" width="12.42578125" style="8" customWidth="1"/>
    <col min="13" max="13" width="8.28515625" style="9" customWidth="1"/>
    <col min="14" max="14" width="9.140625" style="9" customWidth="1"/>
    <col min="15" max="15" width="21.85546875" style="10" customWidth="1"/>
    <col min="16" max="16" width="12.85546875" style="11" customWidth="1"/>
    <col min="17" max="17" width="5.7109375" customWidth="1"/>
    <col min="18" max="21" width="5.7109375" style="2" customWidth="1"/>
    <col min="22" max="22" width="5.7109375" style="13" customWidth="1"/>
    <col min="23" max="35" width="5.7109375" style="2" customWidth="1"/>
    <col min="36" max="16384" width="5.7109375" style="2"/>
  </cols>
  <sheetData>
    <row r="1" spans="2:29" ht="49.5" customHeight="1" x14ac:dyDescent="0.25">
      <c r="B1" s="1"/>
      <c r="E1" s="3">
        <f>IF(OR(Clients="SEFAC SA",Clients="SEBAC SA",Clients="LA FILIERE BOIS"),1,4)</f>
        <v>1</v>
      </c>
      <c r="Q1" s="12">
        <v>27</v>
      </c>
      <c r="AC1" s="2" t="s">
        <v>0</v>
      </c>
    </row>
    <row r="2" spans="2:29" x14ac:dyDescent="0.25">
      <c r="M2" s="15"/>
      <c r="AC2" s="2" t="s">
        <v>1</v>
      </c>
    </row>
    <row r="3" spans="2:29" x14ac:dyDescent="0.25">
      <c r="AC3" s="2" t="s">
        <v>2</v>
      </c>
    </row>
    <row r="4" spans="2:29" x14ac:dyDescent="0.25">
      <c r="AC4" s="2" t="s">
        <v>3</v>
      </c>
    </row>
    <row r="5" spans="2:29" x14ac:dyDescent="0.25">
      <c r="AC5" s="2" t="s">
        <v>4</v>
      </c>
    </row>
    <row r="6" spans="2:29" x14ac:dyDescent="0.25">
      <c r="AC6" s="2" t="s">
        <v>5</v>
      </c>
    </row>
    <row r="7" spans="2:29" x14ac:dyDescent="0.25">
      <c r="B7" s="16"/>
      <c r="C7" s="17"/>
      <c r="D7" s="18"/>
      <c r="E7" s="19"/>
      <c r="F7" s="17"/>
      <c r="G7" s="20"/>
      <c r="H7" s="17"/>
      <c r="I7" s="21"/>
      <c r="K7" s="22"/>
      <c r="AC7" s="2" t="s">
        <v>6</v>
      </c>
    </row>
    <row r="8" spans="2:29" x14ac:dyDescent="0.25">
      <c r="B8" s="16"/>
      <c r="C8" s="17"/>
      <c r="D8" s="18"/>
      <c r="E8" s="19"/>
      <c r="F8" s="17"/>
      <c r="G8" s="20"/>
      <c r="H8" s="17"/>
      <c r="I8" s="21"/>
      <c r="K8" s="23"/>
      <c r="L8" s="24"/>
      <c r="M8" s="25"/>
      <c r="N8" s="25"/>
      <c r="O8" s="26"/>
      <c r="P8" s="27"/>
      <c r="AC8" s="2" t="s">
        <v>7</v>
      </c>
    </row>
    <row r="9" spans="2:29" x14ac:dyDescent="0.25">
      <c r="B9" s="16"/>
      <c r="C9" s="17"/>
      <c r="D9" s="18"/>
      <c r="E9" s="28" t="s">
        <v>8</v>
      </c>
      <c r="F9" s="121" t="str">
        <f ca="1">IF(DAY(TODAY())=1,(TEXT(TODAY(),"j\er ")&amp;PROPER(TEXT(TODAY(),"mmm aaaa"))),PROPER(TEXT(TODAY(),"jj mmm aaaa")))</f>
        <v>28 Août 2021</v>
      </c>
      <c r="G9" s="121"/>
      <c r="H9" s="17"/>
      <c r="I9" s="21"/>
      <c r="K9" s="22"/>
    </row>
    <row r="10" spans="2:29" ht="12.75" customHeight="1" thickBot="1" x14ac:dyDescent="0.3">
      <c r="B10" s="16"/>
      <c r="C10" s="17"/>
      <c r="D10" s="18"/>
      <c r="E10" s="19"/>
      <c r="F10" s="17"/>
      <c r="G10" s="20"/>
      <c r="H10" s="17"/>
      <c r="I10" s="21"/>
      <c r="K10" s="22"/>
      <c r="L10" s="24"/>
      <c r="M10" s="25"/>
      <c r="N10" s="25"/>
      <c r="O10" s="29" t="str">
        <f>IF(H21="","","Cubage Moyen")</f>
        <v>Cubage Moyen</v>
      </c>
      <c r="P10" s="27"/>
    </row>
    <row r="11" spans="2:29" ht="24" customHeight="1" x14ac:dyDescent="0.25">
      <c r="B11" s="16"/>
      <c r="C11" s="17"/>
      <c r="D11" s="122" t="s">
        <v>9</v>
      </c>
      <c r="E11" s="123" t="s">
        <v>10</v>
      </c>
      <c r="F11" s="124"/>
      <c r="G11" s="124"/>
      <c r="H11" s="125"/>
      <c r="I11" s="21"/>
      <c r="K11" s="22"/>
      <c r="L11" s="24"/>
      <c r="M11" s="25"/>
      <c r="N11" s="25"/>
      <c r="O11" s="29" t="str">
        <f>IF(O10="","",TEXT(AVERAGE(P_Cube),"00,000")&amp;" m³")</f>
        <v>00,052 m³</v>
      </c>
      <c r="P11" s="27"/>
    </row>
    <row r="12" spans="2:29" ht="15" customHeight="1" x14ac:dyDescent="0.25">
      <c r="B12" s="16"/>
      <c r="C12" s="17"/>
      <c r="D12" s="122"/>
      <c r="E12" s="126" t="str">
        <f>IFERROR(IF(Clients=VIDE,VIDE,IF(VLOOKUP(Clients,[1]Feuil3!$A$29:$C$33,2,FALSE)=VIDE,"Non renseignée",VLOOKUP(Clients,[1]Feuil3!$A$29:$C$33,2,FALSE))),VIDE)</f>
        <v>RCCM : 3266   −    NIU : M 116700000360 F</v>
      </c>
      <c r="F12" s="127"/>
      <c r="G12" s="127"/>
      <c r="H12" s="128"/>
      <c r="I12" s="21"/>
      <c r="K12" s="22"/>
      <c r="L12" s="24"/>
      <c r="M12" s="25"/>
      <c r="N12" s="25"/>
      <c r="O12" s="29" t="str">
        <f>IF($G$21="","","Nbre de LV")</f>
        <v>Nbre de LV</v>
      </c>
      <c r="P12" s="27"/>
      <c r="V12" s="2"/>
    </row>
    <row r="13" spans="2:29" ht="15.75" customHeight="1" thickBot="1" x14ac:dyDescent="0.3">
      <c r="B13" s="16"/>
      <c r="C13" s="17"/>
      <c r="D13" s="122"/>
      <c r="E13" s="129" t="str">
        <f>IFERROR(IF(Clients=VIDE,VIDE,IF(VLOOKUP(Clients,[1]Feuil3!$A$29:$C$33,3,FALSE)=VIDE,"Non renseignée",VLOOKUP(Clients,[1]Feuil3!$A$29:$C$33,3,FALSE))),VIDE)</f>
        <v xml:space="preserve">BP 942                           DOUALA-CAMEROUN </v>
      </c>
      <c r="F13" s="130"/>
      <c r="G13" s="130"/>
      <c r="H13" s="131"/>
      <c r="I13" s="21"/>
      <c r="K13" s="22"/>
      <c r="L13" s="24"/>
      <c r="M13" s="25"/>
      <c r="N13" s="25"/>
      <c r="O13" s="29">
        <f>IF(O12="","",SUBTOTAL(2,P_Cube))</f>
        <v>2</v>
      </c>
      <c r="P13" s="27"/>
      <c r="V13" s="2"/>
    </row>
    <row r="14" spans="2:29" x14ac:dyDescent="0.25">
      <c r="B14" s="16"/>
      <c r="C14" s="17"/>
      <c r="D14" s="18"/>
      <c r="E14" s="30"/>
      <c r="F14" s="31"/>
      <c r="G14" s="32"/>
      <c r="H14" s="31"/>
      <c r="I14" s="21"/>
      <c r="K14" s="22"/>
      <c r="L14" s="24"/>
      <c r="M14" s="25"/>
      <c r="N14" s="25"/>
      <c r="O14" s="29"/>
      <c r="P14" s="27"/>
      <c r="V14" s="2"/>
    </row>
    <row r="15" spans="2:29" ht="18" x14ac:dyDescent="0.25">
      <c r="B15" s="16"/>
      <c r="C15" s="17"/>
      <c r="D15" s="33" t="s">
        <v>11</v>
      </c>
      <c r="E15" s="34" t="str">
        <f>IF(Type="DOIT",IF(Clients=VIDE,VIDE,IF(Clients=[1]Feuil3!A29,TEXT(Numro,"000")&amp;[1]Feuil3!C7&amp;[1]Feuil3!D7,IF(Clients=[1]Feuil3!A30,TEXT(numro1,"000")&amp;[1]Feuil3!C8&amp;[1]Feuil3!D8,IF(Clients=[1]Feuil3!A31,TEXT(Numro2,"000")&amp;[1]Feuil3!C9&amp;[1]Feuil3!D9,IF(Clients=[1]Feuil3!A32,TEXT(Numro3,"000")&amp;[1]Feuil3!C6&amp;[1]Feuil3!D6,IF(Clients=[1]Feuil3!A33,TEXT(Numro4,"000")&amp;[1]Feuil3!C5&amp;[1]Feuil3!D5)))))),IF(Clients=VIDE,VIDE,IF(Clients=[1]Feuil3!A29,TEXT(Numro,"000")&amp;[1]Feuil3!C7&amp;"AV/"&amp;[1]Feuil3!D7,IF(Clients=[1]Feuil3!A30,TEXT(numro1,"000")&amp;[1]Feuil3!C8&amp;"AV/"&amp;[1]Feuil3!D8,IF(Clients=[1]Feuil3!A31,TEXT(Numro2,"000")&amp;[1]Feuil3!C9&amp;"AV/"&amp;[1]Feuil3!D9,IF(Clients=[1]Feuil3!A32,TEXT(Numro3,"000")&amp;[1]Feuil3!C6&amp;"AV/"&amp;[1]Feuil3!D6,IF(Clients=[1]Feuil3!A33,TEXT(Numro4,"000")&amp;[1]Feuil3!C5&amp;"AV/"&amp;[1]Feuil3!D5)))))))</f>
        <v>050/SF/AT/21</v>
      </c>
      <c r="F15" s="17"/>
      <c r="G15" s="20"/>
      <c r="H15" s="17"/>
      <c r="I15" s="21"/>
      <c r="K15" s="22"/>
      <c r="L15" s="24"/>
      <c r="M15" s="25"/>
      <c r="N15" s="25"/>
      <c r="O15" s="26"/>
      <c r="P15" s="27"/>
      <c r="V15" s="2"/>
    </row>
    <row r="16" spans="2:29" ht="18" x14ac:dyDescent="0.25">
      <c r="B16" s="16"/>
      <c r="C16" s="17"/>
      <c r="D16" s="35"/>
      <c r="E16" s="36"/>
      <c r="F16" s="17"/>
      <c r="G16" s="20"/>
      <c r="H16" s="17"/>
      <c r="I16" s="21"/>
      <c r="K16" s="22"/>
      <c r="L16" s="24"/>
      <c r="M16" s="25"/>
      <c r="N16" s="25"/>
      <c r="O16" s="27"/>
      <c r="P16" s="27"/>
      <c r="V16" s="2"/>
    </row>
    <row r="17" spans="1:22" x14ac:dyDescent="0.25">
      <c r="B17" s="16"/>
      <c r="C17" s="17"/>
      <c r="D17" s="18"/>
      <c r="E17" s="19"/>
      <c r="F17" s="17"/>
      <c r="G17" s="20"/>
      <c r="H17" s="17"/>
      <c r="I17" s="21"/>
      <c r="K17" s="22"/>
      <c r="L17" s="24"/>
      <c r="M17" s="25"/>
      <c r="N17" s="25"/>
      <c r="O17" s="26"/>
      <c r="P17" s="27"/>
      <c r="V17" s="2"/>
    </row>
    <row r="18" spans="1:22" ht="16.5" x14ac:dyDescent="0.25">
      <c r="B18" s="37" t="s">
        <v>12</v>
      </c>
      <c r="C18" s="38" t="s">
        <v>13</v>
      </c>
      <c r="D18" s="38"/>
      <c r="E18" s="19"/>
      <c r="F18" s="17"/>
      <c r="G18" s="20"/>
      <c r="H18" s="17"/>
      <c r="I18" s="21"/>
      <c r="L18" s="24"/>
      <c r="M18" s="25"/>
      <c r="N18" s="25"/>
      <c r="O18" s="26"/>
      <c r="P18" s="27"/>
      <c r="V18" s="2"/>
    </row>
    <row r="19" spans="1:22" ht="30.75" customHeight="1" thickBot="1" x14ac:dyDescent="0.3">
      <c r="B19" s="16"/>
      <c r="C19" s="39"/>
      <c r="D19" s="18"/>
      <c r="E19" s="19"/>
      <c r="F19" s="17"/>
      <c r="G19" s="20"/>
      <c r="H19" s="17"/>
      <c r="I19" s="21"/>
      <c r="J19" s="40" t="str">
        <f>IF(Clients=VIDE,VIDE,IF(Clients="SEFECCAM SARL","N'oubliez pas  d'indiquer le lieu de livraison dans cette colonne !",VIDE))</f>
        <v/>
      </c>
      <c r="K19" s="41" t="str">
        <f>IF(G21=VIDE,VIDE,"Marge brute/CA : Total HT = "&amp;TEXT(VTal,"# ##0")&amp;" | "&amp;TEXT(COUNTA(P_Cube),"00")&amp;" LV | CBM = "&amp;O11&amp;" | AIR= "&amp;TEXT(VTal*2.2%,"# ##0")&amp;" | NAP = "&amp;TEXT(VTal-((VTal*2.2%)),"# ##0"))</f>
        <v>Marge brute/CA : Total HT = 0 | 02 LV | CBM = 00,052 m³ | AIR= 0 | NAP = 0</v>
      </c>
      <c r="L19" s="24"/>
      <c r="M19" s="25"/>
      <c r="N19" s="25"/>
      <c r="O19" s="26"/>
      <c r="P19" s="27"/>
      <c r="V19" s="2"/>
    </row>
    <row r="20" spans="1:22" ht="30.75" customHeight="1" x14ac:dyDescent="0.25">
      <c r="B20" s="42" t="s">
        <v>14</v>
      </c>
      <c r="C20" s="43" t="str">
        <f>IFERROR(IF(Clients=SEFAC SA,"TRAJET","DESTINATION"),"DESTINATION")</f>
        <v>DESTINATION</v>
      </c>
      <c r="D20" s="44" t="s">
        <v>15</v>
      </c>
      <c r="E20" s="44" t="s">
        <v>16</v>
      </c>
      <c r="F20" s="43" t="s">
        <v>17</v>
      </c>
      <c r="G20" s="45" t="s">
        <v>18</v>
      </c>
      <c r="H20" s="43" t="s">
        <v>19</v>
      </c>
      <c r="I20" s="46" t="s">
        <v>20</v>
      </c>
      <c r="J20" s="47" t="str">
        <f>IF(OR(Clients="SEFECCAM SARL",Clients="SIENCAM SARL"),"LIEU LIVRAISON","TRAJET")</f>
        <v>TRAJET</v>
      </c>
      <c r="K20" s="48" t="s">
        <v>21</v>
      </c>
      <c r="L20" s="49" t="s">
        <v>22</v>
      </c>
      <c r="M20" s="50" t="s">
        <v>23</v>
      </c>
      <c r="N20" s="47" t="s">
        <v>24</v>
      </c>
      <c r="O20" s="47" t="s">
        <v>25</v>
      </c>
      <c r="P20" s="51" t="s">
        <v>26</v>
      </c>
      <c r="V20" s="2"/>
    </row>
    <row r="21" spans="1:22" x14ac:dyDescent="0.25">
      <c r="A21" s="52"/>
      <c r="B21" s="53">
        <v>44423</v>
      </c>
      <c r="C21" s="54" t="s">
        <v>31</v>
      </c>
      <c r="D21" s="55" t="s">
        <v>36</v>
      </c>
      <c r="E21" s="56" t="s">
        <v>1</v>
      </c>
      <c r="F21" s="57" t="s">
        <v>33</v>
      </c>
      <c r="G21" s="58">
        <v>55</v>
      </c>
      <c r="H21" s="57" t="s">
        <v>34</v>
      </c>
      <c r="I21" s="59" t="s">
        <v>37</v>
      </c>
      <c r="J21" s="60"/>
      <c r="K21" s="61">
        <f t="shared" ref="K21:K52" si="0">IFERROR(IF(I21=VIDE,VIDE,IF(I21=VIDE,VIDE,IF(MID(C21,4,5)="10012",((54*677.76)+IF(M21=VIDE,0,IF(M21="N",1000,IF(M21="R",2500,IF(M21="S",3500))))),IF(MID(C21,4,5)="10008",((155*677.76)+IF(M21=VIDE,0,IF(M21="N",3500,IF(M21="R",7000,IF(M21="S",10500))))),IF(OR(MID(C21,4,5)="10009",MID(C21,4,5)="10010"),((100*677.76)+IF(M21=VIDE,0,IF(M21="N",3500,IF(M21="R",7000,IF(M21="S",10500))))),IF(MID(C21,4,5)="10064",((330*677.76)+IF(M21=VIDE,0,IF(M21="N",5000,IF(M21="R",10000,IF(M21="S",12500))))),IF(OR(LEFT(C21,4)="VC07",LEFT(C21,4)="UFA0"),((210*575)+(25150+10000))))))))),VIDE)</f>
        <v>67776</v>
      </c>
      <c r="L21" s="62">
        <f t="shared" ref="L21:L52" si="1">IFERROR(IF(I21=0,VIDE,I21-K21),VIDE)</f>
        <v>156624</v>
      </c>
      <c r="M21" s="63"/>
      <c r="N21" s="64"/>
      <c r="O21" s="65" t="str">
        <f t="shared" ref="O21:O52" si="2">IF(ISBLANK(E21),VIDE,VLOOKUP(E21,CHAUFF,2,FALSE))</f>
        <v>FOBOU Gérald</v>
      </c>
      <c r="P21" s="66"/>
      <c r="V21" s="2"/>
    </row>
    <row r="22" spans="1:22" x14ac:dyDescent="0.25">
      <c r="A22" s="52"/>
      <c r="B22" s="67">
        <v>44427</v>
      </c>
      <c r="C22" s="68" t="s">
        <v>31</v>
      </c>
      <c r="D22" s="69" t="s">
        <v>32</v>
      </c>
      <c r="E22" s="70" t="s">
        <v>27</v>
      </c>
      <c r="F22" s="71" t="s">
        <v>33</v>
      </c>
      <c r="G22" s="72">
        <v>49.152000000000001</v>
      </c>
      <c r="H22" s="71" t="s">
        <v>34</v>
      </c>
      <c r="I22" s="73" t="s">
        <v>35</v>
      </c>
      <c r="J22" s="74"/>
      <c r="K22" s="75">
        <f t="shared" si="0"/>
        <v>67776</v>
      </c>
      <c r="L22" s="76">
        <f t="shared" si="1"/>
        <v>132764</v>
      </c>
      <c r="M22" s="77"/>
      <c r="N22" s="78"/>
      <c r="O22" s="79" t="str">
        <f t="shared" si="2"/>
        <v>BEKOLO Françis</v>
      </c>
      <c r="P22" s="80"/>
      <c r="V22" s="2"/>
    </row>
    <row r="23" spans="1:22" x14ac:dyDescent="0.25">
      <c r="A23" s="52"/>
      <c r="B23" s="67"/>
      <c r="C23" s="68" t="str">
        <f t="shared" ref="C23:C53" si="3">IF(B23=VIDE,VIDE,Trajet)</f>
        <v/>
      </c>
      <c r="D23" s="69"/>
      <c r="E23" s="70"/>
      <c r="F23" s="71" t="str">
        <f t="shared" ref="F23:F52" si="4">IF(IFERROR(IF(AND(C23=VIDE,D23=VIDE),VIDE,IF(MID(C23,4,5)="10009",48,IF(MID(C23,4,5)="10010",70,IF(MID(C23,4,5)="10008",118,IF(MID(C23,4,5)="10012",48,IF(MID(C23,4,5)="10064",VIDE,IF(OR(MID(C23,4,5)="10000",TRIM(C23)="VC0702113-DOUALA",TRIM(C23)="VC0702115-BONEPOUPA",TRIM(C23)="VC0702116-DOUALA"),VIDE))))))),VIDE)=FALSE,VIDE,IFERROR(IF(AND(C23=VIDE,D23=VIDE),VIDE,IF(MID(C23,4,5)="10009",48,IF(MID(C23,4,5)="10010",70,IF(MID(C23,4,5)="10008",118,IF(MID(C23,4,5)="10012",48,IF(MID(C23,4,5)="10064",VIDE,IF(OR(MID(C23,4,5)="10000",TRIM(C23)="VC0702113-DOUALA",TRIM(C23)="VC0702115-BONEPOUPA",TRIM(C23)="VC0702116-DOUALA",TRIM(C23)="VC0702115-DOUALA",TRIM(C23)="VC0702122-DOUALA"),VIDE))))))),VIDE))</f>
        <v/>
      </c>
      <c r="G23" s="72"/>
      <c r="H23" s="71" t="str">
        <f t="shared" ref="H23:H52" si="5">IF(IFERROR(IF(G23=VIDE,VIDE,IF(AND(Trajet=VIDE,G23&lt;&gt;VIDE),VIDE,IF(MID(C23,4,5)="10012",125,IF(OR(MID(C23,4,5)="10008",MID(C23,4,5)="10009",MID(C23,4,5)="10010"),85,IF(MID(C23,4,5)="10064",13500,IF(OR(C23="VC0702113-DOUALA",C23="VC0702116-DOUALA",C23="VC0702122-DOUALA"),15000,IF(C23="VC0702115-DOUALA",11000))))))),VIDE)=FALSE,VIDE,IFERROR(IF(G23=VIDE,VIDE,IF(AND(Trajet=VIDE,G23&lt;&gt;VIDE),VIDE,IF(MID(C23,4,5)="10012",125,IF(OR(MID(C23,4,5)="10008",MID(C23,4,5)="10009",MID(C23,4,5)="10010"),85,IF(MID(C23,4,5)="10064",13500,IF(OR(C23="VC0702113-DOUALA",C23="VC0702116-DOUALA",C23="VC0702122-DOUALA"),15000,IF(C23="VC0702115-DOUALA",11000))))))),VIDE))</f>
        <v/>
      </c>
      <c r="I23" s="73" t="str">
        <f t="shared" ref="I23:I52" si="6">IFERROR(IF(F23=VIDE,G23*H23,F23*G23*H23),VIDE)</f>
        <v/>
      </c>
      <c r="J23" s="74"/>
      <c r="K23" s="75" t="str">
        <f t="shared" si="0"/>
        <v/>
      </c>
      <c r="L23" s="76" t="str">
        <f t="shared" si="1"/>
        <v/>
      </c>
      <c r="M23" s="77"/>
      <c r="N23" s="78"/>
      <c r="O23" s="79" t="str">
        <f t="shared" si="2"/>
        <v/>
      </c>
      <c r="P23" s="80"/>
      <c r="V23" s="2"/>
    </row>
    <row r="24" spans="1:22" x14ac:dyDescent="0.25">
      <c r="A24" s="52"/>
      <c r="B24" s="67"/>
      <c r="C24" s="68" t="str">
        <f t="shared" si="3"/>
        <v/>
      </c>
      <c r="D24" s="69"/>
      <c r="E24" s="70"/>
      <c r="F24" s="71" t="str">
        <f t="shared" si="4"/>
        <v/>
      </c>
      <c r="G24" s="72"/>
      <c r="H24" s="71" t="str">
        <f t="shared" si="5"/>
        <v/>
      </c>
      <c r="I24" s="73" t="str">
        <f t="shared" si="6"/>
        <v/>
      </c>
      <c r="J24" s="74"/>
      <c r="K24" s="75" t="str">
        <f t="shared" si="0"/>
        <v/>
      </c>
      <c r="L24" s="76" t="str">
        <f t="shared" si="1"/>
        <v/>
      </c>
      <c r="M24" s="77"/>
      <c r="N24" s="78"/>
      <c r="O24" s="79" t="str">
        <f t="shared" si="2"/>
        <v/>
      </c>
      <c r="P24" s="80"/>
      <c r="V24" s="2"/>
    </row>
    <row r="25" spans="1:22" x14ac:dyDescent="0.25">
      <c r="A25" s="52"/>
      <c r="B25" s="67"/>
      <c r="C25" s="68" t="str">
        <f t="shared" si="3"/>
        <v/>
      </c>
      <c r="D25" s="69"/>
      <c r="E25" s="70"/>
      <c r="F25" s="71" t="str">
        <f t="shared" si="4"/>
        <v/>
      </c>
      <c r="G25" s="72"/>
      <c r="H25" s="71" t="str">
        <f t="shared" si="5"/>
        <v/>
      </c>
      <c r="I25" s="73" t="str">
        <f t="shared" si="6"/>
        <v/>
      </c>
      <c r="J25" s="74"/>
      <c r="K25" s="75" t="str">
        <f t="shared" si="0"/>
        <v/>
      </c>
      <c r="L25" s="76" t="str">
        <f t="shared" si="1"/>
        <v/>
      </c>
      <c r="M25" s="77"/>
      <c r="N25" s="78"/>
      <c r="O25" s="79" t="str">
        <f t="shared" si="2"/>
        <v/>
      </c>
      <c r="P25" s="80"/>
      <c r="V25" s="2"/>
    </row>
    <row r="26" spans="1:22" x14ac:dyDescent="0.25">
      <c r="A26" s="52"/>
      <c r="B26" s="67"/>
      <c r="C26" s="68" t="str">
        <f t="shared" si="3"/>
        <v/>
      </c>
      <c r="D26" s="69"/>
      <c r="E26" s="70"/>
      <c r="F26" s="71" t="str">
        <f t="shared" si="4"/>
        <v/>
      </c>
      <c r="G26" s="72"/>
      <c r="H26" s="71" t="str">
        <f t="shared" si="5"/>
        <v/>
      </c>
      <c r="I26" s="73" t="str">
        <f t="shared" si="6"/>
        <v/>
      </c>
      <c r="J26" s="74"/>
      <c r="K26" s="75" t="str">
        <f t="shared" si="0"/>
        <v/>
      </c>
      <c r="L26" s="76" t="str">
        <f t="shared" si="1"/>
        <v/>
      </c>
      <c r="M26" s="77"/>
      <c r="N26" s="78"/>
      <c r="O26" s="79" t="str">
        <f t="shared" si="2"/>
        <v/>
      </c>
      <c r="P26" s="80"/>
      <c r="V26" s="2"/>
    </row>
    <row r="27" spans="1:22" x14ac:dyDescent="0.25">
      <c r="A27" s="52"/>
      <c r="B27" s="67"/>
      <c r="C27" s="68" t="str">
        <f t="shared" si="3"/>
        <v/>
      </c>
      <c r="D27" s="69"/>
      <c r="E27" s="70"/>
      <c r="F27" s="71" t="str">
        <f t="shared" si="4"/>
        <v/>
      </c>
      <c r="G27" s="72"/>
      <c r="H27" s="71" t="str">
        <f t="shared" si="5"/>
        <v/>
      </c>
      <c r="I27" s="73" t="str">
        <f t="shared" si="6"/>
        <v/>
      </c>
      <c r="J27" s="74"/>
      <c r="K27" s="75" t="str">
        <f t="shared" si="0"/>
        <v/>
      </c>
      <c r="L27" s="76" t="str">
        <f t="shared" si="1"/>
        <v/>
      </c>
      <c r="M27" s="77"/>
      <c r="N27" s="78"/>
      <c r="O27" s="79" t="str">
        <f t="shared" si="2"/>
        <v/>
      </c>
      <c r="P27" s="80"/>
      <c r="V27" s="2"/>
    </row>
    <row r="28" spans="1:22" x14ac:dyDescent="0.25">
      <c r="A28" s="52"/>
      <c r="B28" s="67"/>
      <c r="C28" s="68" t="str">
        <f t="shared" si="3"/>
        <v/>
      </c>
      <c r="D28" s="69"/>
      <c r="E28" s="70"/>
      <c r="F28" s="71" t="str">
        <f t="shared" si="4"/>
        <v/>
      </c>
      <c r="G28" s="72"/>
      <c r="H28" s="71" t="str">
        <f t="shared" si="5"/>
        <v/>
      </c>
      <c r="I28" s="73" t="str">
        <f t="shared" si="6"/>
        <v/>
      </c>
      <c r="J28" s="74"/>
      <c r="K28" s="75" t="str">
        <f t="shared" si="0"/>
        <v/>
      </c>
      <c r="L28" s="76" t="str">
        <f t="shared" si="1"/>
        <v/>
      </c>
      <c r="M28" s="77"/>
      <c r="N28" s="78"/>
      <c r="O28" s="79" t="str">
        <f t="shared" si="2"/>
        <v/>
      </c>
      <c r="P28" s="80"/>
      <c r="V28" s="2"/>
    </row>
    <row r="29" spans="1:22" x14ac:dyDescent="0.25">
      <c r="A29" s="52"/>
      <c r="B29" s="67"/>
      <c r="C29" s="68" t="str">
        <f t="shared" si="3"/>
        <v/>
      </c>
      <c r="D29" s="69"/>
      <c r="E29" s="70"/>
      <c r="F29" s="71" t="str">
        <f t="shared" si="4"/>
        <v/>
      </c>
      <c r="G29" s="72"/>
      <c r="H29" s="71" t="str">
        <f t="shared" si="5"/>
        <v/>
      </c>
      <c r="I29" s="73" t="str">
        <f t="shared" si="6"/>
        <v/>
      </c>
      <c r="J29" s="74"/>
      <c r="K29" s="75" t="str">
        <f t="shared" si="0"/>
        <v/>
      </c>
      <c r="L29" s="76" t="str">
        <f t="shared" si="1"/>
        <v/>
      </c>
      <c r="M29" s="77"/>
      <c r="N29" s="78"/>
      <c r="O29" s="79" t="str">
        <f t="shared" si="2"/>
        <v/>
      </c>
      <c r="P29" s="80"/>
      <c r="V29" s="2"/>
    </row>
    <row r="30" spans="1:22" x14ac:dyDescent="0.25">
      <c r="A30" s="52"/>
      <c r="B30" s="67"/>
      <c r="C30" s="68" t="str">
        <f t="shared" ref="C30:C36" si="7">IF(B30=VIDE,VIDE,Trajet)</f>
        <v/>
      </c>
      <c r="D30" s="69"/>
      <c r="E30" s="70"/>
      <c r="F30" s="71" t="str">
        <f t="shared" si="4"/>
        <v/>
      </c>
      <c r="G30" s="72"/>
      <c r="H30" s="71" t="str">
        <f t="shared" ref="H30:H36" si="8">IF(IFERROR(IF(G30=VIDE,VIDE,IF(AND(Trajet=VIDE,G30&lt;&gt;VIDE),VIDE,IF(MID(C30,4,5)="10012",125,IF(OR(MID(C30,4,5)="10008",MID(C30,4,5)="10009",MID(C30,4,5)="10010"),85,IF(MID(C30,4,5)="10064",13500,IF(OR(C30="VC0702113-DOUALA",C30="VC0702116-DOUALA",C30="VC0702122-DOUALA"),15000,IF(C30="VC0702115-DOUALA",11000))))))),VIDE)=FALSE,VIDE,IFERROR(IF(G30=VIDE,VIDE,IF(AND(Trajet=VIDE,G30&lt;&gt;VIDE),VIDE,IF(MID(C30,4,5)="10012",125,IF(OR(MID(C30,4,5)="10008",MID(C30,4,5)="10009",MID(C30,4,5)="10010"),85,IF(MID(C30,4,5)="10064",13500,IF(OR(C30="VC0702113-DOUALA",C30="VC0702116-DOUALA",C30="VC0702122-DOUALA"),15000,IF(C30="VC0702115-DOUALA",11000))))))),VIDE))</f>
        <v/>
      </c>
      <c r="I30" s="73" t="str">
        <f t="shared" ref="I30:I36" si="9">IFERROR(IF(F30=VIDE,G30*H30,F30*G30*H30),VIDE)</f>
        <v/>
      </c>
      <c r="J30" s="74"/>
      <c r="K30" s="75" t="str">
        <f t="shared" ref="K30:K36" si="10">IFERROR(IF(I30=VIDE,VIDE,IF(I30=VIDE,VIDE,IF(MID(C30,4,5)="10012",((54*677.76)+IF(M30=VIDE,0,IF(M30="N",1000,IF(M30="R",2500,IF(M30="S",3500))))),IF(MID(C30,4,5)="10008",((155*677.76)+IF(M30=VIDE,0,IF(M30="N",3500,IF(M30="R",7000,IF(M30="S",10500))))),IF(OR(MID(C30,4,5)="10009",MID(C30,4,5)="10010"),((100*677.76)+IF(M30=VIDE,0,IF(M30="N",3500,IF(M30="R",7000,IF(M30="S",10500))))),IF(MID(C30,4,5)="10064",((330*677.76)+IF(M30=VIDE,0,IF(M30="N",5000,IF(M30="R",10000,IF(M30="S",12500))))),IF(OR(LEFT(C30,4)="VC07",LEFT(C30,4)="UFA0"),((210*575)+(25150+10000))))))))),VIDE)</f>
        <v/>
      </c>
      <c r="L30" s="76" t="str">
        <f t="shared" ref="L30:L36" si="11">IFERROR(IF(I30=0,VIDE,I30-K30),VIDE)</f>
        <v/>
      </c>
      <c r="M30" s="77"/>
      <c r="N30" s="81"/>
      <c r="O30" s="79" t="str">
        <f t="shared" ref="O30:O36" si="12">IF(ISBLANK(E30),VIDE,VLOOKUP(E30,CHAUFF,2,FALSE))</f>
        <v/>
      </c>
      <c r="P30" s="80"/>
    </row>
    <row r="31" spans="1:22" x14ac:dyDescent="0.25">
      <c r="A31" s="52"/>
      <c r="B31" s="67"/>
      <c r="C31" s="68" t="str">
        <f t="shared" si="7"/>
        <v/>
      </c>
      <c r="D31" s="69"/>
      <c r="E31" s="70"/>
      <c r="F31" s="71" t="str">
        <f t="shared" si="4"/>
        <v/>
      </c>
      <c r="G31" s="72"/>
      <c r="H31" s="71" t="str">
        <f t="shared" si="8"/>
        <v/>
      </c>
      <c r="I31" s="73" t="str">
        <f t="shared" si="9"/>
        <v/>
      </c>
      <c r="J31" s="74"/>
      <c r="K31" s="75" t="str">
        <f t="shared" si="10"/>
        <v/>
      </c>
      <c r="L31" s="76" t="str">
        <f t="shared" si="11"/>
        <v/>
      </c>
      <c r="M31" s="77"/>
      <c r="N31" s="81"/>
      <c r="O31" s="79" t="str">
        <f t="shared" si="12"/>
        <v/>
      </c>
      <c r="P31" s="80"/>
    </row>
    <row r="32" spans="1:22" x14ac:dyDescent="0.25">
      <c r="A32" s="52"/>
      <c r="B32" s="67"/>
      <c r="C32" s="68" t="str">
        <f t="shared" si="7"/>
        <v/>
      </c>
      <c r="D32" s="69"/>
      <c r="E32" s="70"/>
      <c r="F32" s="71" t="str">
        <f t="shared" si="4"/>
        <v/>
      </c>
      <c r="G32" s="72"/>
      <c r="H32" s="71" t="str">
        <f t="shared" si="8"/>
        <v/>
      </c>
      <c r="I32" s="73" t="str">
        <f t="shared" si="9"/>
        <v/>
      </c>
      <c r="J32" s="74"/>
      <c r="K32" s="75" t="str">
        <f t="shared" si="10"/>
        <v/>
      </c>
      <c r="L32" s="76" t="str">
        <f t="shared" si="11"/>
        <v/>
      </c>
      <c r="M32" s="77"/>
      <c r="N32" s="81"/>
      <c r="O32" s="79" t="str">
        <f t="shared" si="12"/>
        <v/>
      </c>
      <c r="P32" s="80"/>
    </row>
    <row r="33" spans="1:22" x14ac:dyDescent="0.25">
      <c r="A33" s="52"/>
      <c r="B33" s="67"/>
      <c r="C33" s="68" t="str">
        <f t="shared" si="7"/>
        <v/>
      </c>
      <c r="D33" s="69"/>
      <c r="E33" s="70"/>
      <c r="F33" s="71" t="str">
        <f t="shared" si="4"/>
        <v/>
      </c>
      <c r="G33" s="72"/>
      <c r="H33" s="71" t="str">
        <f t="shared" si="8"/>
        <v/>
      </c>
      <c r="I33" s="73" t="str">
        <f t="shared" si="9"/>
        <v/>
      </c>
      <c r="J33" s="74"/>
      <c r="K33" s="75" t="str">
        <f t="shared" si="10"/>
        <v/>
      </c>
      <c r="L33" s="76" t="str">
        <f t="shared" si="11"/>
        <v/>
      </c>
      <c r="M33" s="77"/>
      <c r="N33" s="81"/>
      <c r="O33" s="79" t="str">
        <f t="shared" si="12"/>
        <v/>
      </c>
      <c r="P33" s="80"/>
    </row>
    <row r="34" spans="1:22" x14ac:dyDescent="0.25">
      <c r="A34" s="52"/>
      <c r="B34" s="67"/>
      <c r="C34" s="68" t="str">
        <f t="shared" si="7"/>
        <v/>
      </c>
      <c r="D34" s="69"/>
      <c r="E34" s="70"/>
      <c r="F34" s="71" t="str">
        <f t="shared" si="4"/>
        <v/>
      </c>
      <c r="G34" s="72"/>
      <c r="H34" s="71" t="str">
        <f t="shared" si="8"/>
        <v/>
      </c>
      <c r="I34" s="73" t="str">
        <f t="shared" si="9"/>
        <v/>
      </c>
      <c r="J34" s="74"/>
      <c r="K34" s="75" t="str">
        <f t="shared" si="10"/>
        <v/>
      </c>
      <c r="L34" s="76" t="str">
        <f t="shared" si="11"/>
        <v/>
      </c>
      <c r="M34" s="77"/>
      <c r="N34" s="81"/>
      <c r="O34" s="79" t="str">
        <f t="shared" si="12"/>
        <v/>
      </c>
      <c r="P34" s="80"/>
    </row>
    <row r="35" spans="1:22" x14ac:dyDescent="0.25">
      <c r="A35" s="52"/>
      <c r="B35" s="67"/>
      <c r="C35" s="68" t="str">
        <f t="shared" si="7"/>
        <v/>
      </c>
      <c r="D35" s="69"/>
      <c r="E35" s="70"/>
      <c r="F35" s="71" t="str">
        <f t="shared" si="4"/>
        <v/>
      </c>
      <c r="G35" s="72"/>
      <c r="H35" s="71" t="str">
        <f t="shared" si="8"/>
        <v/>
      </c>
      <c r="I35" s="73" t="str">
        <f t="shared" si="9"/>
        <v/>
      </c>
      <c r="J35" s="74"/>
      <c r="K35" s="75" t="str">
        <f t="shared" si="10"/>
        <v/>
      </c>
      <c r="L35" s="76" t="str">
        <f t="shared" si="11"/>
        <v/>
      </c>
      <c r="M35" s="77"/>
      <c r="N35" s="81"/>
      <c r="O35" s="79" t="str">
        <f t="shared" si="12"/>
        <v/>
      </c>
      <c r="P35" s="80"/>
    </row>
    <row r="36" spans="1:22" x14ac:dyDescent="0.25">
      <c r="A36" s="52"/>
      <c r="B36" s="67"/>
      <c r="C36" s="68" t="str">
        <f t="shared" si="7"/>
        <v/>
      </c>
      <c r="D36" s="69"/>
      <c r="E36" s="70"/>
      <c r="F36" s="71" t="str">
        <f t="shared" si="4"/>
        <v/>
      </c>
      <c r="G36" s="72"/>
      <c r="H36" s="71" t="str">
        <f t="shared" si="8"/>
        <v/>
      </c>
      <c r="I36" s="73" t="str">
        <f t="shared" si="9"/>
        <v/>
      </c>
      <c r="J36" s="74"/>
      <c r="K36" s="75" t="str">
        <f t="shared" si="10"/>
        <v/>
      </c>
      <c r="L36" s="76" t="str">
        <f t="shared" si="11"/>
        <v/>
      </c>
      <c r="M36" s="77"/>
      <c r="N36" s="81"/>
      <c r="O36" s="79" t="str">
        <f t="shared" si="12"/>
        <v/>
      </c>
      <c r="P36" s="80"/>
    </row>
    <row r="37" spans="1:22" x14ac:dyDescent="0.25">
      <c r="A37" s="52"/>
      <c r="B37" s="67"/>
      <c r="C37" s="68" t="str">
        <f t="shared" si="3"/>
        <v/>
      </c>
      <c r="D37" s="69"/>
      <c r="E37" s="70"/>
      <c r="F37" s="71" t="str">
        <f t="shared" si="4"/>
        <v/>
      </c>
      <c r="G37" s="72"/>
      <c r="H37" s="71" t="str">
        <f t="shared" si="5"/>
        <v/>
      </c>
      <c r="I37" s="73" t="str">
        <f t="shared" si="6"/>
        <v/>
      </c>
      <c r="J37" s="74"/>
      <c r="K37" s="75" t="str">
        <f t="shared" si="0"/>
        <v/>
      </c>
      <c r="L37" s="76" t="str">
        <f t="shared" si="1"/>
        <v/>
      </c>
      <c r="M37" s="77"/>
      <c r="N37" s="81"/>
      <c r="O37" s="79" t="str">
        <f t="shared" si="2"/>
        <v/>
      </c>
      <c r="P37" s="80"/>
    </row>
    <row r="38" spans="1:22" x14ac:dyDescent="0.25">
      <c r="A38" s="52"/>
      <c r="B38" s="67"/>
      <c r="C38" s="68" t="str">
        <f t="shared" si="3"/>
        <v/>
      </c>
      <c r="D38" s="69"/>
      <c r="E38" s="70"/>
      <c r="F38" s="71" t="str">
        <f t="shared" si="4"/>
        <v/>
      </c>
      <c r="G38" s="72"/>
      <c r="H38" s="71" t="str">
        <f t="shared" si="5"/>
        <v/>
      </c>
      <c r="I38" s="73" t="str">
        <f t="shared" si="6"/>
        <v/>
      </c>
      <c r="J38" s="74"/>
      <c r="K38" s="75" t="str">
        <f t="shared" si="0"/>
        <v/>
      </c>
      <c r="L38" s="76" t="str">
        <f t="shared" si="1"/>
        <v/>
      </c>
      <c r="M38" s="77"/>
      <c r="N38" s="81"/>
      <c r="O38" s="79" t="str">
        <f t="shared" si="2"/>
        <v/>
      </c>
      <c r="P38" s="80"/>
    </row>
    <row r="39" spans="1:22" x14ac:dyDescent="0.25">
      <c r="A39" s="52"/>
      <c r="B39" s="67"/>
      <c r="C39" s="68" t="str">
        <f t="shared" si="3"/>
        <v/>
      </c>
      <c r="D39" s="69"/>
      <c r="E39" s="70"/>
      <c r="F39" s="71" t="str">
        <f t="shared" si="4"/>
        <v/>
      </c>
      <c r="G39" s="72"/>
      <c r="H39" s="71" t="str">
        <f t="shared" si="5"/>
        <v/>
      </c>
      <c r="I39" s="73" t="str">
        <f t="shared" si="6"/>
        <v/>
      </c>
      <c r="J39" s="74"/>
      <c r="K39" s="75" t="str">
        <f t="shared" si="0"/>
        <v/>
      </c>
      <c r="L39" s="76" t="str">
        <f t="shared" si="1"/>
        <v/>
      </c>
      <c r="M39" s="77"/>
      <c r="N39" s="81"/>
      <c r="O39" s="79" t="str">
        <f t="shared" si="2"/>
        <v/>
      </c>
      <c r="P39" s="80"/>
      <c r="U39" s="13"/>
      <c r="V39" s="2"/>
    </row>
    <row r="40" spans="1:22" x14ac:dyDescent="0.25">
      <c r="A40" s="52"/>
      <c r="B40" s="67"/>
      <c r="C40" s="68" t="str">
        <f t="shared" si="3"/>
        <v/>
      </c>
      <c r="D40" s="69"/>
      <c r="E40" s="70"/>
      <c r="F40" s="71" t="str">
        <f t="shared" si="4"/>
        <v/>
      </c>
      <c r="G40" s="72"/>
      <c r="H40" s="71" t="str">
        <f t="shared" si="5"/>
        <v/>
      </c>
      <c r="I40" s="73" t="str">
        <f t="shared" si="6"/>
        <v/>
      </c>
      <c r="J40" s="74"/>
      <c r="K40" s="75" t="str">
        <f t="shared" si="0"/>
        <v/>
      </c>
      <c r="L40" s="76" t="str">
        <f t="shared" si="1"/>
        <v/>
      </c>
      <c r="M40" s="77"/>
      <c r="N40" s="81"/>
      <c r="O40" s="79" t="str">
        <f t="shared" si="2"/>
        <v/>
      </c>
      <c r="P40" s="80"/>
    </row>
    <row r="41" spans="1:22" x14ac:dyDescent="0.25">
      <c r="A41" s="52"/>
      <c r="B41" s="67"/>
      <c r="C41" s="68" t="str">
        <f t="shared" si="3"/>
        <v/>
      </c>
      <c r="D41" s="69"/>
      <c r="E41" s="70"/>
      <c r="F41" s="71" t="str">
        <f t="shared" si="4"/>
        <v/>
      </c>
      <c r="G41" s="72"/>
      <c r="H41" s="71" t="str">
        <f t="shared" si="5"/>
        <v/>
      </c>
      <c r="I41" s="73" t="str">
        <f t="shared" si="6"/>
        <v/>
      </c>
      <c r="J41" s="74"/>
      <c r="K41" s="75" t="str">
        <f t="shared" si="0"/>
        <v/>
      </c>
      <c r="L41" s="76" t="str">
        <f t="shared" si="1"/>
        <v/>
      </c>
      <c r="M41" s="77"/>
      <c r="N41" s="81"/>
      <c r="O41" s="79" t="str">
        <f t="shared" si="2"/>
        <v/>
      </c>
      <c r="P41" s="80"/>
      <c r="V41" s="2"/>
    </row>
    <row r="42" spans="1:22" x14ac:dyDescent="0.25">
      <c r="A42" s="52"/>
      <c r="B42" s="67"/>
      <c r="C42" s="68" t="str">
        <f t="shared" si="3"/>
        <v/>
      </c>
      <c r="D42" s="69"/>
      <c r="E42" s="70"/>
      <c r="F42" s="71" t="str">
        <f t="shared" si="4"/>
        <v/>
      </c>
      <c r="G42" s="72"/>
      <c r="H42" s="71" t="str">
        <f t="shared" si="5"/>
        <v/>
      </c>
      <c r="I42" s="73" t="str">
        <f t="shared" si="6"/>
        <v/>
      </c>
      <c r="J42" s="74"/>
      <c r="K42" s="75" t="str">
        <f t="shared" si="0"/>
        <v/>
      </c>
      <c r="L42" s="76" t="str">
        <f t="shared" si="1"/>
        <v/>
      </c>
      <c r="M42" s="77"/>
      <c r="N42" s="81"/>
      <c r="O42" s="79" t="str">
        <f t="shared" si="2"/>
        <v/>
      </c>
      <c r="P42" s="80"/>
      <c r="V42" s="2"/>
    </row>
    <row r="43" spans="1:22" x14ac:dyDescent="0.25">
      <c r="A43" s="52"/>
      <c r="B43" s="67"/>
      <c r="C43" s="68" t="str">
        <f t="shared" si="3"/>
        <v/>
      </c>
      <c r="D43" s="69"/>
      <c r="E43" s="70"/>
      <c r="F43" s="71" t="str">
        <f t="shared" si="4"/>
        <v/>
      </c>
      <c r="G43" s="72"/>
      <c r="H43" s="71" t="str">
        <f t="shared" si="5"/>
        <v/>
      </c>
      <c r="I43" s="73" t="str">
        <f t="shared" si="6"/>
        <v/>
      </c>
      <c r="J43" s="74"/>
      <c r="K43" s="75" t="str">
        <f t="shared" si="0"/>
        <v/>
      </c>
      <c r="L43" s="76" t="str">
        <f t="shared" si="1"/>
        <v/>
      </c>
      <c r="M43" s="77"/>
      <c r="N43" s="81"/>
      <c r="O43" s="79" t="str">
        <f t="shared" si="2"/>
        <v/>
      </c>
      <c r="P43" s="80"/>
      <c r="V43" s="2"/>
    </row>
    <row r="44" spans="1:22" x14ac:dyDescent="0.25">
      <c r="A44" s="52"/>
      <c r="B44" s="67"/>
      <c r="C44" s="68" t="str">
        <f t="shared" si="3"/>
        <v/>
      </c>
      <c r="D44" s="69"/>
      <c r="E44" s="70"/>
      <c r="F44" s="71" t="str">
        <f t="shared" si="4"/>
        <v/>
      </c>
      <c r="G44" s="72"/>
      <c r="H44" s="71" t="str">
        <f t="shared" si="5"/>
        <v/>
      </c>
      <c r="I44" s="73" t="str">
        <f t="shared" si="6"/>
        <v/>
      </c>
      <c r="J44" s="74"/>
      <c r="K44" s="75" t="str">
        <f t="shared" si="0"/>
        <v/>
      </c>
      <c r="L44" s="76" t="str">
        <f t="shared" si="1"/>
        <v/>
      </c>
      <c r="M44" s="77"/>
      <c r="N44" s="81"/>
      <c r="O44" s="79" t="str">
        <f t="shared" si="2"/>
        <v/>
      </c>
      <c r="P44" s="80"/>
    </row>
    <row r="45" spans="1:22" x14ac:dyDescent="0.25">
      <c r="A45" s="52"/>
      <c r="B45" s="67"/>
      <c r="C45" s="68" t="str">
        <f t="shared" si="3"/>
        <v/>
      </c>
      <c r="D45" s="69"/>
      <c r="E45" s="70"/>
      <c r="F45" s="71" t="str">
        <f t="shared" si="4"/>
        <v/>
      </c>
      <c r="G45" s="72"/>
      <c r="H45" s="71" t="str">
        <f t="shared" si="5"/>
        <v/>
      </c>
      <c r="I45" s="73" t="str">
        <f t="shared" si="6"/>
        <v/>
      </c>
      <c r="J45" s="74"/>
      <c r="K45" s="75" t="str">
        <f t="shared" si="0"/>
        <v/>
      </c>
      <c r="L45" s="76" t="str">
        <f t="shared" si="1"/>
        <v/>
      </c>
      <c r="M45" s="77"/>
      <c r="N45" s="81"/>
      <c r="O45" s="79" t="str">
        <f t="shared" si="2"/>
        <v/>
      </c>
      <c r="P45" s="80"/>
    </row>
    <row r="46" spans="1:22" x14ac:dyDescent="0.25">
      <c r="A46" s="52"/>
      <c r="B46" s="67"/>
      <c r="C46" s="68" t="str">
        <f t="shared" si="3"/>
        <v/>
      </c>
      <c r="D46" s="69"/>
      <c r="E46" s="70"/>
      <c r="F46" s="71" t="str">
        <f t="shared" si="4"/>
        <v/>
      </c>
      <c r="G46" s="72"/>
      <c r="H46" s="71" t="str">
        <f t="shared" si="5"/>
        <v/>
      </c>
      <c r="I46" s="73" t="str">
        <f t="shared" si="6"/>
        <v/>
      </c>
      <c r="J46" s="74"/>
      <c r="K46" s="75" t="str">
        <f t="shared" si="0"/>
        <v/>
      </c>
      <c r="L46" s="76" t="str">
        <f t="shared" si="1"/>
        <v/>
      </c>
      <c r="M46" s="77"/>
      <c r="N46" s="81"/>
      <c r="O46" s="79" t="str">
        <f t="shared" si="2"/>
        <v/>
      </c>
      <c r="P46" s="80"/>
    </row>
    <row r="47" spans="1:22" x14ac:dyDescent="0.25">
      <c r="A47" s="52"/>
      <c r="B47" s="67"/>
      <c r="C47" s="68" t="str">
        <f t="shared" si="3"/>
        <v/>
      </c>
      <c r="D47" s="69"/>
      <c r="E47" s="70"/>
      <c r="F47" s="71" t="str">
        <f t="shared" si="4"/>
        <v/>
      </c>
      <c r="G47" s="72"/>
      <c r="H47" s="71" t="str">
        <f t="shared" si="5"/>
        <v/>
      </c>
      <c r="I47" s="73" t="str">
        <f t="shared" si="6"/>
        <v/>
      </c>
      <c r="J47" s="74"/>
      <c r="K47" s="75" t="str">
        <f t="shared" si="0"/>
        <v/>
      </c>
      <c r="L47" s="76" t="str">
        <f t="shared" si="1"/>
        <v/>
      </c>
      <c r="M47" s="77"/>
      <c r="N47" s="81"/>
      <c r="O47" s="79" t="str">
        <f t="shared" si="2"/>
        <v/>
      </c>
      <c r="P47" s="80"/>
    </row>
    <row r="48" spans="1:22" x14ac:dyDescent="0.25">
      <c r="A48" s="52"/>
      <c r="B48" s="67"/>
      <c r="C48" s="68" t="str">
        <f t="shared" si="3"/>
        <v/>
      </c>
      <c r="D48" s="69"/>
      <c r="E48" s="70"/>
      <c r="F48" s="71" t="str">
        <f t="shared" si="4"/>
        <v/>
      </c>
      <c r="G48" s="72"/>
      <c r="H48" s="71" t="str">
        <f t="shared" si="5"/>
        <v/>
      </c>
      <c r="I48" s="73" t="str">
        <f t="shared" si="6"/>
        <v/>
      </c>
      <c r="J48" s="74"/>
      <c r="K48" s="75" t="str">
        <f t="shared" si="0"/>
        <v/>
      </c>
      <c r="L48" s="76" t="str">
        <f t="shared" si="1"/>
        <v/>
      </c>
      <c r="M48" s="77"/>
      <c r="N48" s="81"/>
      <c r="O48" s="79" t="str">
        <f t="shared" si="2"/>
        <v/>
      </c>
      <c r="P48" s="80"/>
    </row>
    <row r="49" spans="1:16" x14ac:dyDescent="0.25">
      <c r="A49" s="52"/>
      <c r="B49" s="67"/>
      <c r="C49" s="68" t="str">
        <f t="shared" si="3"/>
        <v/>
      </c>
      <c r="D49" s="69"/>
      <c r="E49" s="70"/>
      <c r="F49" s="71" t="str">
        <f t="shared" si="4"/>
        <v/>
      </c>
      <c r="G49" s="72"/>
      <c r="H49" s="71" t="str">
        <f t="shared" si="5"/>
        <v/>
      </c>
      <c r="I49" s="73" t="str">
        <f t="shared" si="6"/>
        <v/>
      </c>
      <c r="J49" s="74"/>
      <c r="K49" s="75" t="str">
        <f t="shared" si="0"/>
        <v/>
      </c>
      <c r="L49" s="76" t="str">
        <f t="shared" si="1"/>
        <v/>
      </c>
      <c r="M49" s="77"/>
      <c r="N49" s="81"/>
      <c r="O49" s="79" t="str">
        <f t="shared" si="2"/>
        <v/>
      </c>
      <c r="P49" s="80"/>
    </row>
    <row r="50" spans="1:16" x14ac:dyDescent="0.25">
      <c r="A50" s="52"/>
      <c r="B50" s="67"/>
      <c r="C50" s="68" t="str">
        <f t="shared" si="3"/>
        <v/>
      </c>
      <c r="D50" s="69"/>
      <c r="E50" s="70"/>
      <c r="F50" s="71" t="str">
        <f t="shared" si="4"/>
        <v/>
      </c>
      <c r="G50" s="72"/>
      <c r="H50" s="71" t="str">
        <f t="shared" si="5"/>
        <v/>
      </c>
      <c r="I50" s="73" t="str">
        <f t="shared" si="6"/>
        <v/>
      </c>
      <c r="J50" s="74"/>
      <c r="K50" s="75" t="str">
        <f t="shared" si="0"/>
        <v/>
      </c>
      <c r="L50" s="76" t="str">
        <f t="shared" si="1"/>
        <v/>
      </c>
      <c r="M50" s="77"/>
      <c r="N50" s="81"/>
      <c r="O50" s="79" t="str">
        <f t="shared" si="2"/>
        <v/>
      </c>
      <c r="P50" s="80"/>
    </row>
    <row r="51" spans="1:16" x14ac:dyDescent="0.25">
      <c r="A51" s="52"/>
      <c r="B51" s="67"/>
      <c r="C51" s="68" t="str">
        <f t="shared" si="3"/>
        <v/>
      </c>
      <c r="D51" s="69"/>
      <c r="E51" s="70"/>
      <c r="F51" s="71" t="str">
        <f t="shared" si="4"/>
        <v/>
      </c>
      <c r="G51" s="72"/>
      <c r="H51" s="71" t="str">
        <f t="shared" si="5"/>
        <v/>
      </c>
      <c r="I51" s="73" t="str">
        <f t="shared" si="6"/>
        <v/>
      </c>
      <c r="J51" s="74"/>
      <c r="K51" s="75" t="str">
        <f t="shared" si="0"/>
        <v/>
      </c>
      <c r="L51" s="76" t="str">
        <f t="shared" si="1"/>
        <v/>
      </c>
      <c r="M51" s="77"/>
      <c r="N51" s="81"/>
      <c r="O51" s="79" t="str">
        <f t="shared" si="2"/>
        <v/>
      </c>
      <c r="P51" s="80"/>
    </row>
    <row r="52" spans="1:16" x14ac:dyDescent="0.25">
      <c r="A52" s="52"/>
      <c r="B52" s="67"/>
      <c r="C52" s="68" t="str">
        <f t="shared" si="3"/>
        <v/>
      </c>
      <c r="D52" s="69"/>
      <c r="E52" s="70"/>
      <c r="F52" s="71" t="str">
        <f t="shared" si="4"/>
        <v/>
      </c>
      <c r="G52" s="72"/>
      <c r="H52" s="71" t="str">
        <f t="shared" si="5"/>
        <v/>
      </c>
      <c r="I52" s="73" t="str">
        <f t="shared" si="6"/>
        <v/>
      </c>
      <c r="J52" s="74"/>
      <c r="K52" s="75" t="str">
        <f t="shared" si="0"/>
        <v/>
      </c>
      <c r="L52" s="76" t="str">
        <f t="shared" si="1"/>
        <v/>
      </c>
      <c r="M52" s="77"/>
      <c r="N52" s="81"/>
      <c r="O52" s="79" t="str">
        <f t="shared" si="2"/>
        <v/>
      </c>
      <c r="P52" s="80"/>
    </row>
    <row r="53" spans="1:16" x14ac:dyDescent="0.25">
      <c r="A53" s="52"/>
      <c r="B53" s="67"/>
      <c r="C53" s="68" t="str">
        <f t="shared" si="3"/>
        <v/>
      </c>
      <c r="D53" s="69"/>
      <c r="E53" s="70"/>
      <c r="F53" s="71" t="str">
        <f t="shared" ref="F53:F84" si="13">IF(IFERROR(IF(AND(C53=VIDE,D53=VIDE),VIDE,IF(MID(C53,4,5)="10009",48,IF(MID(C53,4,5)="10010",70,IF(MID(C53,4,5)="10008",118,IF(MID(C53,4,5)="10012",48,IF(MID(C53,4,5)="10064",VIDE,IF(OR(MID(C53,4,5)="10000",TRIM(C53)="VC0702113-DOUALA",TRIM(C53)="VC0702115-BONEPOUPA",TRIM(C53)="VC0702116-DOUALA"),VIDE))))))),VIDE)=FALSE,VIDE,IFERROR(IF(AND(C53=VIDE,D53=VIDE),VIDE,IF(MID(C53,4,5)="10009",48,IF(MID(C53,4,5)="10010",70,IF(MID(C53,4,5)="10008",118,IF(MID(C53,4,5)="10012",48,IF(MID(C53,4,5)="10064",VIDE,IF(OR(MID(C53,4,5)="10000",TRIM(C53)="VC0702113-DOUALA",TRIM(C53)="VC0702115-BONEPOUPA",TRIM(C53)="VC0702116-DOUALA",TRIM(C53)="VC0702115-DOUALA",TRIM(C53)="VC0702122-DOUALA"),VIDE))))))),VIDE))</f>
        <v/>
      </c>
      <c r="G53" s="72"/>
      <c r="H53" s="71" t="str">
        <f t="shared" ref="H53:H84" si="14">IF(IFERROR(IF(G53=VIDE,VIDE,IF(AND(Trajet=VIDE,G53&lt;&gt;VIDE),VIDE,IF(MID(C53,4,5)="10012",125,IF(OR(MID(C53,4,5)="10008",MID(C53,4,5)="10009",MID(C53,4,5)="10010"),85,IF(MID(C53,4,5)="10064",13500,IF(OR(C53="VC0702113-DOUALA",C53="VC0702116-DOUALA",C53="VC0702122-DOUALA"),15000,IF(C53="VC0702115-DOUALA",11000))))))),VIDE)=FALSE,VIDE,IFERROR(IF(G53=VIDE,VIDE,IF(AND(Trajet=VIDE,G53&lt;&gt;VIDE),VIDE,IF(MID(C53,4,5)="10012",125,IF(OR(MID(C53,4,5)="10008",MID(C53,4,5)="10009",MID(C53,4,5)="10010"),85,IF(MID(C53,4,5)="10064",13500,IF(OR(C53="VC0702113-DOUALA",C53="VC0702116-DOUALA",C53="VC0702122-DOUALA"),15000,IF(C53="VC0702115-DOUALA",11000))))))),VIDE))</f>
        <v/>
      </c>
      <c r="I53" s="73" t="str">
        <f t="shared" ref="I53:I84" si="15">IFERROR(IF(F53=VIDE,G53*H53,F53*G53*H53),VIDE)</f>
        <v/>
      </c>
      <c r="J53" s="74"/>
      <c r="K53" s="75" t="str">
        <f t="shared" ref="K53:K84" si="16">IFERROR(IF(I53=VIDE,VIDE,IF(I53=VIDE,VIDE,IF(MID(C53,4,5)="10012",((54*677.76)+IF(M53=VIDE,0,IF(M53="N",1000,IF(M53="R",2500,IF(M53="S",3500))))),IF(MID(C53,4,5)="10008",((155*677.76)+IF(M53=VIDE,0,IF(M53="N",3500,IF(M53="R",7000,IF(M53="S",10500))))),IF(OR(MID(C53,4,5)="10009",MID(C53,4,5)="10010"),((100*677.76)+IF(M53=VIDE,0,IF(M53="N",3500,IF(M53="R",7000,IF(M53="S",10500))))),IF(MID(C53,4,5)="10064",((330*677.76)+IF(M53=VIDE,0,IF(M53="N",5000,IF(M53="R",10000,IF(M53="S",12500))))),IF(OR(LEFT(C53,4)="VC07",LEFT(C53,4)="UFA0"),((210*575)+(25150+10000))))))))),VIDE)</f>
        <v/>
      </c>
      <c r="L53" s="76" t="str">
        <f t="shared" ref="L53:L84" si="17">IFERROR(IF(I53=0,VIDE,I53-K53),VIDE)</f>
        <v/>
      </c>
      <c r="M53" s="77"/>
      <c r="N53" s="81"/>
      <c r="O53" s="79" t="str">
        <f t="shared" ref="O53:O84" si="18">IF(ISBLANK(E53),VIDE,VLOOKUP(E53,CHAUFF,2,FALSE))</f>
        <v/>
      </c>
      <c r="P53" s="80"/>
    </row>
    <row r="54" spans="1:16" x14ac:dyDescent="0.25">
      <c r="A54" s="52"/>
      <c r="B54" s="67"/>
      <c r="C54" s="68" t="str">
        <f t="shared" ref="C54:C85" si="19">IF(B54=VIDE,VIDE,Trajet)</f>
        <v/>
      </c>
      <c r="D54" s="69"/>
      <c r="E54" s="70"/>
      <c r="F54" s="71" t="str">
        <f t="shared" si="13"/>
        <v/>
      </c>
      <c r="G54" s="72"/>
      <c r="H54" s="71" t="str">
        <f t="shared" si="14"/>
        <v/>
      </c>
      <c r="I54" s="73" t="str">
        <f t="shared" si="15"/>
        <v/>
      </c>
      <c r="J54" s="74"/>
      <c r="K54" s="75" t="str">
        <f t="shared" si="16"/>
        <v/>
      </c>
      <c r="L54" s="76" t="str">
        <f t="shared" si="17"/>
        <v/>
      </c>
      <c r="M54" s="77"/>
      <c r="N54" s="81"/>
      <c r="O54" s="79" t="str">
        <f t="shared" si="18"/>
        <v/>
      </c>
      <c r="P54" s="80"/>
    </row>
    <row r="55" spans="1:16" x14ac:dyDescent="0.25">
      <c r="A55" s="52"/>
      <c r="B55" s="67"/>
      <c r="C55" s="68" t="str">
        <f t="shared" si="19"/>
        <v/>
      </c>
      <c r="D55" s="69"/>
      <c r="E55" s="70"/>
      <c r="F55" s="71" t="str">
        <f t="shared" si="13"/>
        <v/>
      </c>
      <c r="G55" s="72"/>
      <c r="H55" s="71" t="str">
        <f t="shared" si="14"/>
        <v/>
      </c>
      <c r="I55" s="73" t="str">
        <f t="shared" si="15"/>
        <v/>
      </c>
      <c r="J55" s="74"/>
      <c r="K55" s="75" t="str">
        <f t="shared" si="16"/>
        <v/>
      </c>
      <c r="L55" s="76" t="str">
        <f t="shared" si="17"/>
        <v/>
      </c>
      <c r="M55" s="77"/>
      <c r="N55" s="81"/>
      <c r="O55" s="79" t="str">
        <f t="shared" si="18"/>
        <v/>
      </c>
      <c r="P55" s="80"/>
    </row>
    <row r="56" spans="1:16" x14ac:dyDescent="0.25">
      <c r="A56" s="52"/>
      <c r="B56" s="67"/>
      <c r="C56" s="68" t="str">
        <f t="shared" si="19"/>
        <v/>
      </c>
      <c r="D56" s="69"/>
      <c r="E56" s="70"/>
      <c r="F56" s="71" t="str">
        <f t="shared" si="13"/>
        <v/>
      </c>
      <c r="G56" s="72"/>
      <c r="H56" s="71" t="str">
        <f t="shared" si="14"/>
        <v/>
      </c>
      <c r="I56" s="73" t="str">
        <f t="shared" si="15"/>
        <v/>
      </c>
      <c r="J56" s="74"/>
      <c r="K56" s="75" t="str">
        <f t="shared" si="16"/>
        <v/>
      </c>
      <c r="L56" s="76" t="str">
        <f t="shared" si="17"/>
        <v/>
      </c>
      <c r="M56" s="77"/>
      <c r="N56" s="81"/>
      <c r="O56" s="79" t="str">
        <f t="shared" si="18"/>
        <v/>
      </c>
      <c r="P56" s="80"/>
    </row>
    <row r="57" spans="1:16" x14ac:dyDescent="0.25">
      <c r="A57" s="52"/>
      <c r="B57" s="67"/>
      <c r="C57" s="68" t="str">
        <f t="shared" si="19"/>
        <v/>
      </c>
      <c r="D57" s="69"/>
      <c r="E57" s="70"/>
      <c r="F57" s="71" t="str">
        <f t="shared" si="13"/>
        <v/>
      </c>
      <c r="G57" s="72"/>
      <c r="H57" s="71" t="str">
        <f t="shared" si="14"/>
        <v/>
      </c>
      <c r="I57" s="73" t="str">
        <f t="shared" si="15"/>
        <v/>
      </c>
      <c r="J57" s="74"/>
      <c r="K57" s="75" t="str">
        <f t="shared" si="16"/>
        <v/>
      </c>
      <c r="L57" s="76" t="str">
        <f t="shared" si="17"/>
        <v/>
      </c>
      <c r="M57" s="77"/>
      <c r="N57" s="81"/>
      <c r="O57" s="79" t="str">
        <f t="shared" si="18"/>
        <v/>
      </c>
      <c r="P57" s="80"/>
    </row>
    <row r="58" spans="1:16" x14ac:dyDescent="0.25">
      <c r="A58" s="52"/>
      <c r="B58" s="67"/>
      <c r="C58" s="68" t="str">
        <f t="shared" si="19"/>
        <v/>
      </c>
      <c r="D58" s="69"/>
      <c r="E58" s="70"/>
      <c r="F58" s="71" t="str">
        <f t="shared" si="13"/>
        <v/>
      </c>
      <c r="G58" s="72"/>
      <c r="H58" s="71" t="str">
        <f t="shared" si="14"/>
        <v/>
      </c>
      <c r="I58" s="73" t="str">
        <f t="shared" si="15"/>
        <v/>
      </c>
      <c r="J58" s="74"/>
      <c r="K58" s="75" t="str">
        <f t="shared" si="16"/>
        <v/>
      </c>
      <c r="L58" s="76" t="str">
        <f t="shared" si="17"/>
        <v/>
      </c>
      <c r="M58" s="77"/>
      <c r="N58" s="81"/>
      <c r="O58" s="79" t="str">
        <f t="shared" si="18"/>
        <v/>
      </c>
      <c r="P58" s="80"/>
    </row>
    <row r="59" spans="1:16" x14ac:dyDescent="0.25">
      <c r="A59" s="52"/>
      <c r="B59" s="67"/>
      <c r="C59" s="68" t="str">
        <f t="shared" si="19"/>
        <v/>
      </c>
      <c r="D59" s="69"/>
      <c r="E59" s="70"/>
      <c r="F59" s="71" t="str">
        <f t="shared" si="13"/>
        <v/>
      </c>
      <c r="G59" s="72"/>
      <c r="H59" s="71" t="str">
        <f t="shared" si="14"/>
        <v/>
      </c>
      <c r="I59" s="73" t="str">
        <f t="shared" si="15"/>
        <v/>
      </c>
      <c r="J59" s="74"/>
      <c r="K59" s="75" t="str">
        <f t="shared" si="16"/>
        <v/>
      </c>
      <c r="L59" s="76" t="str">
        <f t="shared" si="17"/>
        <v/>
      </c>
      <c r="M59" s="77"/>
      <c r="N59" s="81"/>
      <c r="O59" s="79" t="str">
        <f t="shared" si="18"/>
        <v/>
      </c>
      <c r="P59" s="80"/>
    </row>
    <row r="60" spans="1:16" x14ac:dyDescent="0.25">
      <c r="A60" s="52"/>
      <c r="B60" s="67"/>
      <c r="C60" s="68" t="str">
        <f t="shared" si="19"/>
        <v/>
      </c>
      <c r="D60" s="69"/>
      <c r="E60" s="70"/>
      <c r="F60" s="71" t="str">
        <f t="shared" si="13"/>
        <v/>
      </c>
      <c r="G60" s="72"/>
      <c r="H60" s="71" t="str">
        <f t="shared" si="14"/>
        <v/>
      </c>
      <c r="I60" s="73" t="str">
        <f t="shared" si="15"/>
        <v/>
      </c>
      <c r="J60" s="74"/>
      <c r="K60" s="75" t="str">
        <f t="shared" si="16"/>
        <v/>
      </c>
      <c r="L60" s="76" t="str">
        <f t="shared" si="17"/>
        <v/>
      </c>
      <c r="M60" s="77"/>
      <c r="N60" s="81"/>
      <c r="O60" s="79" t="str">
        <f t="shared" si="18"/>
        <v/>
      </c>
      <c r="P60" s="80"/>
    </row>
    <row r="61" spans="1:16" x14ac:dyDescent="0.25">
      <c r="A61" s="52"/>
      <c r="B61" s="67"/>
      <c r="C61" s="68" t="str">
        <f t="shared" si="19"/>
        <v/>
      </c>
      <c r="D61" s="69"/>
      <c r="E61" s="70"/>
      <c r="F61" s="71" t="str">
        <f t="shared" si="13"/>
        <v/>
      </c>
      <c r="G61" s="72"/>
      <c r="H61" s="71" t="str">
        <f t="shared" si="14"/>
        <v/>
      </c>
      <c r="I61" s="73" t="str">
        <f t="shared" si="15"/>
        <v/>
      </c>
      <c r="J61" s="74"/>
      <c r="K61" s="75" t="str">
        <f t="shared" si="16"/>
        <v/>
      </c>
      <c r="L61" s="76" t="str">
        <f t="shared" si="17"/>
        <v/>
      </c>
      <c r="M61" s="77"/>
      <c r="N61" s="81"/>
      <c r="O61" s="79" t="str">
        <f t="shared" si="18"/>
        <v/>
      </c>
      <c r="P61" s="80"/>
    </row>
    <row r="62" spans="1:16" x14ac:dyDescent="0.25">
      <c r="A62" s="52"/>
      <c r="B62" s="67"/>
      <c r="C62" s="68" t="str">
        <f t="shared" si="19"/>
        <v/>
      </c>
      <c r="D62" s="69"/>
      <c r="E62" s="70"/>
      <c r="F62" s="71" t="str">
        <f t="shared" si="13"/>
        <v/>
      </c>
      <c r="G62" s="72"/>
      <c r="H62" s="71" t="str">
        <f t="shared" si="14"/>
        <v/>
      </c>
      <c r="I62" s="73" t="str">
        <f t="shared" si="15"/>
        <v/>
      </c>
      <c r="J62" s="74"/>
      <c r="K62" s="75" t="str">
        <f t="shared" si="16"/>
        <v/>
      </c>
      <c r="L62" s="76" t="str">
        <f t="shared" si="17"/>
        <v/>
      </c>
      <c r="M62" s="77"/>
      <c r="N62" s="81"/>
      <c r="O62" s="79" t="str">
        <f t="shared" si="18"/>
        <v/>
      </c>
      <c r="P62" s="80"/>
    </row>
    <row r="63" spans="1:16" x14ac:dyDescent="0.25">
      <c r="A63" s="52"/>
      <c r="B63" s="67"/>
      <c r="C63" s="68" t="str">
        <f t="shared" si="19"/>
        <v/>
      </c>
      <c r="D63" s="69"/>
      <c r="E63" s="70"/>
      <c r="F63" s="71" t="str">
        <f t="shared" si="13"/>
        <v/>
      </c>
      <c r="G63" s="72"/>
      <c r="H63" s="71" t="str">
        <f t="shared" si="14"/>
        <v/>
      </c>
      <c r="I63" s="73" t="str">
        <f t="shared" si="15"/>
        <v/>
      </c>
      <c r="J63" s="74"/>
      <c r="K63" s="75" t="str">
        <f t="shared" si="16"/>
        <v/>
      </c>
      <c r="L63" s="76" t="str">
        <f t="shared" si="17"/>
        <v/>
      </c>
      <c r="M63" s="77"/>
      <c r="N63" s="81"/>
      <c r="O63" s="79" t="str">
        <f t="shared" si="18"/>
        <v/>
      </c>
      <c r="P63" s="80"/>
    </row>
    <row r="64" spans="1:16" x14ac:dyDescent="0.25">
      <c r="A64" s="52"/>
      <c r="B64" s="67"/>
      <c r="C64" s="68" t="str">
        <f t="shared" si="19"/>
        <v/>
      </c>
      <c r="D64" s="69"/>
      <c r="E64" s="70"/>
      <c r="F64" s="71" t="str">
        <f t="shared" si="13"/>
        <v/>
      </c>
      <c r="G64" s="72"/>
      <c r="H64" s="71" t="str">
        <f t="shared" si="14"/>
        <v/>
      </c>
      <c r="I64" s="73" t="str">
        <f t="shared" si="15"/>
        <v/>
      </c>
      <c r="J64" s="74"/>
      <c r="K64" s="75" t="str">
        <f t="shared" si="16"/>
        <v/>
      </c>
      <c r="L64" s="76" t="str">
        <f t="shared" si="17"/>
        <v/>
      </c>
      <c r="M64" s="77"/>
      <c r="N64" s="81"/>
      <c r="O64" s="79" t="str">
        <f t="shared" si="18"/>
        <v/>
      </c>
      <c r="P64" s="80"/>
    </row>
    <row r="65" spans="1:16" x14ac:dyDescent="0.25">
      <c r="A65" s="52"/>
      <c r="B65" s="67"/>
      <c r="C65" s="68" t="str">
        <f t="shared" si="19"/>
        <v/>
      </c>
      <c r="D65" s="69"/>
      <c r="E65" s="70"/>
      <c r="F65" s="71" t="str">
        <f t="shared" si="13"/>
        <v/>
      </c>
      <c r="G65" s="72"/>
      <c r="H65" s="71" t="str">
        <f t="shared" si="14"/>
        <v/>
      </c>
      <c r="I65" s="73" t="str">
        <f t="shared" si="15"/>
        <v/>
      </c>
      <c r="J65" s="74"/>
      <c r="K65" s="75" t="str">
        <f t="shared" si="16"/>
        <v/>
      </c>
      <c r="L65" s="76" t="str">
        <f t="shared" si="17"/>
        <v/>
      </c>
      <c r="M65" s="77"/>
      <c r="N65" s="81"/>
      <c r="O65" s="79" t="str">
        <f t="shared" si="18"/>
        <v/>
      </c>
      <c r="P65" s="80"/>
    </row>
    <row r="66" spans="1:16" x14ac:dyDescent="0.25">
      <c r="A66" s="52"/>
      <c r="B66" s="67"/>
      <c r="C66" s="68" t="str">
        <f t="shared" si="19"/>
        <v/>
      </c>
      <c r="D66" s="69"/>
      <c r="E66" s="70"/>
      <c r="F66" s="71" t="str">
        <f t="shared" si="13"/>
        <v/>
      </c>
      <c r="G66" s="72"/>
      <c r="H66" s="71" t="str">
        <f t="shared" si="14"/>
        <v/>
      </c>
      <c r="I66" s="73" t="str">
        <f t="shared" si="15"/>
        <v/>
      </c>
      <c r="J66" s="74"/>
      <c r="K66" s="75" t="str">
        <f t="shared" si="16"/>
        <v/>
      </c>
      <c r="L66" s="76" t="str">
        <f t="shared" si="17"/>
        <v/>
      </c>
      <c r="M66" s="77"/>
      <c r="N66" s="81"/>
      <c r="O66" s="79" t="str">
        <f t="shared" si="18"/>
        <v/>
      </c>
      <c r="P66" s="80"/>
    </row>
    <row r="67" spans="1:16" x14ac:dyDescent="0.25">
      <c r="A67" s="52"/>
      <c r="B67" s="67"/>
      <c r="C67" s="68" t="str">
        <f t="shared" si="19"/>
        <v/>
      </c>
      <c r="D67" s="69"/>
      <c r="E67" s="70"/>
      <c r="F67" s="71" t="str">
        <f t="shared" si="13"/>
        <v/>
      </c>
      <c r="G67" s="72"/>
      <c r="H67" s="71" t="str">
        <f t="shared" si="14"/>
        <v/>
      </c>
      <c r="I67" s="73" t="str">
        <f t="shared" si="15"/>
        <v/>
      </c>
      <c r="J67" s="74"/>
      <c r="K67" s="75" t="str">
        <f t="shared" si="16"/>
        <v/>
      </c>
      <c r="L67" s="76" t="str">
        <f t="shared" si="17"/>
        <v/>
      </c>
      <c r="M67" s="77"/>
      <c r="N67" s="81"/>
      <c r="O67" s="79" t="str">
        <f t="shared" si="18"/>
        <v/>
      </c>
      <c r="P67" s="80"/>
    </row>
    <row r="68" spans="1:16" x14ac:dyDescent="0.25">
      <c r="A68" s="52"/>
      <c r="B68" s="67"/>
      <c r="C68" s="68" t="str">
        <f t="shared" si="19"/>
        <v/>
      </c>
      <c r="D68" s="69"/>
      <c r="E68" s="70"/>
      <c r="F68" s="71" t="str">
        <f t="shared" si="13"/>
        <v/>
      </c>
      <c r="G68" s="72"/>
      <c r="H68" s="71" t="str">
        <f t="shared" si="14"/>
        <v/>
      </c>
      <c r="I68" s="73" t="str">
        <f t="shared" si="15"/>
        <v/>
      </c>
      <c r="J68" s="74"/>
      <c r="K68" s="75" t="str">
        <f t="shared" si="16"/>
        <v/>
      </c>
      <c r="L68" s="76" t="str">
        <f t="shared" si="17"/>
        <v/>
      </c>
      <c r="M68" s="77"/>
      <c r="N68" s="81"/>
      <c r="O68" s="79" t="str">
        <f t="shared" si="18"/>
        <v/>
      </c>
      <c r="P68" s="80"/>
    </row>
    <row r="69" spans="1:16" x14ac:dyDescent="0.25">
      <c r="A69" s="52"/>
      <c r="B69" s="67"/>
      <c r="C69" s="68" t="str">
        <f t="shared" si="19"/>
        <v/>
      </c>
      <c r="D69" s="69"/>
      <c r="E69" s="70"/>
      <c r="F69" s="71" t="str">
        <f t="shared" si="13"/>
        <v/>
      </c>
      <c r="G69" s="72"/>
      <c r="H69" s="71" t="str">
        <f t="shared" si="14"/>
        <v/>
      </c>
      <c r="I69" s="73" t="str">
        <f t="shared" si="15"/>
        <v/>
      </c>
      <c r="J69" s="74"/>
      <c r="K69" s="75" t="str">
        <f t="shared" si="16"/>
        <v/>
      </c>
      <c r="L69" s="76" t="str">
        <f t="shared" si="17"/>
        <v/>
      </c>
      <c r="M69" s="77"/>
      <c r="N69" s="81"/>
      <c r="O69" s="79" t="str">
        <f t="shared" si="18"/>
        <v/>
      </c>
      <c r="P69" s="80"/>
    </row>
    <row r="70" spans="1:16" x14ac:dyDescent="0.25">
      <c r="A70" s="52"/>
      <c r="B70" s="67"/>
      <c r="C70" s="68" t="str">
        <f t="shared" si="19"/>
        <v/>
      </c>
      <c r="D70" s="69"/>
      <c r="E70" s="70"/>
      <c r="F70" s="71" t="str">
        <f t="shared" si="13"/>
        <v/>
      </c>
      <c r="G70" s="72"/>
      <c r="H70" s="71" t="str">
        <f t="shared" si="14"/>
        <v/>
      </c>
      <c r="I70" s="73" t="str">
        <f t="shared" si="15"/>
        <v/>
      </c>
      <c r="J70" s="74"/>
      <c r="K70" s="75" t="str">
        <f t="shared" si="16"/>
        <v/>
      </c>
      <c r="L70" s="76" t="str">
        <f t="shared" si="17"/>
        <v/>
      </c>
      <c r="M70" s="77"/>
      <c r="N70" s="81"/>
      <c r="O70" s="79" t="str">
        <f t="shared" si="18"/>
        <v/>
      </c>
      <c r="P70" s="80"/>
    </row>
    <row r="71" spans="1:16" x14ac:dyDescent="0.25">
      <c r="A71" s="52"/>
      <c r="B71" s="67"/>
      <c r="C71" s="68" t="str">
        <f t="shared" si="19"/>
        <v/>
      </c>
      <c r="D71" s="69"/>
      <c r="E71" s="70"/>
      <c r="F71" s="71" t="str">
        <f t="shared" si="13"/>
        <v/>
      </c>
      <c r="G71" s="72"/>
      <c r="H71" s="71" t="str">
        <f t="shared" si="14"/>
        <v/>
      </c>
      <c r="I71" s="73" t="str">
        <f t="shared" si="15"/>
        <v/>
      </c>
      <c r="J71" s="74"/>
      <c r="K71" s="75" t="str">
        <f t="shared" si="16"/>
        <v/>
      </c>
      <c r="L71" s="76" t="str">
        <f t="shared" si="17"/>
        <v/>
      </c>
      <c r="M71" s="77"/>
      <c r="N71" s="81"/>
      <c r="O71" s="79" t="str">
        <f t="shared" si="18"/>
        <v/>
      </c>
      <c r="P71" s="80"/>
    </row>
    <row r="72" spans="1:16" x14ac:dyDescent="0.25">
      <c r="A72" s="52"/>
      <c r="B72" s="67"/>
      <c r="C72" s="68" t="str">
        <f t="shared" si="19"/>
        <v/>
      </c>
      <c r="D72" s="69"/>
      <c r="E72" s="70"/>
      <c r="F72" s="71" t="str">
        <f t="shared" si="13"/>
        <v/>
      </c>
      <c r="G72" s="72"/>
      <c r="H72" s="71" t="str">
        <f t="shared" si="14"/>
        <v/>
      </c>
      <c r="I72" s="73" t="str">
        <f t="shared" si="15"/>
        <v/>
      </c>
      <c r="J72" s="74"/>
      <c r="K72" s="75" t="str">
        <f t="shared" si="16"/>
        <v/>
      </c>
      <c r="L72" s="76" t="str">
        <f t="shared" si="17"/>
        <v/>
      </c>
      <c r="M72" s="77"/>
      <c r="N72" s="81"/>
      <c r="O72" s="79" t="str">
        <f t="shared" si="18"/>
        <v/>
      </c>
      <c r="P72" s="80"/>
    </row>
    <row r="73" spans="1:16" x14ac:dyDescent="0.25">
      <c r="A73" s="52"/>
      <c r="B73" s="67"/>
      <c r="C73" s="68" t="str">
        <f t="shared" si="19"/>
        <v/>
      </c>
      <c r="D73" s="69"/>
      <c r="E73" s="70"/>
      <c r="F73" s="71" t="str">
        <f t="shared" si="13"/>
        <v/>
      </c>
      <c r="G73" s="72"/>
      <c r="H73" s="71" t="str">
        <f t="shared" si="14"/>
        <v/>
      </c>
      <c r="I73" s="73" t="str">
        <f t="shared" si="15"/>
        <v/>
      </c>
      <c r="J73" s="74"/>
      <c r="K73" s="75" t="str">
        <f t="shared" si="16"/>
        <v/>
      </c>
      <c r="L73" s="76" t="str">
        <f t="shared" si="17"/>
        <v/>
      </c>
      <c r="M73" s="77"/>
      <c r="N73" s="81"/>
      <c r="O73" s="79" t="str">
        <f t="shared" si="18"/>
        <v/>
      </c>
      <c r="P73" s="80"/>
    </row>
    <row r="74" spans="1:16" x14ac:dyDescent="0.25">
      <c r="A74" s="52"/>
      <c r="B74" s="67"/>
      <c r="C74" s="68" t="str">
        <f t="shared" si="19"/>
        <v/>
      </c>
      <c r="D74" s="69"/>
      <c r="E74" s="70"/>
      <c r="F74" s="71" t="str">
        <f t="shared" si="13"/>
        <v/>
      </c>
      <c r="G74" s="72"/>
      <c r="H74" s="71" t="str">
        <f t="shared" si="14"/>
        <v/>
      </c>
      <c r="I74" s="73" t="str">
        <f t="shared" si="15"/>
        <v/>
      </c>
      <c r="J74" s="74"/>
      <c r="K74" s="75" t="str">
        <f t="shared" si="16"/>
        <v/>
      </c>
      <c r="L74" s="76" t="str">
        <f t="shared" si="17"/>
        <v/>
      </c>
      <c r="M74" s="77"/>
      <c r="N74" s="81"/>
      <c r="O74" s="79" t="str">
        <f t="shared" si="18"/>
        <v/>
      </c>
      <c r="P74" s="80"/>
    </row>
    <row r="75" spans="1:16" x14ac:dyDescent="0.25">
      <c r="A75" s="52"/>
      <c r="B75" s="67"/>
      <c r="C75" s="68" t="str">
        <f t="shared" si="19"/>
        <v/>
      </c>
      <c r="D75" s="69"/>
      <c r="E75" s="70"/>
      <c r="F75" s="71" t="str">
        <f t="shared" si="13"/>
        <v/>
      </c>
      <c r="G75" s="72"/>
      <c r="H75" s="71" t="str">
        <f t="shared" si="14"/>
        <v/>
      </c>
      <c r="I75" s="73" t="str">
        <f t="shared" si="15"/>
        <v/>
      </c>
      <c r="J75" s="74"/>
      <c r="K75" s="75" t="str">
        <f t="shared" si="16"/>
        <v/>
      </c>
      <c r="L75" s="76" t="str">
        <f t="shared" si="17"/>
        <v/>
      </c>
      <c r="M75" s="77"/>
      <c r="N75" s="81"/>
      <c r="O75" s="79" t="str">
        <f t="shared" si="18"/>
        <v/>
      </c>
      <c r="P75" s="80"/>
    </row>
    <row r="76" spans="1:16" x14ac:dyDescent="0.25">
      <c r="A76" s="52"/>
      <c r="B76" s="67"/>
      <c r="C76" s="68" t="str">
        <f t="shared" si="19"/>
        <v/>
      </c>
      <c r="D76" s="69"/>
      <c r="E76" s="70"/>
      <c r="F76" s="71" t="str">
        <f t="shared" si="13"/>
        <v/>
      </c>
      <c r="G76" s="72"/>
      <c r="H76" s="71" t="str">
        <f t="shared" si="14"/>
        <v/>
      </c>
      <c r="I76" s="73" t="str">
        <f t="shared" si="15"/>
        <v/>
      </c>
      <c r="J76" s="74"/>
      <c r="K76" s="75" t="str">
        <f t="shared" si="16"/>
        <v/>
      </c>
      <c r="L76" s="76" t="str">
        <f t="shared" si="17"/>
        <v/>
      </c>
      <c r="M76" s="77"/>
      <c r="N76" s="81"/>
      <c r="O76" s="79" t="str">
        <f t="shared" si="18"/>
        <v/>
      </c>
      <c r="P76" s="80"/>
    </row>
    <row r="77" spans="1:16" x14ac:dyDescent="0.25">
      <c r="A77" s="52"/>
      <c r="B77" s="67"/>
      <c r="C77" s="68" t="str">
        <f t="shared" si="19"/>
        <v/>
      </c>
      <c r="D77" s="69"/>
      <c r="E77" s="70"/>
      <c r="F77" s="71" t="str">
        <f t="shared" si="13"/>
        <v/>
      </c>
      <c r="G77" s="72"/>
      <c r="H77" s="71" t="str">
        <f t="shared" si="14"/>
        <v/>
      </c>
      <c r="I77" s="73" t="str">
        <f t="shared" si="15"/>
        <v/>
      </c>
      <c r="J77" s="74"/>
      <c r="K77" s="75" t="str">
        <f t="shared" si="16"/>
        <v/>
      </c>
      <c r="L77" s="76" t="str">
        <f t="shared" si="17"/>
        <v/>
      </c>
      <c r="M77" s="77"/>
      <c r="N77" s="81"/>
      <c r="O77" s="79" t="str">
        <f t="shared" si="18"/>
        <v/>
      </c>
      <c r="P77" s="80"/>
    </row>
    <row r="78" spans="1:16" x14ac:dyDescent="0.25">
      <c r="A78" s="52"/>
      <c r="B78" s="67"/>
      <c r="C78" s="68" t="str">
        <f t="shared" si="19"/>
        <v/>
      </c>
      <c r="D78" s="69"/>
      <c r="E78" s="70"/>
      <c r="F78" s="71" t="str">
        <f t="shared" si="13"/>
        <v/>
      </c>
      <c r="G78" s="72"/>
      <c r="H78" s="71" t="str">
        <f t="shared" si="14"/>
        <v/>
      </c>
      <c r="I78" s="73" t="str">
        <f t="shared" si="15"/>
        <v/>
      </c>
      <c r="J78" s="74"/>
      <c r="K78" s="75" t="str">
        <f t="shared" si="16"/>
        <v/>
      </c>
      <c r="L78" s="76" t="str">
        <f t="shared" si="17"/>
        <v/>
      </c>
      <c r="M78" s="77"/>
      <c r="N78" s="81"/>
      <c r="O78" s="79" t="str">
        <f t="shared" si="18"/>
        <v/>
      </c>
      <c r="P78" s="80"/>
    </row>
    <row r="79" spans="1:16" x14ac:dyDescent="0.25">
      <c r="A79" s="52"/>
      <c r="B79" s="67"/>
      <c r="C79" s="68" t="str">
        <f t="shared" si="19"/>
        <v/>
      </c>
      <c r="D79" s="69"/>
      <c r="E79" s="70"/>
      <c r="F79" s="71" t="str">
        <f t="shared" si="13"/>
        <v/>
      </c>
      <c r="G79" s="72"/>
      <c r="H79" s="71" t="str">
        <f t="shared" si="14"/>
        <v/>
      </c>
      <c r="I79" s="73" t="str">
        <f t="shared" si="15"/>
        <v/>
      </c>
      <c r="J79" s="74"/>
      <c r="K79" s="75" t="str">
        <f t="shared" si="16"/>
        <v/>
      </c>
      <c r="L79" s="76" t="str">
        <f t="shared" si="17"/>
        <v/>
      </c>
      <c r="M79" s="77"/>
      <c r="N79" s="81"/>
      <c r="O79" s="79" t="str">
        <f t="shared" si="18"/>
        <v/>
      </c>
      <c r="P79" s="80"/>
    </row>
    <row r="80" spans="1:16" x14ac:dyDescent="0.25">
      <c r="A80" s="52"/>
      <c r="B80" s="67"/>
      <c r="C80" s="68" t="str">
        <f t="shared" si="19"/>
        <v/>
      </c>
      <c r="D80" s="69"/>
      <c r="E80" s="70"/>
      <c r="F80" s="71" t="str">
        <f t="shared" si="13"/>
        <v/>
      </c>
      <c r="G80" s="72"/>
      <c r="H80" s="71" t="str">
        <f t="shared" si="14"/>
        <v/>
      </c>
      <c r="I80" s="73" t="str">
        <f t="shared" si="15"/>
        <v/>
      </c>
      <c r="J80" s="74"/>
      <c r="K80" s="75" t="str">
        <f t="shared" si="16"/>
        <v/>
      </c>
      <c r="L80" s="76" t="str">
        <f t="shared" si="17"/>
        <v/>
      </c>
      <c r="M80" s="77"/>
      <c r="N80" s="81"/>
      <c r="O80" s="79" t="str">
        <f t="shared" si="18"/>
        <v/>
      </c>
      <c r="P80" s="80"/>
    </row>
    <row r="81" spans="1:16" x14ac:dyDescent="0.25">
      <c r="A81" s="52"/>
      <c r="B81" s="67"/>
      <c r="C81" s="68" t="str">
        <f t="shared" si="19"/>
        <v/>
      </c>
      <c r="D81" s="69"/>
      <c r="E81" s="70"/>
      <c r="F81" s="71" t="str">
        <f t="shared" si="13"/>
        <v/>
      </c>
      <c r="G81" s="72"/>
      <c r="H81" s="71" t="str">
        <f t="shared" si="14"/>
        <v/>
      </c>
      <c r="I81" s="73" t="str">
        <f t="shared" si="15"/>
        <v/>
      </c>
      <c r="J81" s="74"/>
      <c r="K81" s="75" t="str">
        <f t="shared" si="16"/>
        <v/>
      </c>
      <c r="L81" s="76" t="str">
        <f t="shared" si="17"/>
        <v/>
      </c>
      <c r="M81" s="77"/>
      <c r="N81" s="81"/>
      <c r="O81" s="79" t="str">
        <f t="shared" si="18"/>
        <v/>
      </c>
      <c r="P81" s="80"/>
    </row>
    <row r="82" spans="1:16" x14ac:dyDescent="0.25">
      <c r="A82" s="52"/>
      <c r="B82" s="67"/>
      <c r="C82" s="68" t="str">
        <f t="shared" si="19"/>
        <v/>
      </c>
      <c r="D82" s="69"/>
      <c r="E82" s="70"/>
      <c r="F82" s="71" t="str">
        <f t="shared" si="13"/>
        <v/>
      </c>
      <c r="G82" s="72"/>
      <c r="H82" s="71" t="str">
        <f t="shared" si="14"/>
        <v/>
      </c>
      <c r="I82" s="73" t="str">
        <f t="shared" si="15"/>
        <v/>
      </c>
      <c r="J82" s="74"/>
      <c r="K82" s="75" t="str">
        <f t="shared" si="16"/>
        <v/>
      </c>
      <c r="L82" s="76" t="str">
        <f t="shared" si="17"/>
        <v/>
      </c>
      <c r="M82" s="77"/>
      <c r="N82" s="81"/>
      <c r="O82" s="79" t="str">
        <f t="shared" si="18"/>
        <v/>
      </c>
      <c r="P82" s="80"/>
    </row>
    <row r="83" spans="1:16" x14ac:dyDescent="0.25">
      <c r="A83" s="52"/>
      <c r="B83" s="67"/>
      <c r="C83" s="68" t="str">
        <f t="shared" si="19"/>
        <v/>
      </c>
      <c r="D83" s="69"/>
      <c r="E83" s="70"/>
      <c r="F83" s="71" t="str">
        <f t="shared" si="13"/>
        <v/>
      </c>
      <c r="G83" s="72"/>
      <c r="H83" s="71" t="str">
        <f t="shared" si="14"/>
        <v/>
      </c>
      <c r="I83" s="73" t="str">
        <f t="shared" si="15"/>
        <v/>
      </c>
      <c r="J83" s="74"/>
      <c r="K83" s="75" t="str">
        <f t="shared" si="16"/>
        <v/>
      </c>
      <c r="L83" s="76" t="str">
        <f t="shared" si="17"/>
        <v/>
      </c>
      <c r="M83" s="77"/>
      <c r="N83" s="81"/>
      <c r="O83" s="79" t="str">
        <f t="shared" si="18"/>
        <v/>
      </c>
      <c r="P83" s="80"/>
    </row>
    <row r="84" spans="1:16" x14ac:dyDescent="0.25">
      <c r="A84" s="52"/>
      <c r="B84" s="67"/>
      <c r="C84" s="68" t="str">
        <f t="shared" si="19"/>
        <v/>
      </c>
      <c r="D84" s="69"/>
      <c r="E84" s="70"/>
      <c r="F84" s="71" t="str">
        <f t="shared" si="13"/>
        <v/>
      </c>
      <c r="G84" s="72"/>
      <c r="H84" s="71" t="str">
        <f t="shared" si="14"/>
        <v/>
      </c>
      <c r="I84" s="73" t="str">
        <f t="shared" si="15"/>
        <v/>
      </c>
      <c r="J84" s="74"/>
      <c r="K84" s="75" t="str">
        <f t="shared" si="16"/>
        <v/>
      </c>
      <c r="L84" s="76" t="str">
        <f t="shared" si="17"/>
        <v/>
      </c>
      <c r="M84" s="77"/>
      <c r="N84" s="81"/>
      <c r="O84" s="79" t="str">
        <f t="shared" si="18"/>
        <v/>
      </c>
      <c r="P84" s="80"/>
    </row>
    <row r="85" spans="1:16" x14ac:dyDescent="0.25">
      <c r="A85" s="52"/>
      <c r="B85" s="67"/>
      <c r="C85" s="68" t="str">
        <f t="shared" si="19"/>
        <v/>
      </c>
      <c r="D85" s="69"/>
      <c r="E85" s="70"/>
      <c r="F85" s="71" t="str">
        <f t="shared" ref="F85:F120" si="20">IF(IFERROR(IF(AND(C85=VIDE,D85=VIDE),VIDE,IF(MID(C85,4,5)="10009",48,IF(MID(C85,4,5)="10010",70,IF(MID(C85,4,5)="10008",118,IF(MID(C85,4,5)="10012",48,IF(MID(C85,4,5)="10064",VIDE,IF(OR(MID(C85,4,5)="10000",TRIM(C85)="VC0702113-DOUALA",TRIM(C85)="VC0702115-BONEPOUPA",TRIM(C85)="VC0702116-DOUALA"),VIDE))))))),VIDE)=FALSE,VIDE,IFERROR(IF(AND(C85=VIDE,D85=VIDE),VIDE,IF(MID(C85,4,5)="10009",48,IF(MID(C85,4,5)="10010",70,IF(MID(C85,4,5)="10008",118,IF(MID(C85,4,5)="10012",48,IF(MID(C85,4,5)="10064",VIDE,IF(OR(MID(C85,4,5)="10000",TRIM(C85)="VC0702113-DOUALA",TRIM(C85)="VC0702115-BONEPOUPA",TRIM(C85)="VC0702116-DOUALA",TRIM(C85)="VC0702115-DOUALA",TRIM(C85)="VC0702122-DOUALA"),VIDE))))))),VIDE))</f>
        <v/>
      </c>
      <c r="G85" s="72"/>
      <c r="H85" s="71" t="str">
        <f t="shared" ref="H85:H116" si="21">IF(IFERROR(IF(G85=VIDE,VIDE,IF(AND(Trajet=VIDE,G85&lt;&gt;VIDE),VIDE,IF(MID(C85,4,5)="10012",125,IF(OR(MID(C85,4,5)="10008",MID(C85,4,5)="10009",MID(C85,4,5)="10010"),85,IF(MID(C85,4,5)="10064",13500,IF(OR(C85="VC0702113-DOUALA",C85="VC0702116-DOUALA",C85="VC0702122-DOUALA"),15000,IF(C85="VC0702115-DOUALA",11000))))))),VIDE)=FALSE,VIDE,IFERROR(IF(G85=VIDE,VIDE,IF(AND(Trajet=VIDE,G85&lt;&gt;VIDE),VIDE,IF(MID(C85,4,5)="10012",125,IF(OR(MID(C85,4,5)="10008",MID(C85,4,5)="10009",MID(C85,4,5)="10010"),85,IF(MID(C85,4,5)="10064",13500,IF(OR(C85="VC0702113-DOUALA",C85="VC0702116-DOUALA",C85="VC0702122-DOUALA"),15000,IF(C85="VC0702115-DOUALA",11000))))))),VIDE))</f>
        <v/>
      </c>
      <c r="I85" s="73" t="str">
        <f t="shared" ref="I85:I116" si="22">IFERROR(IF(F85=VIDE,G85*H85,F85*G85*H85),VIDE)</f>
        <v/>
      </c>
      <c r="J85" s="74"/>
      <c r="K85" s="75" t="str">
        <f t="shared" ref="K85:K116" si="23">IFERROR(IF(I85=VIDE,VIDE,IF(I85=VIDE,VIDE,IF(MID(C85,4,5)="10012",((54*677.76)+IF(M85=VIDE,0,IF(M85="N",1000,IF(M85="R",2500,IF(M85="S",3500))))),IF(MID(C85,4,5)="10008",((155*677.76)+IF(M85=VIDE,0,IF(M85="N",3500,IF(M85="R",7000,IF(M85="S",10500))))),IF(OR(MID(C85,4,5)="10009",MID(C85,4,5)="10010"),((100*677.76)+IF(M85=VIDE,0,IF(M85="N",3500,IF(M85="R",7000,IF(M85="S",10500))))),IF(MID(C85,4,5)="10064",((330*677.76)+IF(M85=VIDE,0,IF(M85="N",5000,IF(M85="R",10000,IF(M85="S",12500))))),IF(OR(LEFT(C85,4)="VC07",LEFT(C85,4)="UFA0"),((210*575)+(25150+10000))))))))),VIDE)</f>
        <v/>
      </c>
      <c r="L85" s="76" t="str">
        <f t="shared" ref="L85:L116" si="24">IFERROR(IF(I85=0,VIDE,I85-K85),VIDE)</f>
        <v/>
      </c>
      <c r="M85" s="77"/>
      <c r="N85" s="81"/>
      <c r="O85" s="79" t="str">
        <f t="shared" ref="O85:O120" si="25">IF(ISBLANK(E85),VIDE,VLOOKUP(E85,CHAUFF,2,FALSE))</f>
        <v/>
      </c>
      <c r="P85" s="80"/>
    </row>
    <row r="86" spans="1:16" x14ac:dyDescent="0.25">
      <c r="A86" s="52"/>
      <c r="B86" s="67"/>
      <c r="C86" s="68" t="str">
        <f t="shared" ref="C86:C117" si="26">IF(B86=VIDE,VIDE,Trajet)</f>
        <v/>
      </c>
      <c r="D86" s="69"/>
      <c r="E86" s="70"/>
      <c r="F86" s="71" t="str">
        <f t="shared" si="20"/>
        <v/>
      </c>
      <c r="G86" s="72"/>
      <c r="H86" s="71" t="str">
        <f t="shared" si="21"/>
        <v/>
      </c>
      <c r="I86" s="73" t="str">
        <f t="shared" si="22"/>
        <v/>
      </c>
      <c r="J86" s="74"/>
      <c r="K86" s="75" t="str">
        <f t="shared" si="23"/>
        <v/>
      </c>
      <c r="L86" s="76" t="str">
        <f t="shared" si="24"/>
        <v/>
      </c>
      <c r="M86" s="77"/>
      <c r="N86" s="81"/>
      <c r="O86" s="79" t="str">
        <f t="shared" si="25"/>
        <v/>
      </c>
      <c r="P86" s="80"/>
    </row>
    <row r="87" spans="1:16" x14ac:dyDescent="0.25">
      <c r="A87" s="52"/>
      <c r="B87" s="67"/>
      <c r="C87" s="68" t="str">
        <f t="shared" si="26"/>
        <v/>
      </c>
      <c r="D87" s="69"/>
      <c r="E87" s="70"/>
      <c r="F87" s="71" t="str">
        <f t="shared" si="20"/>
        <v/>
      </c>
      <c r="G87" s="72"/>
      <c r="H87" s="71" t="str">
        <f t="shared" si="21"/>
        <v/>
      </c>
      <c r="I87" s="73" t="str">
        <f t="shared" si="22"/>
        <v/>
      </c>
      <c r="J87" s="74"/>
      <c r="K87" s="75" t="str">
        <f t="shared" si="23"/>
        <v/>
      </c>
      <c r="L87" s="76" t="str">
        <f t="shared" si="24"/>
        <v/>
      </c>
      <c r="M87" s="77"/>
      <c r="N87" s="81"/>
      <c r="O87" s="79" t="str">
        <f t="shared" si="25"/>
        <v/>
      </c>
      <c r="P87" s="80"/>
    </row>
    <row r="88" spans="1:16" x14ac:dyDescent="0.25">
      <c r="A88" s="52"/>
      <c r="B88" s="67"/>
      <c r="C88" s="68" t="str">
        <f t="shared" si="26"/>
        <v/>
      </c>
      <c r="D88" s="69"/>
      <c r="E88" s="70"/>
      <c r="F88" s="71" t="str">
        <f t="shared" si="20"/>
        <v/>
      </c>
      <c r="G88" s="72"/>
      <c r="H88" s="71" t="str">
        <f t="shared" si="21"/>
        <v/>
      </c>
      <c r="I88" s="73" t="str">
        <f t="shared" si="22"/>
        <v/>
      </c>
      <c r="J88" s="74"/>
      <c r="K88" s="75" t="str">
        <f t="shared" si="23"/>
        <v/>
      </c>
      <c r="L88" s="76" t="str">
        <f t="shared" si="24"/>
        <v/>
      </c>
      <c r="M88" s="77"/>
      <c r="N88" s="81"/>
      <c r="O88" s="79" t="str">
        <f t="shared" si="25"/>
        <v/>
      </c>
      <c r="P88" s="80"/>
    </row>
    <row r="89" spans="1:16" x14ac:dyDescent="0.25">
      <c r="A89" s="52"/>
      <c r="B89" s="67"/>
      <c r="C89" s="68" t="str">
        <f t="shared" si="26"/>
        <v/>
      </c>
      <c r="D89" s="69"/>
      <c r="E89" s="70"/>
      <c r="F89" s="71" t="str">
        <f t="shared" si="20"/>
        <v/>
      </c>
      <c r="G89" s="72"/>
      <c r="H89" s="71" t="str">
        <f t="shared" si="21"/>
        <v/>
      </c>
      <c r="I89" s="73" t="str">
        <f t="shared" si="22"/>
        <v/>
      </c>
      <c r="J89" s="74"/>
      <c r="K89" s="75" t="str">
        <f t="shared" si="23"/>
        <v/>
      </c>
      <c r="L89" s="76" t="str">
        <f t="shared" si="24"/>
        <v/>
      </c>
      <c r="M89" s="77"/>
      <c r="N89" s="81"/>
      <c r="O89" s="79" t="str">
        <f t="shared" si="25"/>
        <v/>
      </c>
      <c r="P89" s="80"/>
    </row>
    <row r="90" spans="1:16" x14ac:dyDescent="0.25">
      <c r="A90" s="52"/>
      <c r="B90" s="67"/>
      <c r="C90" s="68" t="str">
        <f t="shared" si="26"/>
        <v/>
      </c>
      <c r="D90" s="69"/>
      <c r="E90" s="70"/>
      <c r="F90" s="71" t="str">
        <f t="shared" si="20"/>
        <v/>
      </c>
      <c r="G90" s="72"/>
      <c r="H90" s="71" t="str">
        <f t="shared" si="21"/>
        <v/>
      </c>
      <c r="I90" s="73" t="str">
        <f t="shared" si="22"/>
        <v/>
      </c>
      <c r="J90" s="74"/>
      <c r="K90" s="75" t="str">
        <f t="shared" si="23"/>
        <v/>
      </c>
      <c r="L90" s="76" t="str">
        <f t="shared" si="24"/>
        <v/>
      </c>
      <c r="M90" s="77"/>
      <c r="N90" s="81"/>
      <c r="O90" s="79" t="str">
        <f t="shared" si="25"/>
        <v/>
      </c>
      <c r="P90" s="80"/>
    </row>
    <row r="91" spans="1:16" x14ac:dyDescent="0.25">
      <c r="A91" s="52"/>
      <c r="B91" s="67"/>
      <c r="C91" s="68" t="str">
        <f t="shared" si="26"/>
        <v/>
      </c>
      <c r="D91" s="69"/>
      <c r="E91" s="70"/>
      <c r="F91" s="71" t="str">
        <f t="shared" si="20"/>
        <v/>
      </c>
      <c r="G91" s="72"/>
      <c r="H91" s="71" t="str">
        <f t="shared" si="21"/>
        <v/>
      </c>
      <c r="I91" s="73" t="str">
        <f t="shared" si="22"/>
        <v/>
      </c>
      <c r="J91" s="74"/>
      <c r="K91" s="75" t="str">
        <f t="shared" si="23"/>
        <v/>
      </c>
      <c r="L91" s="76" t="str">
        <f t="shared" si="24"/>
        <v/>
      </c>
      <c r="M91" s="77"/>
      <c r="N91" s="81"/>
      <c r="O91" s="79" t="str">
        <f t="shared" si="25"/>
        <v/>
      </c>
      <c r="P91" s="80"/>
    </row>
    <row r="92" spans="1:16" x14ac:dyDescent="0.25">
      <c r="A92" s="52"/>
      <c r="B92" s="67"/>
      <c r="C92" s="68" t="str">
        <f t="shared" si="26"/>
        <v/>
      </c>
      <c r="D92" s="69"/>
      <c r="E92" s="70"/>
      <c r="F92" s="71" t="str">
        <f t="shared" si="20"/>
        <v/>
      </c>
      <c r="G92" s="72"/>
      <c r="H92" s="71" t="str">
        <f t="shared" si="21"/>
        <v/>
      </c>
      <c r="I92" s="73" t="str">
        <f t="shared" si="22"/>
        <v/>
      </c>
      <c r="J92" s="74"/>
      <c r="K92" s="75" t="str">
        <f t="shared" si="23"/>
        <v/>
      </c>
      <c r="L92" s="76" t="str">
        <f t="shared" si="24"/>
        <v/>
      </c>
      <c r="M92" s="77"/>
      <c r="N92" s="81"/>
      <c r="O92" s="79" t="str">
        <f t="shared" si="25"/>
        <v/>
      </c>
      <c r="P92" s="80"/>
    </row>
    <row r="93" spans="1:16" x14ac:dyDescent="0.25">
      <c r="A93" s="52"/>
      <c r="B93" s="67"/>
      <c r="C93" s="68" t="str">
        <f t="shared" si="26"/>
        <v/>
      </c>
      <c r="D93" s="69"/>
      <c r="E93" s="70"/>
      <c r="F93" s="71" t="str">
        <f t="shared" si="20"/>
        <v/>
      </c>
      <c r="G93" s="72"/>
      <c r="H93" s="71" t="str">
        <f t="shared" si="21"/>
        <v/>
      </c>
      <c r="I93" s="73" t="str">
        <f t="shared" si="22"/>
        <v/>
      </c>
      <c r="J93" s="74"/>
      <c r="K93" s="75" t="str">
        <f t="shared" si="23"/>
        <v/>
      </c>
      <c r="L93" s="76" t="str">
        <f t="shared" si="24"/>
        <v/>
      </c>
      <c r="M93" s="77"/>
      <c r="N93" s="81"/>
      <c r="O93" s="79" t="str">
        <f t="shared" si="25"/>
        <v/>
      </c>
      <c r="P93" s="80"/>
    </row>
    <row r="94" spans="1:16" x14ac:dyDescent="0.25">
      <c r="A94" s="52"/>
      <c r="B94" s="67"/>
      <c r="C94" s="68" t="str">
        <f t="shared" si="26"/>
        <v/>
      </c>
      <c r="D94" s="69"/>
      <c r="E94" s="70"/>
      <c r="F94" s="71" t="str">
        <f t="shared" si="20"/>
        <v/>
      </c>
      <c r="G94" s="72"/>
      <c r="H94" s="71" t="str">
        <f t="shared" si="21"/>
        <v/>
      </c>
      <c r="I94" s="73" t="str">
        <f t="shared" si="22"/>
        <v/>
      </c>
      <c r="J94" s="74"/>
      <c r="K94" s="75" t="str">
        <f t="shared" si="23"/>
        <v/>
      </c>
      <c r="L94" s="76" t="str">
        <f t="shared" si="24"/>
        <v/>
      </c>
      <c r="M94" s="77"/>
      <c r="N94" s="81"/>
      <c r="O94" s="79" t="str">
        <f t="shared" si="25"/>
        <v/>
      </c>
      <c r="P94" s="80"/>
    </row>
    <row r="95" spans="1:16" x14ac:dyDescent="0.25">
      <c r="A95" s="52"/>
      <c r="B95" s="67"/>
      <c r="C95" s="68" t="str">
        <f t="shared" si="26"/>
        <v/>
      </c>
      <c r="D95" s="69"/>
      <c r="E95" s="70"/>
      <c r="F95" s="71" t="str">
        <f t="shared" si="20"/>
        <v/>
      </c>
      <c r="G95" s="72"/>
      <c r="H95" s="71" t="str">
        <f t="shared" si="21"/>
        <v/>
      </c>
      <c r="I95" s="73" t="str">
        <f t="shared" si="22"/>
        <v/>
      </c>
      <c r="J95" s="74"/>
      <c r="K95" s="75" t="str">
        <f t="shared" si="23"/>
        <v/>
      </c>
      <c r="L95" s="76" t="str">
        <f t="shared" si="24"/>
        <v/>
      </c>
      <c r="M95" s="77"/>
      <c r="N95" s="81"/>
      <c r="O95" s="79" t="str">
        <f t="shared" si="25"/>
        <v/>
      </c>
      <c r="P95" s="80"/>
    </row>
    <row r="96" spans="1:16" x14ac:dyDescent="0.25">
      <c r="A96" s="52"/>
      <c r="B96" s="67"/>
      <c r="C96" s="68" t="str">
        <f t="shared" si="26"/>
        <v/>
      </c>
      <c r="D96" s="69"/>
      <c r="E96" s="70"/>
      <c r="F96" s="71" t="str">
        <f t="shared" si="20"/>
        <v/>
      </c>
      <c r="G96" s="72"/>
      <c r="H96" s="71" t="str">
        <f t="shared" si="21"/>
        <v/>
      </c>
      <c r="I96" s="73" t="str">
        <f t="shared" si="22"/>
        <v/>
      </c>
      <c r="J96" s="74"/>
      <c r="K96" s="75" t="str">
        <f t="shared" si="23"/>
        <v/>
      </c>
      <c r="L96" s="76" t="str">
        <f t="shared" si="24"/>
        <v/>
      </c>
      <c r="M96" s="77"/>
      <c r="N96" s="81"/>
      <c r="O96" s="79" t="str">
        <f t="shared" si="25"/>
        <v/>
      </c>
      <c r="P96" s="80"/>
    </row>
    <row r="97" spans="1:16" x14ac:dyDescent="0.25">
      <c r="A97" s="52"/>
      <c r="B97" s="67"/>
      <c r="C97" s="68" t="str">
        <f t="shared" si="26"/>
        <v/>
      </c>
      <c r="D97" s="69"/>
      <c r="E97" s="70"/>
      <c r="F97" s="71" t="str">
        <f t="shared" si="20"/>
        <v/>
      </c>
      <c r="G97" s="72"/>
      <c r="H97" s="71" t="str">
        <f t="shared" si="21"/>
        <v/>
      </c>
      <c r="I97" s="73" t="str">
        <f t="shared" si="22"/>
        <v/>
      </c>
      <c r="J97" s="74"/>
      <c r="K97" s="75" t="str">
        <f t="shared" si="23"/>
        <v/>
      </c>
      <c r="L97" s="76" t="str">
        <f t="shared" si="24"/>
        <v/>
      </c>
      <c r="M97" s="77"/>
      <c r="N97" s="81"/>
      <c r="O97" s="79" t="str">
        <f t="shared" si="25"/>
        <v/>
      </c>
      <c r="P97" s="80"/>
    </row>
    <row r="98" spans="1:16" x14ac:dyDescent="0.25">
      <c r="A98" s="52"/>
      <c r="B98" s="67"/>
      <c r="C98" s="68" t="str">
        <f t="shared" si="26"/>
        <v/>
      </c>
      <c r="D98" s="69"/>
      <c r="E98" s="70"/>
      <c r="F98" s="71" t="str">
        <f t="shared" si="20"/>
        <v/>
      </c>
      <c r="G98" s="72"/>
      <c r="H98" s="71" t="str">
        <f t="shared" si="21"/>
        <v/>
      </c>
      <c r="I98" s="73" t="str">
        <f t="shared" si="22"/>
        <v/>
      </c>
      <c r="J98" s="74"/>
      <c r="K98" s="75" t="str">
        <f t="shared" si="23"/>
        <v/>
      </c>
      <c r="L98" s="76" t="str">
        <f t="shared" si="24"/>
        <v/>
      </c>
      <c r="M98" s="77"/>
      <c r="N98" s="81"/>
      <c r="O98" s="79" t="str">
        <f t="shared" si="25"/>
        <v/>
      </c>
      <c r="P98" s="80"/>
    </row>
    <row r="99" spans="1:16" x14ac:dyDescent="0.25">
      <c r="A99" s="52"/>
      <c r="B99" s="67"/>
      <c r="C99" s="68" t="str">
        <f t="shared" si="26"/>
        <v/>
      </c>
      <c r="D99" s="69"/>
      <c r="E99" s="70"/>
      <c r="F99" s="71" t="str">
        <f t="shared" si="20"/>
        <v/>
      </c>
      <c r="G99" s="72"/>
      <c r="H99" s="71" t="str">
        <f t="shared" si="21"/>
        <v/>
      </c>
      <c r="I99" s="73" t="str">
        <f t="shared" si="22"/>
        <v/>
      </c>
      <c r="J99" s="74"/>
      <c r="K99" s="75" t="str">
        <f t="shared" si="23"/>
        <v/>
      </c>
      <c r="L99" s="76" t="str">
        <f t="shared" si="24"/>
        <v/>
      </c>
      <c r="M99" s="77"/>
      <c r="N99" s="81"/>
      <c r="O99" s="79" t="str">
        <f t="shared" si="25"/>
        <v/>
      </c>
      <c r="P99" s="80"/>
    </row>
    <row r="100" spans="1:16" x14ac:dyDescent="0.25">
      <c r="A100" s="52"/>
      <c r="B100" s="67"/>
      <c r="C100" s="68" t="str">
        <f t="shared" si="26"/>
        <v/>
      </c>
      <c r="D100" s="69"/>
      <c r="E100" s="70"/>
      <c r="F100" s="71" t="str">
        <f t="shared" si="20"/>
        <v/>
      </c>
      <c r="G100" s="72"/>
      <c r="H100" s="71" t="str">
        <f t="shared" si="21"/>
        <v/>
      </c>
      <c r="I100" s="73" t="str">
        <f t="shared" si="22"/>
        <v/>
      </c>
      <c r="J100" s="74"/>
      <c r="K100" s="75" t="str">
        <f t="shared" si="23"/>
        <v/>
      </c>
      <c r="L100" s="76" t="str">
        <f t="shared" si="24"/>
        <v/>
      </c>
      <c r="M100" s="77"/>
      <c r="N100" s="81"/>
      <c r="O100" s="79" t="str">
        <f t="shared" si="25"/>
        <v/>
      </c>
      <c r="P100" s="80"/>
    </row>
    <row r="101" spans="1:16" x14ac:dyDescent="0.25">
      <c r="A101" s="52"/>
      <c r="B101" s="67"/>
      <c r="C101" s="68" t="str">
        <f t="shared" si="26"/>
        <v/>
      </c>
      <c r="D101" s="69"/>
      <c r="E101" s="70"/>
      <c r="F101" s="71" t="str">
        <f t="shared" si="20"/>
        <v/>
      </c>
      <c r="G101" s="72"/>
      <c r="H101" s="71" t="str">
        <f t="shared" si="21"/>
        <v/>
      </c>
      <c r="I101" s="73" t="str">
        <f t="shared" si="22"/>
        <v/>
      </c>
      <c r="J101" s="74"/>
      <c r="K101" s="75" t="str">
        <f t="shared" si="23"/>
        <v/>
      </c>
      <c r="L101" s="76" t="str">
        <f t="shared" si="24"/>
        <v/>
      </c>
      <c r="M101" s="77"/>
      <c r="N101" s="81"/>
      <c r="O101" s="79" t="str">
        <f t="shared" si="25"/>
        <v/>
      </c>
      <c r="P101" s="80"/>
    </row>
    <row r="102" spans="1:16" x14ac:dyDescent="0.25">
      <c r="A102" s="52"/>
      <c r="B102" s="67"/>
      <c r="C102" s="68" t="str">
        <f t="shared" si="26"/>
        <v/>
      </c>
      <c r="D102" s="69"/>
      <c r="E102" s="70"/>
      <c r="F102" s="71" t="str">
        <f t="shared" si="20"/>
        <v/>
      </c>
      <c r="G102" s="72"/>
      <c r="H102" s="71" t="str">
        <f t="shared" si="21"/>
        <v/>
      </c>
      <c r="I102" s="73" t="str">
        <f t="shared" si="22"/>
        <v/>
      </c>
      <c r="J102" s="74"/>
      <c r="K102" s="75" t="str">
        <f t="shared" si="23"/>
        <v/>
      </c>
      <c r="L102" s="76" t="str">
        <f t="shared" si="24"/>
        <v/>
      </c>
      <c r="M102" s="77"/>
      <c r="N102" s="81"/>
      <c r="O102" s="79" t="str">
        <f t="shared" si="25"/>
        <v/>
      </c>
      <c r="P102" s="80"/>
    </row>
    <row r="103" spans="1:16" x14ac:dyDescent="0.25">
      <c r="A103" s="52"/>
      <c r="B103" s="67"/>
      <c r="C103" s="68" t="str">
        <f t="shared" si="26"/>
        <v/>
      </c>
      <c r="D103" s="69"/>
      <c r="E103" s="70"/>
      <c r="F103" s="71" t="str">
        <f t="shared" si="20"/>
        <v/>
      </c>
      <c r="G103" s="72"/>
      <c r="H103" s="71" t="str">
        <f t="shared" si="21"/>
        <v/>
      </c>
      <c r="I103" s="73" t="str">
        <f t="shared" si="22"/>
        <v/>
      </c>
      <c r="J103" s="74"/>
      <c r="K103" s="75" t="str">
        <f t="shared" si="23"/>
        <v/>
      </c>
      <c r="L103" s="76" t="str">
        <f t="shared" si="24"/>
        <v/>
      </c>
      <c r="M103" s="77"/>
      <c r="N103" s="81"/>
      <c r="O103" s="79" t="str">
        <f t="shared" si="25"/>
        <v/>
      </c>
      <c r="P103" s="80"/>
    </row>
    <row r="104" spans="1:16" x14ac:dyDescent="0.25">
      <c r="A104" s="52"/>
      <c r="B104" s="67"/>
      <c r="C104" s="68" t="str">
        <f t="shared" si="26"/>
        <v/>
      </c>
      <c r="D104" s="69"/>
      <c r="E104" s="70"/>
      <c r="F104" s="71" t="str">
        <f t="shared" si="20"/>
        <v/>
      </c>
      <c r="G104" s="72"/>
      <c r="H104" s="71" t="str">
        <f t="shared" si="21"/>
        <v/>
      </c>
      <c r="I104" s="73" t="str">
        <f t="shared" si="22"/>
        <v/>
      </c>
      <c r="J104" s="74"/>
      <c r="K104" s="75" t="str">
        <f t="shared" si="23"/>
        <v/>
      </c>
      <c r="L104" s="76" t="str">
        <f t="shared" si="24"/>
        <v/>
      </c>
      <c r="M104" s="77"/>
      <c r="N104" s="81"/>
      <c r="O104" s="79" t="str">
        <f t="shared" si="25"/>
        <v/>
      </c>
      <c r="P104" s="80"/>
    </row>
    <row r="105" spans="1:16" x14ac:dyDescent="0.25">
      <c r="A105" s="52"/>
      <c r="B105" s="67"/>
      <c r="C105" s="68" t="str">
        <f t="shared" si="26"/>
        <v/>
      </c>
      <c r="D105" s="69"/>
      <c r="E105" s="70"/>
      <c r="F105" s="71" t="str">
        <f t="shared" si="20"/>
        <v/>
      </c>
      <c r="G105" s="72"/>
      <c r="H105" s="71" t="str">
        <f t="shared" si="21"/>
        <v/>
      </c>
      <c r="I105" s="73" t="str">
        <f t="shared" si="22"/>
        <v/>
      </c>
      <c r="J105" s="74"/>
      <c r="K105" s="75" t="str">
        <f t="shared" si="23"/>
        <v/>
      </c>
      <c r="L105" s="76" t="str">
        <f t="shared" si="24"/>
        <v/>
      </c>
      <c r="M105" s="77"/>
      <c r="N105" s="81"/>
      <c r="O105" s="79" t="str">
        <f t="shared" si="25"/>
        <v/>
      </c>
      <c r="P105" s="80"/>
    </row>
    <row r="106" spans="1:16" x14ac:dyDescent="0.25">
      <c r="A106" s="52"/>
      <c r="B106" s="67"/>
      <c r="C106" s="68" t="str">
        <f t="shared" si="26"/>
        <v/>
      </c>
      <c r="D106" s="69"/>
      <c r="E106" s="70"/>
      <c r="F106" s="71" t="str">
        <f t="shared" si="20"/>
        <v/>
      </c>
      <c r="G106" s="72"/>
      <c r="H106" s="71" t="str">
        <f t="shared" si="21"/>
        <v/>
      </c>
      <c r="I106" s="73" t="str">
        <f t="shared" si="22"/>
        <v/>
      </c>
      <c r="J106" s="74"/>
      <c r="K106" s="75" t="str">
        <f t="shared" si="23"/>
        <v/>
      </c>
      <c r="L106" s="76" t="str">
        <f t="shared" si="24"/>
        <v/>
      </c>
      <c r="M106" s="77"/>
      <c r="N106" s="81"/>
      <c r="O106" s="79" t="str">
        <f t="shared" si="25"/>
        <v/>
      </c>
      <c r="P106" s="80"/>
    </row>
    <row r="107" spans="1:16" x14ac:dyDescent="0.25">
      <c r="A107" s="52"/>
      <c r="B107" s="67"/>
      <c r="C107" s="68" t="str">
        <f t="shared" si="26"/>
        <v/>
      </c>
      <c r="D107" s="69"/>
      <c r="E107" s="70"/>
      <c r="F107" s="71" t="str">
        <f t="shared" si="20"/>
        <v/>
      </c>
      <c r="G107" s="72"/>
      <c r="H107" s="71" t="str">
        <f t="shared" si="21"/>
        <v/>
      </c>
      <c r="I107" s="73" t="str">
        <f t="shared" si="22"/>
        <v/>
      </c>
      <c r="J107" s="74"/>
      <c r="K107" s="75" t="str">
        <f t="shared" si="23"/>
        <v/>
      </c>
      <c r="L107" s="76" t="str">
        <f t="shared" si="24"/>
        <v/>
      </c>
      <c r="M107" s="77"/>
      <c r="N107" s="81"/>
      <c r="O107" s="79" t="str">
        <f t="shared" si="25"/>
        <v/>
      </c>
      <c r="P107" s="80"/>
    </row>
    <row r="108" spans="1:16" x14ac:dyDescent="0.25">
      <c r="A108" s="52"/>
      <c r="B108" s="67"/>
      <c r="C108" s="68" t="str">
        <f t="shared" si="26"/>
        <v/>
      </c>
      <c r="D108" s="69"/>
      <c r="E108" s="70"/>
      <c r="F108" s="71" t="str">
        <f t="shared" si="20"/>
        <v/>
      </c>
      <c r="G108" s="72"/>
      <c r="H108" s="71" t="str">
        <f t="shared" si="21"/>
        <v/>
      </c>
      <c r="I108" s="73" t="str">
        <f t="shared" si="22"/>
        <v/>
      </c>
      <c r="J108" s="74"/>
      <c r="K108" s="75" t="str">
        <f t="shared" si="23"/>
        <v/>
      </c>
      <c r="L108" s="76" t="str">
        <f t="shared" si="24"/>
        <v/>
      </c>
      <c r="M108" s="77"/>
      <c r="N108" s="81"/>
      <c r="O108" s="79" t="str">
        <f t="shared" si="25"/>
        <v/>
      </c>
      <c r="P108" s="80"/>
    </row>
    <row r="109" spans="1:16" x14ac:dyDescent="0.25">
      <c r="A109" s="52"/>
      <c r="B109" s="67"/>
      <c r="C109" s="68" t="str">
        <f t="shared" si="26"/>
        <v/>
      </c>
      <c r="D109" s="69"/>
      <c r="E109" s="70"/>
      <c r="F109" s="71" t="str">
        <f t="shared" si="20"/>
        <v/>
      </c>
      <c r="G109" s="72"/>
      <c r="H109" s="71" t="str">
        <f t="shared" si="21"/>
        <v/>
      </c>
      <c r="I109" s="73" t="str">
        <f t="shared" si="22"/>
        <v/>
      </c>
      <c r="J109" s="74"/>
      <c r="K109" s="75" t="str">
        <f t="shared" si="23"/>
        <v/>
      </c>
      <c r="L109" s="76" t="str">
        <f t="shared" si="24"/>
        <v/>
      </c>
      <c r="M109" s="77"/>
      <c r="N109" s="81"/>
      <c r="O109" s="79" t="str">
        <f t="shared" si="25"/>
        <v/>
      </c>
      <c r="P109" s="80"/>
    </row>
    <row r="110" spans="1:16" x14ac:dyDescent="0.25">
      <c r="A110" s="52"/>
      <c r="B110" s="67"/>
      <c r="C110" s="68" t="str">
        <f t="shared" si="26"/>
        <v/>
      </c>
      <c r="D110" s="69"/>
      <c r="E110" s="70"/>
      <c r="F110" s="71" t="str">
        <f t="shared" si="20"/>
        <v/>
      </c>
      <c r="G110" s="72"/>
      <c r="H110" s="71" t="str">
        <f t="shared" si="21"/>
        <v/>
      </c>
      <c r="I110" s="73" t="str">
        <f t="shared" si="22"/>
        <v/>
      </c>
      <c r="J110" s="74"/>
      <c r="K110" s="75" t="str">
        <f t="shared" si="23"/>
        <v/>
      </c>
      <c r="L110" s="76" t="str">
        <f t="shared" si="24"/>
        <v/>
      </c>
      <c r="M110" s="77"/>
      <c r="N110" s="81"/>
      <c r="O110" s="79" t="str">
        <f t="shared" si="25"/>
        <v/>
      </c>
      <c r="P110" s="80"/>
    </row>
    <row r="111" spans="1:16" x14ac:dyDescent="0.25">
      <c r="A111" s="52"/>
      <c r="B111" s="67"/>
      <c r="C111" s="68" t="str">
        <f t="shared" si="26"/>
        <v/>
      </c>
      <c r="D111" s="69"/>
      <c r="E111" s="70"/>
      <c r="F111" s="71" t="str">
        <f t="shared" si="20"/>
        <v/>
      </c>
      <c r="G111" s="72"/>
      <c r="H111" s="71" t="str">
        <f t="shared" si="21"/>
        <v/>
      </c>
      <c r="I111" s="73" t="str">
        <f t="shared" si="22"/>
        <v/>
      </c>
      <c r="J111" s="74"/>
      <c r="K111" s="75" t="str">
        <f t="shared" si="23"/>
        <v/>
      </c>
      <c r="L111" s="76" t="str">
        <f t="shared" si="24"/>
        <v/>
      </c>
      <c r="M111" s="77"/>
      <c r="N111" s="81"/>
      <c r="O111" s="79" t="str">
        <f t="shared" si="25"/>
        <v/>
      </c>
      <c r="P111" s="80"/>
    </row>
    <row r="112" spans="1:16" x14ac:dyDescent="0.25">
      <c r="A112" s="52"/>
      <c r="B112" s="67"/>
      <c r="C112" s="68" t="str">
        <f t="shared" si="26"/>
        <v/>
      </c>
      <c r="D112" s="69"/>
      <c r="E112" s="70"/>
      <c r="F112" s="71" t="str">
        <f t="shared" si="20"/>
        <v/>
      </c>
      <c r="G112" s="72"/>
      <c r="H112" s="71" t="str">
        <f t="shared" si="21"/>
        <v/>
      </c>
      <c r="I112" s="73" t="str">
        <f t="shared" si="22"/>
        <v/>
      </c>
      <c r="J112" s="74"/>
      <c r="K112" s="75" t="str">
        <f t="shared" si="23"/>
        <v/>
      </c>
      <c r="L112" s="76" t="str">
        <f t="shared" si="24"/>
        <v/>
      </c>
      <c r="M112" s="77"/>
      <c r="N112" s="81"/>
      <c r="O112" s="79" t="str">
        <f t="shared" si="25"/>
        <v/>
      </c>
      <c r="P112" s="80"/>
    </row>
    <row r="113" spans="1:16" x14ac:dyDescent="0.25">
      <c r="A113" s="52"/>
      <c r="B113" s="67"/>
      <c r="C113" s="68" t="str">
        <f t="shared" si="26"/>
        <v/>
      </c>
      <c r="D113" s="69"/>
      <c r="E113" s="70"/>
      <c r="F113" s="71" t="str">
        <f t="shared" si="20"/>
        <v/>
      </c>
      <c r="G113" s="72"/>
      <c r="H113" s="71" t="str">
        <f t="shared" si="21"/>
        <v/>
      </c>
      <c r="I113" s="73" t="str">
        <f t="shared" si="22"/>
        <v/>
      </c>
      <c r="J113" s="74"/>
      <c r="K113" s="75" t="str">
        <f t="shared" si="23"/>
        <v/>
      </c>
      <c r="L113" s="76" t="str">
        <f t="shared" si="24"/>
        <v/>
      </c>
      <c r="M113" s="77"/>
      <c r="N113" s="81"/>
      <c r="O113" s="79" t="str">
        <f t="shared" si="25"/>
        <v/>
      </c>
      <c r="P113" s="80"/>
    </row>
    <row r="114" spans="1:16" x14ac:dyDescent="0.25">
      <c r="A114" s="52"/>
      <c r="B114" s="67"/>
      <c r="C114" s="68" t="str">
        <f t="shared" si="26"/>
        <v/>
      </c>
      <c r="D114" s="69"/>
      <c r="E114" s="70"/>
      <c r="F114" s="71" t="str">
        <f t="shared" si="20"/>
        <v/>
      </c>
      <c r="G114" s="72"/>
      <c r="H114" s="71" t="str">
        <f t="shared" si="21"/>
        <v/>
      </c>
      <c r="I114" s="73" t="str">
        <f t="shared" si="22"/>
        <v/>
      </c>
      <c r="J114" s="74"/>
      <c r="K114" s="75" t="str">
        <f t="shared" si="23"/>
        <v/>
      </c>
      <c r="L114" s="76" t="str">
        <f t="shared" si="24"/>
        <v/>
      </c>
      <c r="M114" s="77"/>
      <c r="N114" s="81"/>
      <c r="O114" s="79" t="str">
        <f t="shared" si="25"/>
        <v/>
      </c>
      <c r="P114" s="80"/>
    </row>
    <row r="115" spans="1:16" x14ac:dyDescent="0.25">
      <c r="A115" s="52"/>
      <c r="B115" s="67"/>
      <c r="C115" s="68" t="str">
        <f t="shared" si="26"/>
        <v/>
      </c>
      <c r="D115" s="69"/>
      <c r="E115" s="70"/>
      <c r="F115" s="71" t="str">
        <f t="shared" si="20"/>
        <v/>
      </c>
      <c r="G115" s="72"/>
      <c r="H115" s="71" t="str">
        <f t="shared" si="21"/>
        <v/>
      </c>
      <c r="I115" s="73" t="str">
        <f t="shared" si="22"/>
        <v/>
      </c>
      <c r="J115" s="74"/>
      <c r="K115" s="75" t="str">
        <f t="shared" si="23"/>
        <v/>
      </c>
      <c r="L115" s="76" t="str">
        <f t="shared" si="24"/>
        <v/>
      </c>
      <c r="M115" s="77"/>
      <c r="N115" s="81"/>
      <c r="O115" s="79" t="str">
        <f t="shared" si="25"/>
        <v/>
      </c>
      <c r="P115" s="80"/>
    </row>
    <row r="116" spans="1:16" x14ac:dyDescent="0.25">
      <c r="A116" s="52"/>
      <c r="B116" s="67"/>
      <c r="C116" s="68" t="str">
        <f t="shared" si="26"/>
        <v/>
      </c>
      <c r="D116" s="69"/>
      <c r="E116" s="70"/>
      <c r="F116" s="71" t="str">
        <f t="shared" si="20"/>
        <v/>
      </c>
      <c r="G116" s="72"/>
      <c r="H116" s="71" t="str">
        <f t="shared" si="21"/>
        <v/>
      </c>
      <c r="I116" s="73" t="str">
        <f t="shared" si="22"/>
        <v/>
      </c>
      <c r="J116" s="74"/>
      <c r="K116" s="75" t="str">
        <f t="shared" si="23"/>
        <v/>
      </c>
      <c r="L116" s="76" t="str">
        <f t="shared" si="24"/>
        <v/>
      </c>
      <c r="M116" s="77"/>
      <c r="N116" s="81"/>
      <c r="O116" s="79" t="str">
        <f t="shared" si="25"/>
        <v/>
      </c>
      <c r="P116" s="80"/>
    </row>
    <row r="117" spans="1:16" x14ac:dyDescent="0.25">
      <c r="A117" s="52"/>
      <c r="B117" s="67"/>
      <c r="C117" s="68" t="str">
        <f t="shared" si="26"/>
        <v/>
      </c>
      <c r="D117" s="69"/>
      <c r="E117" s="70"/>
      <c r="F117" s="71" t="str">
        <f t="shared" si="20"/>
        <v/>
      </c>
      <c r="G117" s="72"/>
      <c r="H117" s="71" t="str">
        <f t="shared" ref="H117:H120" si="27">IF(IFERROR(IF(G117=VIDE,VIDE,IF(AND(Trajet=VIDE,G117&lt;&gt;VIDE),VIDE,IF(MID(C117,4,5)="10012",125,IF(OR(MID(C117,4,5)="10008",MID(C117,4,5)="10009",MID(C117,4,5)="10010"),85,IF(MID(C117,4,5)="10064",13500,IF(OR(C117="VC0702113-DOUALA",C117="VC0702116-DOUALA",C117="VC0702122-DOUALA"),15000,IF(C117="VC0702115-DOUALA",11000))))))),VIDE)=FALSE,VIDE,IFERROR(IF(G117=VIDE,VIDE,IF(AND(Trajet=VIDE,G117&lt;&gt;VIDE),VIDE,IF(MID(C117,4,5)="10012",125,IF(OR(MID(C117,4,5)="10008",MID(C117,4,5)="10009",MID(C117,4,5)="10010"),85,IF(MID(C117,4,5)="10064",13500,IF(OR(C117="VC0702113-DOUALA",C117="VC0702116-DOUALA",C117="VC0702122-DOUALA"),15000,IF(C117="VC0702115-DOUALA",11000))))))),VIDE))</f>
        <v/>
      </c>
      <c r="I117" s="73" t="str">
        <f t="shared" ref="I117:I120" si="28">IFERROR(IF(F117=VIDE,G117*H117,F117*G117*H117),VIDE)</f>
        <v/>
      </c>
      <c r="J117" s="74"/>
      <c r="K117" s="75" t="str">
        <f t="shared" ref="K117:K120" si="29">IFERROR(IF(I117=VIDE,VIDE,IF(I117=VIDE,VIDE,IF(MID(C117,4,5)="10012",((54*677.76)+IF(M117=VIDE,0,IF(M117="N",1000,IF(M117="R",2500,IF(M117="S",3500))))),IF(MID(C117,4,5)="10008",((155*677.76)+IF(M117=VIDE,0,IF(M117="N",3500,IF(M117="R",7000,IF(M117="S",10500))))),IF(OR(MID(C117,4,5)="10009",MID(C117,4,5)="10010"),((100*677.76)+IF(M117=VIDE,0,IF(M117="N",3500,IF(M117="R",7000,IF(M117="S",10500))))),IF(MID(C117,4,5)="10064",((330*677.76)+IF(M117=VIDE,0,IF(M117="N",5000,IF(M117="R",10000,IF(M117="S",12500))))),IF(OR(LEFT(C117,4)="VC07",LEFT(C117,4)="UFA0"),((210*575)+(25150+10000))))))))),VIDE)</f>
        <v/>
      </c>
      <c r="L117" s="76" t="str">
        <f t="shared" ref="L117:L120" si="30">IFERROR(IF(I117=0,VIDE,I117-K117),VIDE)</f>
        <v/>
      </c>
      <c r="M117" s="77"/>
      <c r="N117" s="81"/>
      <c r="O117" s="79" t="str">
        <f t="shared" si="25"/>
        <v/>
      </c>
      <c r="P117" s="80"/>
    </row>
    <row r="118" spans="1:16" x14ac:dyDescent="0.25">
      <c r="A118" s="52"/>
      <c r="B118" s="67"/>
      <c r="C118" s="68" t="str">
        <f t="shared" ref="C118:C120" si="31">IF(B118=VIDE,VIDE,Trajet)</f>
        <v/>
      </c>
      <c r="D118" s="69"/>
      <c r="E118" s="70"/>
      <c r="F118" s="71" t="str">
        <f t="shared" si="20"/>
        <v/>
      </c>
      <c r="G118" s="72"/>
      <c r="H118" s="71" t="str">
        <f t="shared" si="27"/>
        <v/>
      </c>
      <c r="I118" s="73" t="str">
        <f t="shared" si="28"/>
        <v/>
      </c>
      <c r="J118" s="74"/>
      <c r="K118" s="75" t="str">
        <f t="shared" si="29"/>
        <v/>
      </c>
      <c r="L118" s="76" t="str">
        <f t="shared" si="30"/>
        <v/>
      </c>
      <c r="M118" s="77"/>
      <c r="N118" s="81"/>
      <c r="O118" s="79" t="str">
        <f t="shared" si="25"/>
        <v/>
      </c>
      <c r="P118" s="80"/>
    </row>
    <row r="119" spans="1:16" x14ac:dyDescent="0.25">
      <c r="A119" s="52"/>
      <c r="B119" s="67"/>
      <c r="C119" s="68" t="str">
        <f t="shared" si="31"/>
        <v/>
      </c>
      <c r="D119" s="69"/>
      <c r="E119" s="70"/>
      <c r="F119" s="71" t="str">
        <f t="shared" si="20"/>
        <v/>
      </c>
      <c r="G119" s="72"/>
      <c r="H119" s="71" t="str">
        <f t="shared" si="27"/>
        <v/>
      </c>
      <c r="I119" s="73" t="str">
        <f t="shared" si="28"/>
        <v/>
      </c>
      <c r="J119" s="74"/>
      <c r="K119" s="75" t="str">
        <f t="shared" si="29"/>
        <v/>
      </c>
      <c r="L119" s="76" t="str">
        <f t="shared" si="30"/>
        <v/>
      </c>
      <c r="M119" s="77"/>
      <c r="N119" s="81"/>
      <c r="O119" s="79" t="str">
        <f t="shared" si="25"/>
        <v/>
      </c>
      <c r="P119" s="80"/>
    </row>
    <row r="120" spans="1:16" ht="15.75" thickBot="1" x14ac:dyDescent="0.3">
      <c r="A120" s="52"/>
      <c r="B120" s="82"/>
      <c r="C120" s="83" t="str">
        <f t="shared" si="31"/>
        <v/>
      </c>
      <c r="D120" s="84"/>
      <c r="E120" s="85"/>
      <c r="F120" s="86" t="str">
        <f t="shared" si="20"/>
        <v/>
      </c>
      <c r="G120" s="87"/>
      <c r="H120" s="86" t="str">
        <f t="shared" si="27"/>
        <v/>
      </c>
      <c r="I120" s="88" t="str">
        <f t="shared" si="28"/>
        <v/>
      </c>
      <c r="J120" s="89"/>
      <c r="K120" s="90" t="str">
        <f t="shared" si="29"/>
        <v/>
      </c>
      <c r="L120" s="91" t="str">
        <f t="shared" si="30"/>
        <v/>
      </c>
      <c r="M120" s="92"/>
      <c r="N120" s="93"/>
      <c r="O120" s="94" t="str">
        <f t="shared" si="25"/>
        <v/>
      </c>
      <c r="P120" s="95"/>
    </row>
    <row r="121" spans="1:16" ht="15.75" thickBot="1" x14ac:dyDescent="0.3">
      <c r="B121" s="16"/>
      <c r="C121" s="17"/>
      <c r="D121" s="18"/>
      <c r="E121" s="19"/>
      <c r="F121" s="17"/>
      <c r="G121" s="132" t="s">
        <v>28</v>
      </c>
      <c r="H121" s="133"/>
      <c r="I121" s="96">
        <f>IFERROR(SUBTOTAL(9,I21:I120),VIDE)</f>
        <v>0</v>
      </c>
      <c r="K121" s="97"/>
      <c r="L121" s="98"/>
      <c r="M121" s="99"/>
      <c r="N121" s="99"/>
      <c r="O121" s="99"/>
      <c r="P121" s="100"/>
    </row>
    <row r="122" spans="1:16" ht="15.75" thickBot="1" x14ac:dyDescent="0.3">
      <c r="B122" s="16"/>
      <c r="C122" s="17"/>
      <c r="D122" s="18"/>
      <c r="E122" s="19"/>
      <c r="F122" s="17"/>
      <c r="G122" s="117" t="s">
        <v>29</v>
      </c>
      <c r="H122" s="118"/>
      <c r="I122" s="101">
        <f>IFERROR(ROUND(I121*0.1925,0),VIDE)</f>
        <v>0</v>
      </c>
      <c r="K122" s="22"/>
      <c r="L122" s="98"/>
      <c r="M122" s="99"/>
      <c r="N122" s="99"/>
      <c r="O122" s="99"/>
      <c r="P122" s="100"/>
    </row>
    <row r="123" spans="1:16" ht="17.25" thickBot="1" x14ac:dyDescent="0.35">
      <c r="B123" s="16"/>
      <c r="C123" s="17"/>
      <c r="D123" s="18"/>
      <c r="E123" s="19"/>
      <c r="F123" s="17"/>
      <c r="G123" s="119" t="s">
        <v>30</v>
      </c>
      <c r="H123" s="120"/>
      <c r="I123" s="102">
        <f>IF(I121=VIDE,VIDE,ROUND(I122,0)+ROUND(I121,0))</f>
        <v>0</v>
      </c>
      <c r="K123" s="22"/>
      <c r="L123" s="103"/>
      <c r="M123" s="104"/>
      <c r="N123" s="104"/>
      <c r="O123" s="99"/>
      <c r="P123" s="100"/>
    </row>
    <row r="124" spans="1:16" x14ac:dyDescent="0.25">
      <c r="B124" s="16"/>
      <c r="C124" s="17"/>
      <c r="D124" s="18"/>
      <c r="E124" s="19"/>
      <c r="F124" s="17"/>
      <c r="G124" s="20"/>
      <c r="H124" s="17"/>
      <c r="I124" s="105"/>
      <c r="K124" s="22"/>
      <c r="L124" s="103"/>
      <c r="M124" s="104"/>
      <c r="N124" s="104"/>
      <c r="O124" s="99"/>
      <c r="P124" s="100"/>
    </row>
    <row r="125" spans="1:16" ht="16.5" x14ac:dyDescent="0.3">
      <c r="B125" s="106"/>
      <c r="C125" s="107"/>
      <c r="D125" s="18"/>
      <c r="E125" s="19"/>
      <c r="F125" s="17"/>
      <c r="G125" s="20"/>
      <c r="H125" s="17"/>
      <c r="I125" s="105"/>
      <c r="K125" s="22"/>
      <c r="L125" s="103"/>
      <c r="M125" s="104"/>
      <c r="N125" s="108"/>
      <c r="O125" s="99"/>
      <c r="P125" s="100"/>
    </row>
    <row r="126" spans="1:16" x14ac:dyDescent="0.25">
      <c r="B126" s="109" t="str">
        <f>IF(OR(I123=VIDE,I123=0,I123&lt;1),VIDE,"Arrêtée la présente facture à: ")</f>
        <v/>
      </c>
      <c r="C126" s="17"/>
      <c r="D126" s="18"/>
      <c r="E126" s="19"/>
      <c r="F126" s="17"/>
      <c r="G126" s="20"/>
      <c r="H126" s="17"/>
      <c r="I126" s="105"/>
      <c r="K126" s="22"/>
      <c r="L126" s="103"/>
      <c r="M126" s="103"/>
      <c r="N126" s="103"/>
      <c r="O126" s="103"/>
      <c r="P126" s="103"/>
    </row>
    <row r="127" spans="1:16" x14ac:dyDescent="0.25">
      <c r="B127" s="110" t="str">
        <f ca="1">IFERROR(IF(ISBLANK(B126),VIDE,[2]!PittsNbrLettres(I123,2)),VIDE)</f>
        <v/>
      </c>
      <c r="C127" s="111"/>
      <c r="D127" s="112"/>
      <c r="E127" s="113"/>
      <c r="F127" s="111"/>
      <c r="G127" s="114"/>
      <c r="H127" s="111"/>
      <c r="I127" s="115"/>
      <c r="K127" s="22"/>
      <c r="L127" s="103"/>
      <c r="M127" s="104"/>
      <c r="N127" s="104"/>
      <c r="O127" s="99"/>
      <c r="P127" s="100"/>
    </row>
    <row r="128" spans="1:16" x14ac:dyDescent="0.25">
      <c r="C128" s="17"/>
      <c r="D128" s="18"/>
      <c r="E128" s="19"/>
      <c r="F128" s="17"/>
      <c r="G128" s="20"/>
      <c r="H128" s="17"/>
      <c r="I128" s="105"/>
      <c r="K128" s="22"/>
      <c r="L128" s="103"/>
      <c r="M128" s="104"/>
      <c r="N128" s="104"/>
      <c r="O128" s="99"/>
      <c r="P128" s="100"/>
    </row>
    <row r="129" spans="2:16" x14ac:dyDescent="0.25">
      <c r="B129" s="16"/>
      <c r="C129" s="17"/>
      <c r="D129" s="18"/>
      <c r="E129" s="19"/>
      <c r="F129" s="17"/>
      <c r="G129" s="20"/>
      <c r="H129" s="17"/>
      <c r="I129" s="21"/>
      <c r="K129" s="22"/>
      <c r="L129" s="24"/>
      <c r="M129" s="25"/>
      <c r="N129" s="25"/>
      <c r="O129" s="26"/>
      <c r="P129" s="27"/>
    </row>
    <row r="130" spans="2:16" x14ac:dyDescent="0.25">
      <c r="B130" s="16"/>
      <c r="C130" s="17"/>
      <c r="D130" s="18"/>
      <c r="E130" s="19"/>
      <c r="F130" s="17"/>
      <c r="G130" s="20"/>
      <c r="H130" s="17"/>
      <c r="I130" s="21"/>
      <c r="K130" s="22"/>
      <c r="L130" s="24"/>
      <c r="M130" s="25"/>
      <c r="N130" s="25"/>
      <c r="O130" s="26"/>
      <c r="P130" s="27"/>
    </row>
    <row r="131" spans="2:16" ht="16.5" x14ac:dyDescent="0.3">
      <c r="B131" s="16"/>
      <c r="C131" s="17"/>
      <c r="D131" s="18"/>
      <c r="E131" s="19"/>
      <c r="F131" s="17"/>
      <c r="G131" s="20"/>
      <c r="H131" s="17"/>
      <c r="I131" s="116" t="str">
        <f ca="1">IF(B127=VIDE,VIDE,"LA DIRECTION")</f>
        <v/>
      </c>
      <c r="K131" s="22"/>
      <c r="L131" s="24"/>
      <c r="M131" s="25"/>
      <c r="N131" s="25"/>
      <c r="O131" s="26"/>
      <c r="P131" s="27"/>
    </row>
    <row r="132" spans="2:16" x14ac:dyDescent="0.25">
      <c r="B132" s="16"/>
      <c r="C132" s="17"/>
      <c r="D132" s="18"/>
      <c r="E132" s="19"/>
      <c r="F132" s="17"/>
      <c r="G132" s="20"/>
      <c r="H132" s="17"/>
      <c r="I132" s="21"/>
      <c r="K132" s="22"/>
      <c r="L132" s="24"/>
      <c r="M132" s="25"/>
      <c r="N132" s="25"/>
      <c r="O132" s="26"/>
      <c r="P132" s="27"/>
    </row>
    <row r="133" spans="2:16" x14ac:dyDescent="0.25">
      <c r="B133" s="16"/>
      <c r="C133" s="17"/>
      <c r="D133" s="18"/>
      <c r="E133" s="19"/>
      <c r="F133" s="17"/>
      <c r="G133" s="20"/>
      <c r="H133" s="17"/>
      <c r="I133" s="21"/>
      <c r="K133" s="22"/>
      <c r="L133" s="24"/>
      <c r="M133" s="25"/>
      <c r="N133" s="25"/>
      <c r="O133" s="26"/>
      <c r="P133" s="27"/>
    </row>
    <row r="134" spans="2:16" x14ac:dyDescent="0.25">
      <c r="B134" s="16"/>
      <c r="C134" s="17"/>
      <c r="D134" s="18"/>
      <c r="E134" s="19"/>
      <c r="F134" s="17"/>
      <c r="G134" s="20"/>
      <c r="H134" s="17"/>
      <c r="I134" s="21"/>
      <c r="K134" s="22"/>
      <c r="L134" s="24"/>
      <c r="M134" s="25"/>
      <c r="N134" s="25"/>
      <c r="O134" s="26"/>
      <c r="P134" s="27"/>
    </row>
    <row r="135" spans="2:16" hidden="1" x14ac:dyDescent="0.25">
      <c r="B135" s="16"/>
      <c r="C135" s="17"/>
      <c r="D135" s="18"/>
      <c r="E135" s="19"/>
      <c r="F135" s="17"/>
      <c r="G135" s="20"/>
      <c r="H135" s="17"/>
      <c r="I135" s="21"/>
      <c r="K135" s="22"/>
      <c r="L135" s="24"/>
      <c r="M135" s="25"/>
      <c r="N135" s="25"/>
      <c r="O135" s="26"/>
      <c r="P135" s="27"/>
    </row>
    <row r="136" spans="2:16" hidden="1" x14ac:dyDescent="0.25">
      <c r="B136" s="16"/>
      <c r="C136" s="17"/>
      <c r="D136" s="18"/>
      <c r="E136" s="19"/>
      <c r="F136" s="17"/>
      <c r="G136" s="20"/>
      <c r="H136" s="17"/>
      <c r="I136" s="21"/>
      <c r="K136" s="22"/>
      <c r="L136" s="24"/>
      <c r="M136" s="25"/>
      <c r="N136" s="25"/>
      <c r="O136" s="26"/>
      <c r="P136" s="27"/>
    </row>
    <row r="137" spans="2:16" hidden="1" x14ac:dyDescent="0.25">
      <c r="B137" s="16"/>
      <c r="C137" s="17"/>
      <c r="D137" s="18"/>
      <c r="E137" s="19"/>
      <c r="F137" s="17"/>
      <c r="G137" s="20"/>
      <c r="H137" s="17"/>
      <c r="I137" s="21"/>
      <c r="K137" s="22"/>
      <c r="L137" s="24"/>
      <c r="M137" s="25"/>
      <c r="N137" s="25"/>
      <c r="O137" s="26"/>
      <c r="P137" s="27"/>
    </row>
    <row r="138" spans="2:16" hidden="1" x14ac:dyDescent="0.25">
      <c r="B138" s="16"/>
      <c r="C138" s="17"/>
      <c r="D138" s="18"/>
      <c r="E138" s="19"/>
      <c r="F138" s="17"/>
      <c r="G138" s="20"/>
      <c r="H138" s="17"/>
      <c r="I138" s="21"/>
      <c r="K138" s="22"/>
      <c r="L138" s="24"/>
      <c r="M138" s="25"/>
      <c r="N138" s="25"/>
      <c r="O138" s="26"/>
      <c r="P138" s="27"/>
    </row>
    <row r="139" spans="2:16" hidden="1" x14ac:dyDescent="0.25">
      <c r="B139" s="16"/>
      <c r="C139" s="17"/>
      <c r="D139" s="18"/>
      <c r="E139" s="19"/>
      <c r="F139" s="17"/>
      <c r="G139" s="20"/>
      <c r="H139" s="17"/>
      <c r="I139" s="21"/>
      <c r="K139" s="22"/>
      <c r="L139" s="24"/>
      <c r="M139" s="25"/>
      <c r="N139" s="25"/>
      <c r="O139" s="26"/>
      <c r="P139" s="27"/>
    </row>
  </sheetData>
  <sheetProtection formatCells="0" selectLockedCells="1"/>
  <mergeCells count="8">
    <mergeCell ref="G122:H122"/>
    <mergeCell ref="G123:H123"/>
    <mergeCell ref="F9:G9"/>
    <mergeCell ref="D11:D13"/>
    <mergeCell ref="E11:H11"/>
    <mergeCell ref="E12:H12"/>
    <mergeCell ref="E13:H13"/>
    <mergeCell ref="G121:H121"/>
  </mergeCells>
  <conditionalFormatting sqref="N127:N1048576 N1:N125">
    <cfRule type="duplicateValues" dxfId="20" priority="21" stopIfTrue="1"/>
  </conditionalFormatting>
  <conditionalFormatting sqref="M21:M120">
    <cfRule type="containsText" dxfId="19" priority="18" operator="containsText" text="s">
      <formula>NOT(ISERROR(SEARCH("s",M21)))</formula>
    </cfRule>
    <cfRule type="containsText" dxfId="18" priority="19" operator="containsText" text="R">
      <formula>NOT(ISERROR(SEARCH("R",M21)))</formula>
    </cfRule>
    <cfRule type="containsText" dxfId="17" priority="20" operator="containsText" text="N">
      <formula>NOT(ISERROR(SEARCH("N",M21)))</formula>
    </cfRule>
  </conditionalFormatting>
  <conditionalFormatting sqref="O121:O125 O1:O11 O15:O20 O127:O1048576">
    <cfRule type="duplicateValues" dxfId="16" priority="17" stopIfTrue="1"/>
  </conditionalFormatting>
  <conditionalFormatting sqref="P121:P125 P1:P20 P127:P1048576">
    <cfRule type="duplicateValues" dxfId="15" priority="16" stopIfTrue="1"/>
  </conditionalFormatting>
  <conditionalFormatting sqref="O12:O13">
    <cfRule type="duplicateValues" dxfId="14" priority="15" stopIfTrue="1"/>
  </conditionalFormatting>
  <conditionalFormatting sqref="O11">
    <cfRule type="expression" dxfId="13" priority="12">
      <formula>IF(AVERAGE($G$21:$G$120)&gt;=50,"VRAI","FAUX")</formula>
    </cfRule>
    <cfRule type="expression" dxfId="12" priority="13">
      <formula>IF(AND(AVERAGE($G$21:$G$120)&gt;40,AVERAGE($G$21:$G$120)&lt;50),"VRAI","FAUX")</formula>
    </cfRule>
    <cfRule type="expression" dxfId="11" priority="14">
      <formula>IF(AVERAGE($G$21:$G$120)&lt;40,"VRAI","FAUX")</formula>
    </cfRule>
  </conditionalFormatting>
  <conditionalFormatting sqref="O13">
    <cfRule type="duplicateValues" dxfId="10" priority="11" stopIfTrue="1"/>
  </conditionalFormatting>
  <conditionalFormatting sqref="O13">
    <cfRule type="expression" dxfId="9" priority="8">
      <formula>IF(AVERAGE($G$21:$G$120)&gt;=50,"VRAI","FAUX")</formula>
    </cfRule>
    <cfRule type="expression" dxfId="8" priority="9">
      <formula>IF(AND(AVERAGE($G$21:$G$120)&gt;40,AVERAGE($G$21:$G$120)&lt;50),"VRAI","FAUX")</formula>
    </cfRule>
    <cfRule type="expression" dxfId="7" priority="10">
      <formula>IF(AVERAGE($G$21:$G$120)&lt;40,"VRAI","FAUX")</formula>
    </cfRule>
  </conditionalFormatting>
  <conditionalFormatting sqref="D21:D120">
    <cfRule type="duplicateValues" dxfId="6" priority="7"/>
  </conditionalFormatting>
  <conditionalFormatting sqref="K19">
    <cfRule type="expression" dxfId="5" priority="4" stopIfTrue="1">
      <formula>LEFT($O$11,5)&gt;=50</formula>
    </cfRule>
    <cfRule type="expression" dxfId="4" priority="5" stopIfTrue="1">
      <formula>AND(LEFT($O$11,5)&gt;=40,LEFT($O$11,5)&lt;50)</formula>
    </cfRule>
    <cfRule type="expression" dxfId="3" priority="6" stopIfTrue="1">
      <formula>AND($O$11&lt;&gt;"",LEFT($O$11,6)&lt;40)</formula>
    </cfRule>
  </conditionalFormatting>
  <conditionalFormatting sqref="J20">
    <cfRule type="duplicateValues" dxfId="2" priority="3" stopIfTrue="1"/>
  </conditionalFormatting>
  <conditionalFormatting sqref="O10:O13">
    <cfRule type="expression" dxfId="1" priority="2">
      <formula>$O$10&lt;&gt;""</formula>
    </cfRule>
  </conditionalFormatting>
  <conditionalFormatting sqref="B21:P120">
    <cfRule type="expression" dxfId="0" priority="1">
      <formula>$R$1=ROW()</formula>
    </cfRule>
  </conditionalFormatting>
  <dataValidations count="6">
    <dataValidation type="list" allowBlank="1" showInputMessage="1" showErrorMessage="1" sqref="J21:J120" xr:uid="{17E6A490-4476-4A40-AEEC-3EA3B7D2FAF6}">
      <formula1>"ALPICAM BONABERI,Z.I. BASSA,COGEFAR"</formula1>
    </dataValidation>
    <dataValidation type="list" allowBlank="1" showErrorMessage="1" errorTitle="Erreur !" error="Le clients saisie manuellement n'esxite pas dans notre Base de Données !" sqref="E11:H11" xr:uid="{8479FF94-944C-42EC-A822-21FCAD249B3F}">
      <formula1>ZlistClients</formula1>
    </dataValidation>
    <dataValidation type="date" allowBlank="1" showInputMessage="1" showErrorMessage="1" errorTitle="Erreur de date !" error="Soit cette date est mal saisie, soit elle est trop éloignée, soit elle est ultérieure à la date d'aujourd'hui !_x000a_" sqref="B21:B120" xr:uid="{D0C2B039-8A6B-4EF7-8EB8-89673A33F16B}">
      <formula1>DateInf</formula1>
      <formula2>DateSup</formula2>
    </dataValidation>
    <dataValidation type="list" allowBlank="1" showInputMessage="1" showErrorMessage="1" sqref="C18" xr:uid="{6A8E678E-4634-4CB5-A503-6265D0B22C0B}">
      <formula1>Voyages</formula1>
    </dataValidation>
    <dataValidation type="decimal" allowBlank="1" showErrorMessage="1" errorTitle="iFactures" error="Valeur soit trop grande ou très petite, vérifiez et corrigez-là !" sqref="G21:G120" xr:uid="{A3D7D44A-030A-451F-A196-9C7AA7548394}">
      <formula1>1</formula1>
      <formula2>80</formula2>
    </dataValidation>
    <dataValidation type="list" allowBlank="1" showInputMessage="1" showErrorMessage="1" sqref="E21:E120" xr:uid="{B10CF998-3CD0-442B-A25F-82E3546C0B18}">
      <formula1>Camions</formula1>
    </dataValidation>
  </dataValidations>
  <printOptions horizontalCentered="1"/>
  <pageMargins left="0.27559055118110237" right="0.27559055118110237" top="1.6141732283464567" bottom="0.94488188976377963" header="0.23622047244094491" footer="0.31496062992125984"/>
  <pageSetup paperSize="9" orientation="portrait" r:id="rId1"/>
  <headerFooter>
    <oddHeader>&amp;L&amp;G&amp;R&amp;"-,Italique"&amp;8Page &amp;P/&amp;N</oddHeader>
    <oddFooter xml:space="preserve">&amp;L&amp;K0000FF
                                         NIU : M011512262969H – RCCM : RC/YAO/2015/B/48  BP 12588 Yaoundé
                          Tél : (+237) 677-70-58-25     Fax : 222-31-45-23  Email: globalmodernservices@gmail.com&amp;C   &amp;G
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1]!Print_It">
                <anchor>
                  <from>
                    <xdr:col>1</xdr:col>
                    <xdr:colOff>85725</xdr:colOff>
                    <xdr:row>0</xdr:row>
                    <xdr:rowOff>123825</xdr:rowOff>
                  </from>
                  <to>
                    <xdr:col>3</xdr:col>
                    <xdr:colOff>57150</xdr:colOff>
                    <xdr:row>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1]!Bouton2_Cliquer">
                <anchor>
                  <from>
                    <xdr:col>3</xdr:col>
                    <xdr:colOff>123825</xdr:colOff>
                    <xdr:row>0</xdr:row>
                    <xdr:rowOff>123825</xdr:rowOff>
                  </from>
                  <to>
                    <xdr:col>4</xdr:col>
                    <xdr:colOff>266700</xdr:colOff>
                    <xdr:row>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22</vt:i4>
      </vt:variant>
    </vt:vector>
  </HeadingPairs>
  <TitlesOfParts>
    <vt:vector size="23" baseType="lpstr">
      <vt:lpstr>FAC SEFAC</vt:lpstr>
      <vt:lpstr>Clients</vt:lpstr>
      <vt:lpstr>Cubage_Moyen</vt:lpstr>
      <vt:lpstr>DATE1</vt:lpstr>
      <vt:lpstr>DESTINATION</vt:lpstr>
      <vt:lpstr>DNav</vt:lpstr>
      <vt:lpstr>ENTTT</vt:lpstr>
      <vt:lpstr>eRange</vt:lpstr>
      <vt:lpstr>'FAC SEFAC'!Impression_des_titres</vt:lpstr>
      <vt:lpstr>LIVRAISON</vt:lpstr>
      <vt:lpstr>Motif</vt:lpstr>
      <vt:lpstr>NavCam</vt:lpstr>
      <vt:lpstr>NavChauf</vt:lpstr>
      <vt:lpstr>NavLV</vt:lpstr>
      <vt:lpstr>'FAC SEFAC'!OTGASOIL</vt:lpstr>
      <vt:lpstr>P_Cube</vt:lpstr>
      <vt:lpstr>PTHT</vt:lpstr>
      <vt:lpstr>Trajet</vt:lpstr>
      <vt:lpstr>Type</vt:lpstr>
      <vt:lpstr>Vides</vt:lpstr>
      <vt:lpstr>VTal</vt:lpstr>
      <vt:lpstr>Zone</vt:lpstr>
      <vt:lpstr>'FAC SEFAC'!Zone_d_impression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Ntenda Kuete</dc:creator>
  <cp:lastModifiedBy>Roger</cp:lastModifiedBy>
  <dcterms:created xsi:type="dcterms:W3CDTF">2021-08-27T15:17:58Z</dcterms:created>
  <dcterms:modified xsi:type="dcterms:W3CDTF">2021-08-28T12:11:51Z</dcterms:modified>
</cp:coreProperties>
</file>