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omments1.xml" ContentType="application/vnd.openxmlformats-officedocument.spreadsheetml.comments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570" windowHeight="11850" tabRatio="677" activeTab="4"/>
  </bookViews>
  <sheets>
    <sheet name="IDEES D'AMELIORATION ERP" sheetId="15" r:id="rId1"/>
    <sheet name="Accueil" sheetId="1" r:id="rId2"/>
    <sheet name="Devis" sheetId="12" r:id="rId3"/>
    <sheet name="Devis refusés" sheetId="16" r:id="rId4"/>
    <sheet name="Facturation" sheetId="4" r:id="rId5"/>
    <sheet name="Factures établies (archives)" sheetId="13" r:id="rId6"/>
    <sheet name="Clients" sheetId="5" r:id="rId7"/>
    <sheet name="Charges" sheetId="14" r:id="rId8"/>
    <sheet name="Résultat" sheetId="9" r:id="rId9"/>
    <sheet name="Parc de bus" sheetId="10" r:id="rId10"/>
  </sheets>
  <externalReferences>
    <externalReference r:id="rId11"/>
  </externalReferences>
  <definedNames>
    <definedName name="DEPENSES">'[1]BASE DE DONNEES'!$D$2:$D$53</definedName>
    <definedName name="IMPUTATION">'[1]BASE DE DONNEES'!$B$2:$B$53</definedName>
    <definedName name="IVECO">'Parc de bus'!$B$2:$B$4</definedName>
    <definedName name="MAN">'Parc de bus'!$B$5:$B$6</definedName>
    <definedName name="MARQUE">'Parc de bus'!$O$2:$O$5</definedName>
    <definedName name="MERCEDES">'Parc de bus'!$B$9:$B$13</definedName>
    <definedName name="MODELE">'Parc de bus'!$P$2:$P$11</definedName>
    <definedName name="RENAULT">'Parc de bus'!$B$7:$B$8</definedName>
    <definedName name="VEHICULES">'[1]BASE DE DONNEES'!$E$2:$E$53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2" i="4" l="1"/>
  <c r="G32" i="4"/>
  <c r="H32" i="4" s="1"/>
  <c r="I31" i="4"/>
  <c r="G31" i="4"/>
  <c r="H31" i="4" s="1"/>
  <c r="I30" i="4"/>
  <c r="G30" i="4"/>
  <c r="H30" i="4" s="1"/>
  <c r="I29" i="4"/>
  <c r="G29" i="4"/>
  <c r="H29" i="4" s="1"/>
  <c r="I28" i="4"/>
  <c r="G28" i="4"/>
  <c r="H28" i="4" s="1"/>
  <c r="I27" i="4"/>
  <c r="G27" i="4"/>
  <c r="H27" i="4" s="1"/>
  <c r="I26" i="4"/>
  <c r="G26" i="4"/>
  <c r="H26" i="4" s="1"/>
  <c r="I25" i="4"/>
  <c r="G25" i="4"/>
  <c r="H25" i="4" s="1"/>
  <c r="I24" i="4"/>
  <c r="H24" i="4"/>
  <c r="G24" i="4"/>
  <c r="I23" i="4"/>
  <c r="G23" i="4"/>
  <c r="H23" i="4" s="1"/>
  <c r="I22" i="4"/>
  <c r="G22" i="4"/>
  <c r="H22" i="4" s="1"/>
  <c r="I21" i="4"/>
  <c r="H21" i="4"/>
  <c r="G21" i="4"/>
  <c r="I20" i="4"/>
  <c r="G20" i="4"/>
  <c r="H20" i="4" s="1"/>
  <c r="I19" i="4"/>
  <c r="G19" i="4"/>
  <c r="H19" i="4" s="1"/>
  <c r="I18" i="4"/>
  <c r="G18" i="4"/>
  <c r="H18" i="4" s="1"/>
  <c r="I36" i="4" l="1"/>
  <c r="I37" i="4" s="1"/>
  <c r="C11" i="14"/>
  <c r="C12" i="14"/>
  <c r="C13" i="14"/>
  <c r="C14" i="14"/>
  <c r="C15" i="14"/>
  <c r="C16" i="14"/>
  <c r="C17" i="14"/>
  <c r="C18" i="14"/>
  <c r="C19" i="14"/>
  <c r="C20" i="14"/>
  <c r="C21" i="14"/>
  <c r="C10" i="14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18" i="12"/>
  <c r="E22" i="14" l="1"/>
  <c r="F22" i="14"/>
  <c r="D22" i="14"/>
  <c r="G8" i="12" l="1"/>
  <c r="G7" i="12"/>
  <c r="G6" i="12"/>
  <c r="G5" i="12"/>
  <c r="G4" i="12"/>
  <c r="H29" i="12" l="1"/>
  <c r="H30" i="12"/>
  <c r="H31" i="12"/>
  <c r="H32" i="12"/>
  <c r="H33" i="12"/>
  <c r="H18" i="12"/>
  <c r="H27" i="12" l="1"/>
  <c r="H26" i="12"/>
  <c r="H22" i="12"/>
  <c r="H19" i="12"/>
  <c r="H25" i="12"/>
  <c r="H21" i="12"/>
  <c r="H23" i="12"/>
  <c r="H28" i="12"/>
  <c r="H24" i="12"/>
  <c r="H20" i="12"/>
  <c r="K13" i="10"/>
  <c r="G21" i="14" s="1"/>
  <c r="K12" i="10"/>
  <c r="G20" i="14" s="1"/>
  <c r="K11" i="10"/>
  <c r="G19" i="14" s="1"/>
  <c r="K10" i="10"/>
  <c r="G18" i="14" s="1"/>
  <c r="K9" i="10"/>
  <c r="G17" i="14" s="1"/>
  <c r="K8" i="10"/>
  <c r="G16" i="14" s="1"/>
  <c r="K7" i="10"/>
  <c r="G15" i="14" s="1"/>
  <c r="K6" i="10"/>
  <c r="G14" i="14" s="1"/>
  <c r="K5" i="10"/>
  <c r="G13" i="14" s="1"/>
  <c r="K4" i="10"/>
  <c r="G12" i="14" s="1"/>
  <c r="K3" i="10"/>
  <c r="K2" i="10"/>
  <c r="B12" i="12"/>
  <c r="G11" i="14" l="1"/>
  <c r="C22" i="14"/>
  <c r="G10" i="14"/>
  <c r="I34" i="12"/>
  <c r="I36" i="12" s="1"/>
  <c r="I37" i="12" s="1"/>
</calcChain>
</file>

<file path=xl/comments1.xml><?xml version="1.0" encoding="utf-8"?>
<comments xmlns="http://schemas.openxmlformats.org/spreadsheetml/2006/main">
  <authors>
    <author>André BOSCHI</author>
  </authors>
  <commentList>
    <comment ref="A9" authorId="0">
      <text>
        <r>
          <rPr>
            <b/>
            <sz val="9"/>
            <color indexed="81"/>
            <rFont val="Tahoma"/>
            <family val="2"/>
          </rPr>
          <t>N° de véhicule relié à la liste de l'onglet Tables qu'il suffit de compléter pour voir apparaitre les nouveaux véhicules dans ce tableau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<sst xmlns="http://schemas.openxmlformats.org/spreadsheetml/2006/main" count="411" uniqueCount="194">
  <si>
    <t>Frais fixe</t>
  </si>
  <si>
    <t>Electricité et eau</t>
  </si>
  <si>
    <t>Loyer</t>
  </si>
  <si>
    <t>Frais bancaire</t>
  </si>
  <si>
    <t>Entretien</t>
  </si>
  <si>
    <t>Marketing</t>
  </si>
  <si>
    <t>Poste et télécom</t>
  </si>
  <si>
    <t xml:space="preserve">Total : </t>
  </si>
  <si>
    <t>Charges de Personnel</t>
  </si>
  <si>
    <t>Salaire</t>
  </si>
  <si>
    <t>Charges sociales</t>
  </si>
  <si>
    <t xml:space="preserve">Total </t>
  </si>
  <si>
    <t>Résultats en cours</t>
  </si>
  <si>
    <t>Ventes :</t>
  </si>
  <si>
    <t>Achats :</t>
  </si>
  <si>
    <t>Résultat :</t>
  </si>
  <si>
    <t>Personnel :</t>
  </si>
  <si>
    <t>Transport :</t>
  </si>
  <si>
    <t>Fraix Fixe :</t>
  </si>
  <si>
    <t>Charges Personnels :</t>
  </si>
  <si>
    <t>Résultat avant IS :</t>
  </si>
  <si>
    <t>IS :</t>
  </si>
  <si>
    <t>Résultat après IS :</t>
  </si>
  <si>
    <t>Marque</t>
  </si>
  <si>
    <t>Modèle</t>
  </si>
  <si>
    <t>Numéro Immatriculation</t>
  </si>
  <si>
    <t>Année</t>
  </si>
  <si>
    <t xml:space="preserve">Marque </t>
  </si>
  <si>
    <t>Carburant</t>
  </si>
  <si>
    <t>IVECO</t>
  </si>
  <si>
    <t>MAN</t>
  </si>
  <si>
    <t>RENAULT</t>
  </si>
  <si>
    <t>AS440</t>
  </si>
  <si>
    <t>GK140</t>
  </si>
  <si>
    <t>AE-915-KP</t>
  </si>
  <si>
    <t>DX-452-MP</t>
  </si>
  <si>
    <t>DR-784-YU</t>
  </si>
  <si>
    <t>DIESEL</t>
  </si>
  <si>
    <t>ESSENCE</t>
  </si>
  <si>
    <t>MERCEDES</t>
  </si>
  <si>
    <t>AC-557-RT</t>
  </si>
  <si>
    <t>FACTURE</t>
  </si>
  <si>
    <t>Réf</t>
  </si>
  <si>
    <t>Date</t>
  </si>
  <si>
    <t>AT TRANSPORT</t>
  </si>
  <si>
    <t>3 Rue Louis de Funès</t>
  </si>
  <si>
    <t>13090 Les Milles</t>
  </si>
  <si>
    <t>Secteur d'activité</t>
  </si>
  <si>
    <t>Nom du client</t>
  </si>
  <si>
    <t>Club de Rugby</t>
  </si>
  <si>
    <t>RC Toulon</t>
  </si>
  <si>
    <t>Club de Football</t>
  </si>
  <si>
    <t>OM</t>
  </si>
  <si>
    <t>Siret</t>
  </si>
  <si>
    <t>Code APE</t>
  </si>
  <si>
    <t>0442637383</t>
  </si>
  <si>
    <t>Nom société</t>
  </si>
  <si>
    <t>Adresse</t>
  </si>
  <si>
    <t>N°téléphone</t>
  </si>
  <si>
    <t>Détails</t>
  </si>
  <si>
    <t>Km parcourus</t>
  </si>
  <si>
    <t>PU km</t>
  </si>
  <si>
    <t>Montant HT</t>
  </si>
  <si>
    <t>Montant TTC</t>
  </si>
  <si>
    <t>Taux TVA</t>
  </si>
  <si>
    <t>Paiement à 15 jours dès réception de la facture.</t>
  </si>
  <si>
    <t>Pénalités en cas de retard : 1,5 fois le taux d'intérêt légal en vigueur</t>
  </si>
  <si>
    <t>Montant TVA</t>
  </si>
  <si>
    <t>IBAN</t>
  </si>
  <si>
    <t>BIC</t>
  </si>
  <si>
    <t>BANQUE</t>
  </si>
  <si>
    <t>xxxXXXXxxXX</t>
  </si>
  <si>
    <t>xxxXXX</t>
  </si>
  <si>
    <t>Date prestation</t>
  </si>
  <si>
    <t>DEVIS</t>
  </si>
  <si>
    <t>Trajet</t>
  </si>
  <si>
    <t>Facturation au KM</t>
  </si>
  <si>
    <t>AS490</t>
  </si>
  <si>
    <t>AS710</t>
  </si>
  <si>
    <t>GK290</t>
  </si>
  <si>
    <t>TRAFIC</t>
  </si>
  <si>
    <t>R4192</t>
  </si>
  <si>
    <t>FS-452-ML</t>
  </si>
  <si>
    <t>BD-471-ZY</t>
  </si>
  <si>
    <t>AP-217-DX</t>
  </si>
  <si>
    <t>CD-415-PM</t>
  </si>
  <si>
    <t>Prix de la location</t>
  </si>
  <si>
    <t>TRAVEGO</t>
  </si>
  <si>
    <t>TOURISMO</t>
  </si>
  <si>
    <t>MP-876-OI</t>
  </si>
  <si>
    <t>PL-128-KL</t>
  </si>
  <si>
    <t>KY-569-LM</t>
  </si>
  <si>
    <t>GH-421-TR</t>
  </si>
  <si>
    <t>TOURISMO KRH</t>
  </si>
  <si>
    <t>Tarif de base</t>
  </si>
  <si>
    <t>Numero client</t>
  </si>
  <si>
    <t>téléphone</t>
  </si>
  <si>
    <t>Stade Toulousain</t>
  </si>
  <si>
    <t>Clermont Ferrand</t>
  </si>
  <si>
    <t xml:space="preserve">Grenoble </t>
  </si>
  <si>
    <t>Lyon</t>
  </si>
  <si>
    <t>Marseille</t>
  </si>
  <si>
    <t>Castres</t>
  </si>
  <si>
    <t>Biarritz</t>
  </si>
  <si>
    <t>Perpignan</t>
  </si>
  <si>
    <t>Bayonne</t>
  </si>
  <si>
    <t>AS Monaco</t>
  </si>
  <si>
    <t>Nice</t>
  </si>
  <si>
    <t>Montpellier</t>
  </si>
  <si>
    <t>Nimes</t>
  </si>
  <si>
    <t>AS Cannes</t>
  </si>
  <si>
    <t>St Etienne</t>
  </si>
  <si>
    <t>Marseille Consolat</t>
  </si>
  <si>
    <t xml:space="preserve">Aix </t>
  </si>
  <si>
    <t>Handball</t>
  </si>
  <si>
    <t>Istres</t>
  </si>
  <si>
    <t xml:space="preserve">Nimes </t>
  </si>
  <si>
    <t>St Raphael</t>
  </si>
  <si>
    <t>Basket</t>
  </si>
  <si>
    <t>Venelles</t>
  </si>
  <si>
    <t>Hockey</t>
  </si>
  <si>
    <t>Gap</t>
  </si>
  <si>
    <t>Briancon</t>
  </si>
  <si>
    <t>Volleyball</t>
  </si>
  <si>
    <t>Marignane</t>
  </si>
  <si>
    <t>Code postal</t>
  </si>
  <si>
    <t>Ville</t>
  </si>
  <si>
    <t>17 rue madon</t>
  </si>
  <si>
    <t>152 rue des pins</t>
  </si>
  <si>
    <t>36 avenue des champs</t>
  </si>
  <si>
    <t>14 route de Berg</t>
  </si>
  <si>
    <t>117 Avenue Mozart</t>
  </si>
  <si>
    <t>88 avenue Sopraba</t>
  </si>
  <si>
    <t>19 rue jaimal</t>
  </si>
  <si>
    <t>47 route des oliviers</t>
  </si>
  <si>
    <t>25 boulevard jobard</t>
  </si>
  <si>
    <t>14 boulevard joliette</t>
  </si>
  <si>
    <t>115 la commanderie</t>
  </si>
  <si>
    <t>36 avenue le rocher</t>
  </si>
  <si>
    <t>20 avenue des anglais</t>
  </si>
  <si>
    <t>274 rue la paillade</t>
  </si>
  <si>
    <t>1 route des roses</t>
  </si>
  <si>
    <t>3 rue des bourgeois</t>
  </si>
  <si>
    <t>5 avenue des tulipes</t>
  </si>
  <si>
    <t>7 chemin des verts</t>
  </si>
  <si>
    <t>10 route des fleurs</t>
  </si>
  <si>
    <t>77 cours mirabeau</t>
  </si>
  <si>
    <t>8 rue du chemin rouge</t>
  </si>
  <si>
    <t>2 boulevard Méditerrannée</t>
  </si>
  <si>
    <t>16 avenue des crocodiles</t>
  </si>
  <si>
    <t>9 chemin de la fosse</t>
  </si>
  <si>
    <t>12 boulevard de la plage</t>
  </si>
  <si>
    <t>4 rue Cousto</t>
  </si>
  <si>
    <t>5 avenue Beethoven</t>
  </si>
  <si>
    <t>1 cours sextius</t>
  </si>
  <si>
    <t>32 route marguerite</t>
  </si>
  <si>
    <t>6 avenue Saglisse</t>
  </si>
  <si>
    <t>10 chemin des bulles</t>
  </si>
  <si>
    <t>8 rue rotonde</t>
  </si>
  <si>
    <t>4 avenue poisson</t>
  </si>
  <si>
    <t>87 boulevard Pompidou</t>
  </si>
  <si>
    <t>Toulon</t>
  </si>
  <si>
    <t>Numéro client</t>
  </si>
  <si>
    <t>Toulouse</t>
  </si>
  <si>
    <t>Clermont</t>
  </si>
  <si>
    <t>Grenoble</t>
  </si>
  <si>
    <t>Monaco</t>
  </si>
  <si>
    <t>Cannes</t>
  </si>
  <si>
    <t>St-Etienne</t>
  </si>
  <si>
    <t>St-Raphael</t>
  </si>
  <si>
    <t>Aix-en-Provence</t>
  </si>
  <si>
    <t>N° client</t>
  </si>
  <si>
    <t>N° Facture</t>
  </si>
  <si>
    <t>Dte facture</t>
  </si>
  <si>
    <t>venelles aix</t>
  </si>
  <si>
    <t>Véhicules</t>
  </si>
  <si>
    <t>ASSURANCE</t>
  </si>
  <si>
    <t>CARBURANT</t>
  </si>
  <si>
    <t>ENTRETIEN</t>
  </si>
  <si>
    <t>TOTAL</t>
  </si>
  <si>
    <t>Immatriculation</t>
  </si>
  <si>
    <t>AMORTISSEMENT</t>
  </si>
  <si>
    <t>CHARGES FIXES</t>
  </si>
  <si>
    <t>CHARGES VARIABLES</t>
  </si>
  <si>
    <t>Prix d'acquisition</t>
  </si>
  <si>
    <t>durée amortissement:</t>
  </si>
  <si>
    <t xml:space="preserve"> </t>
  </si>
  <si>
    <t>Charges N</t>
  </si>
  <si>
    <t>Kilométrage origine</t>
  </si>
  <si>
    <t>Prix du litre Carburant Diesel</t>
  </si>
  <si>
    <t>Prix du litre Carburant Essence</t>
  </si>
  <si>
    <t>Consommation L/100</t>
  </si>
  <si>
    <t>N° Devis</t>
  </si>
  <si>
    <t>Date 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</si>
</sst>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0"/>
    <numFmt numFmtId="165" formatCode="0#&quot; &quot;##&quot; &quot;##&quot; &quot;##&quot; &quot;##"/>
    <numFmt numFmtId="166" formatCode="_-* #,##0.00\ [$€-40C]_-;\-* #,##0.00\ [$€-40C]_-;_-* &quot;-&quot;??\ [$€-40C]_-;_-@_-"/>
    <numFmt numFmtId="167" formatCode="#,##0.00\ &quot;€&quot;"/>
    <numFmt numFmtId="168" formatCode="General&quot; ans&quot;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i/>
      <sz val="26"/>
      <color theme="1"/>
      <name val="Calibri"/>
      <family val="2"/>
      <scheme val="minor"/>
    </font>
    <font>
      <b/>
      <sz val="48"/>
      <color theme="1"/>
      <name val="Adobe Myungjo Std M"/>
      <family val="1"/>
      <charset val="128"/>
    </font>
    <font>
      <b/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color rgb="FF001BA0"/>
      <name val="Arial"/>
      <family val="2"/>
    </font>
    <font>
      <sz val="14"/>
      <color theme="1"/>
      <name val="Calibri Light"/>
      <family val="2"/>
      <scheme val="major"/>
    </font>
    <font>
      <b/>
      <sz val="14"/>
      <color theme="1"/>
      <name val="Calibri Light"/>
      <family val="2"/>
      <scheme val="major"/>
    </font>
    <font>
      <b/>
      <i/>
      <sz val="14"/>
      <color theme="1"/>
      <name val="Calibri Light"/>
      <family val="2"/>
      <scheme val="major"/>
    </font>
    <font>
      <sz val="10"/>
      <name val="Times New Roman"/>
      <family val="1"/>
    </font>
    <font>
      <b/>
      <sz val="10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</cellStyleXfs>
  <cellXfs count="105">
    <xf numFmtId="0" fontId="0" fillId="0" borderId="0" xfId="0"/>
    <xf numFmtId="44" fontId="3" fillId="0" borderId="1" xfId="1" applyFont="1" applyFill="1" applyBorder="1" applyAlignment="1" applyProtection="1">
      <alignment horizontal="center" vertical="top" wrapText="1"/>
      <protection locked="0"/>
    </xf>
    <xf numFmtId="44" fontId="3" fillId="0" borderId="1" xfId="1" applyFont="1" applyFill="1" applyBorder="1" applyAlignment="1" applyProtection="1">
      <alignment horizontal="center" vertical="top" wrapText="1"/>
      <protection hidden="1"/>
    </xf>
    <xf numFmtId="1" fontId="3" fillId="0" borderId="1" xfId="0" applyNumberFormat="1" applyFont="1" applyFill="1" applyBorder="1" applyAlignment="1" applyProtection="1">
      <alignment horizontal="center" vertical="top" wrapText="1"/>
      <protection hidden="1"/>
    </xf>
    <xf numFmtId="1" fontId="3" fillId="0" borderId="1" xfId="0" applyNumberFormat="1" applyFont="1" applyFill="1" applyBorder="1" applyAlignment="1" applyProtection="1">
      <alignment horizontal="right" vertical="top" wrapText="1"/>
      <protection hidden="1"/>
    </xf>
    <xf numFmtId="0" fontId="0" fillId="3" borderId="0" xfId="0" applyFill="1"/>
    <xf numFmtId="0" fontId="4" fillId="0" borderId="0" xfId="0" applyFont="1"/>
    <xf numFmtId="0" fontId="8" fillId="4" borderId="0" xfId="0" applyFont="1" applyFill="1"/>
    <xf numFmtId="0" fontId="5" fillId="4" borderId="0" xfId="0" applyFont="1" applyFill="1" applyAlignment="1">
      <alignment vertical="center"/>
    </xf>
    <xf numFmtId="0" fontId="0" fillId="4" borderId="0" xfId="0" applyFill="1"/>
    <xf numFmtId="165" fontId="8" fillId="4" borderId="0" xfId="0" applyNumberFormat="1" applyFont="1" applyFill="1"/>
    <xf numFmtId="0" fontId="0" fillId="4" borderId="0" xfId="0" applyFill="1" applyBorder="1"/>
    <xf numFmtId="164" fontId="0" fillId="4" borderId="0" xfId="0" applyNumberFormat="1" applyFill="1"/>
    <xf numFmtId="14" fontId="0" fillId="4" borderId="0" xfId="0" applyNumberFormat="1" applyFill="1"/>
    <xf numFmtId="0" fontId="10" fillId="4" borderId="0" xfId="0" applyFont="1" applyFill="1"/>
    <xf numFmtId="0" fontId="9" fillId="4" borderId="0" xfId="0" applyFont="1" applyFill="1" applyBorder="1"/>
    <xf numFmtId="0" fontId="9" fillId="4" borderId="9" xfId="0" applyFont="1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4" xfId="0" applyFill="1" applyBorder="1"/>
    <xf numFmtId="0" fontId="0" fillId="4" borderId="10" xfId="0" applyFill="1" applyBorder="1"/>
    <xf numFmtId="0" fontId="9" fillId="4" borderId="5" xfId="0" applyFont="1" applyFill="1" applyBorder="1"/>
    <xf numFmtId="0" fontId="0" fillId="4" borderId="13" xfId="0" applyFill="1" applyBorder="1"/>
    <xf numFmtId="0" fontId="0" fillId="4" borderId="11" xfId="0" applyFill="1" applyBorder="1"/>
    <xf numFmtId="0" fontId="9" fillId="4" borderId="8" xfId="0" applyFont="1" applyFill="1" applyBorder="1"/>
    <xf numFmtId="0" fontId="0" fillId="4" borderId="6" xfId="0" applyFill="1" applyBorder="1"/>
    <xf numFmtId="0" fontId="0" fillId="4" borderId="12" xfId="0" applyFill="1" applyBorder="1"/>
    <xf numFmtId="0" fontId="9" fillId="4" borderId="7" xfId="0" applyFont="1" applyFill="1" applyBorder="1"/>
    <xf numFmtId="0" fontId="0" fillId="4" borderId="14" xfId="0" applyFill="1" applyBorder="1"/>
    <xf numFmtId="0" fontId="0" fillId="4" borderId="5" xfId="0" applyFill="1" applyBorder="1"/>
    <xf numFmtId="0" fontId="0" fillId="4" borderId="7" xfId="0" applyFill="1" applyBorder="1"/>
    <xf numFmtId="166" fontId="0" fillId="0" borderId="0" xfId="0" applyNumberFormat="1"/>
    <xf numFmtId="44" fontId="0" fillId="0" borderId="0" xfId="1" applyFont="1"/>
    <xf numFmtId="0" fontId="7" fillId="0" borderId="0" xfId="0" applyFont="1"/>
    <xf numFmtId="0" fontId="11" fillId="3" borderId="0" xfId="0" applyFont="1" applyFill="1"/>
    <xf numFmtId="0" fontId="8" fillId="5" borderId="0" xfId="0" applyFont="1" applyFill="1"/>
    <xf numFmtId="0" fontId="5" fillId="5" borderId="0" xfId="0" applyFont="1" applyFill="1" applyAlignment="1">
      <alignment vertical="center"/>
    </xf>
    <xf numFmtId="0" fontId="0" fillId="5" borderId="0" xfId="0" applyFill="1"/>
    <xf numFmtId="0" fontId="0" fillId="6" borderId="0" xfId="0" applyFont="1" applyFill="1"/>
    <xf numFmtId="0" fontId="0" fillId="0" borderId="0" xfId="0" applyFont="1"/>
    <xf numFmtId="167" fontId="0" fillId="4" borderId="9" xfId="0" applyNumberFormat="1" applyFill="1" applyBorder="1"/>
    <xf numFmtId="167" fontId="0" fillId="4" borderId="9" xfId="2" applyNumberFormat="1" applyFont="1" applyFill="1" applyBorder="1"/>
    <xf numFmtId="167" fontId="0" fillId="4" borderId="13" xfId="0" applyNumberFormat="1" applyFill="1" applyBorder="1"/>
    <xf numFmtId="10" fontId="0" fillId="4" borderId="9" xfId="0" applyNumberFormat="1" applyFill="1" applyBorder="1"/>
    <xf numFmtId="167" fontId="0" fillId="4" borderId="14" xfId="0" applyNumberFormat="1" applyFill="1" applyBorder="1"/>
    <xf numFmtId="16" fontId="0" fillId="4" borderId="0" xfId="0" applyNumberFormat="1" applyFill="1"/>
    <xf numFmtId="165" fontId="0" fillId="0" borderId="0" xfId="0" applyNumberFormat="1"/>
    <xf numFmtId="0" fontId="12" fillId="4" borderId="0" xfId="0" applyFont="1" applyFill="1"/>
    <xf numFmtId="0" fontId="13" fillId="4" borderId="4" xfId="0" applyFont="1" applyFill="1" applyBorder="1"/>
    <xf numFmtId="0" fontId="14" fillId="4" borderId="11" xfId="0" applyFont="1" applyFill="1" applyBorder="1" applyAlignment="1">
      <alignment vertical="center"/>
    </xf>
    <xf numFmtId="0" fontId="13" fillId="4" borderId="11" xfId="0" applyFont="1" applyFill="1" applyBorder="1"/>
    <xf numFmtId="0" fontId="14" fillId="4" borderId="6" xfId="0" applyFont="1" applyFill="1" applyBorder="1" applyAlignment="1">
      <alignment vertical="center"/>
    </xf>
    <xf numFmtId="0" fontId="13" fillId="4" borderId="0" xfId="0" applyFont="1" applyFill="1" applyBorder="1" applyAlignment="1">
      <alignment horizontal="left"/>
    </xf>
    <xf numFmtId="0" fontId="13" fillId="4" borderId="8" xfId="0" applyFont="1" applyFill="1" applyBorder="1" applyAlignment="1">
      <alignment horizontal="left"/>
    </xf>
    <xf numFmtId="0" fontId="14" fillId="4" borderId="0" xfId="0" applyFont="1" applyFill="1" applyBorder="1" applyAlignment="1">
      <alignment horizontal="left" vertical="center"/>
    </xf>
    <xf numFmtId="0" fontId="13" fillId="4" borderId="7" xfId="0" applyFont="1" applyFill="1" applyBorder="1" applyAlignment="1">
      <alignment horizontal="left"/>
    </xf>
    <xf numFmtId="0" fontId="15" fillId="0" borderId="0" xfId="3" applyFont="1"/>
    <xf numFmtId="2" fontId="15" fillId="0" borderId="14" xfId="3" applyNumberFormat="1" applyFont="1" applyFill="1" applyBorder="1"/>
    <xf numFmtId="2" fontId="15" fillId="0" borderId="17" xfId="3" applyNumberFormat="1" applyFont="1" applyBorder="1" applyAlignment="1">
      <alignment horizontal="center"/>
    </xf>
    <xf numFmtId="0" fontId="0" fillId="0" borderId="0" xfId="0" applyAlignment="1"/>
    <xf numFmtId="0" fontId="15" fillId="8" borderId="15" xfId="3" applyFont="1" applyFill="1" applyBorder="1" applyAlignment="1">
      <alignment horizontal="center" vertical="center" wrapText="1"/>
    </xf>
    <xf numFmtId="0" fontId="15" fillId="8" borderId="16" xfId="3" applyFont="1" applyFill="1" applyBorder="1" applyAlignment="1">
      <alignment horizontal="center" vertical="center" wrapText="1"/>
    </xf>
    <xf numFmtId="0" fontId="15" fillId="8" borderId="18" xfId="3" applyFont="1" applyFill="1" applyBorder="1" applyAlignment="1">
      <alignment horizontal="center" vertical="center" wrapText="1"/>
    </xf>
    <xf numFmtId="0" fontId="15" fillId="8" borderId="19" xfId="3" applyFont="1" applyFill="1" applyBorder="1" applyAlignment="1">
      <alignment horizontal="center" vertical="center" wrapText="1"/>
    </xf>
    <xf numFmtId="44" fontId="15" fillId="0" borderId="14" xfId="3" applyNumberFormat="1" applyFont="1" applyFill="1" applyBorder="1"/>
    <xf numFmtId="168" fontId="0" fillId="0" borderId="0" xfId="0" applyNumberFormat="1"/>
    <xf numFmtId="44" fontId="15" fillId="0" borderId="9" xfId="3" applyNumberFormat="1" applyFont="1" applyFill="1" applyBorder="1"/>
    <xf numFmtId="44" fontId="0" fillId="0" borderId="0" xfId="0" applyNumberFormat="1"/>
    <xf numFmtId="0" fontId="7" fillId="0" borderId="1" xfId="0" applyFont="1" applyBorder="1"/>
    <xf numFmtId="165" fontId="7" fillId="0" borderId="1" xfId="0" applyNumberFormat="1" applyFont="1" applyBorder="1"/>
    <xf numFmtId="0" fontId="0" fillId="0" borderId="1" xfId="0" applyBorder="1"/>
    <xf numFmtId="164" fontId="0" fillId="0" borderId="1" xfId="0" applyNumberFormat="1" applyBorder="1"/>
    <xf numFmtId="165" fontId="0" fillId="0" borderId="1" xfId="0" applyNumberFormat="1" applyBorder="1"/>
    <xf numFmtId="0" fontId="7" fillId="0" borderId="1" xfId="0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5" borderId="1" xfId="0" applyFont="1" applyFill="1" applyBorder="1" applyAlignment="1">
      <alignment vertical="center"/>
    </xf>
    <xf numFmtId="0" fontId="10" fillId="5" borderId="1" xfId="0" applyFont="1" applyFill="1" applyBorder="1"/>
    <xf numFmtId="166" fontId="10" fillId="5" borderId="1" xfId="0" applyNumberFormat="1" applyFont="1" applyFill="1" applyBorder="1" applyAlignment="1"/>
    <xf numFmtId="0" fontId="10" fillId="7" borderId="1" xfId="0" applyFont="1" applyFill="1" applyBorder="1"/>
    <xf numFmtId="14" fontId="10" fillId="7" borderId="1" xfId="0" applyNumberFormat="1" applyFont="1" applyFill="1" applyBorder="1"/>
    <xf numFmtId="14" fontId="0" fillId="0" borderId="0" xfId="0" applyNumberFormat="1"/>
    <xf numFmtId="43" fontId="10" fillId="5" borderId="1" xfId="0" applyNumberFormat="1" applyFont="1" applyFill="1" applyBorder="1"/>
    <xf numFmtId="43" fontId="10" fillId="5" borderId="1" xfId="0" applyNumberFormat="1" applyFont="1" applyFill="1" applyBorder="1" applyAlignment="1"/>
    <xf numFmtId="43" fontId="0" fillId="0" borderId="0" xfId="0" applyNumberFormat="1"/>
    <xf numFmtId="0" fontId="10" fillId="7" borderId="1" xfId="0" applyNumberFormat="1" applyFont="1" applyFill="1" applyBorder="1"/>
    <xf numFmtId="0" fontId="0" fillId="0" borderId="0" xfId="0" applyNumberFormat="1"/>
    <xf numFmtId="14" fontId="10" fillId="5" borderId="1" xfId="0" applyNumberFormat="1" applyFont="1" applyFill="1" applyBorder="1"/>
    <xf numFmtId="165" fontId="13" fillId="4" borderId="12" xfId="0" applyNumberFormat="1" applyFont="1" applyFill="1" applyBorder="1" applyAlignment="1">
      <alignment horizontal="centerContinuous"/>
    </xf>
    <xf numFmtId="0" fontId="13" fillId="4" borderId="12" xfId="0" applyFont="1" applyFill="1" applyBorder="1" applyAlignment="1">
      <alignment horizontal="centerContinuous"/>
    </xf>
    <xf numFmtId="0" fontId="6" fillId="3" borderId="0" xfId="0" applyFont="1" applyFill="1" applyAlignment="1">
      <alignment horizontal="center"/>
    </xf>
    <xf numFmtId="0" fontId="5" fillId="4" borderId="0" xfId="0" applyFont="1" applyFill="1" applyAlignment="1">
      <alignment horizontal="center" vertical="center"/>
    </xf>
    <xf numFmtId="0" fontId="13" fillId="4" borderId="10" xfId="0" applyFont="1" applyFill="1" applyBorder="1" applyAlignment="1">
      <alignment horizontal="left"/>
    </xf>
    <xf numFmtId="0" fontId="13" fillId="4" borderId="5" xfId="0" applyFont="1" applyFill="1" applyBorder="1" applyAlignment="1">
      <alignment horizontal="left"/>
    </xf>
    <xf numFmtId="0" fontId="5" fillId="5" borderId="0" xfId="0" applyFont="1" applyFill="1" applyAlignment="1">
      <alignment horizontal="center" vertical="center"/>
    </xf>
    <xf numFmtId="0" fontId="16" fillId="8" borderId="20" xfId="3" applyFont="1" applyFill="1" applyBorder="1" applyAlignment="1">
      <alignment horizontal="center"/>
    </xf>
    <xf numFmtId="0" fontId="16" fillId="8" borderId="18" xfId="3" applyFont="1" applyFill="1" applyBorder="1" applyAlignment="1">
      <alignment horizontal="center"/>
    </xf>
    <xf numFmtId="0" fontId="3" fillId="0" borderId="2" xfId="0" applyFont="1" applyFill="1" applyBorder="1" applyAlignment="1" applyProtection="1">
      <alignment horizontal="center" vertical="top" wrapText="1"/>
      <protection hidden="1"/>
    </xf>
    <xf numFmtId="0" fontId="3" fillId="0" borderId="3" xfId="0" applyFont="1" applyFill="1" applyBorder="1" applyAlignment="1" applyProtection="1">
      <alignment horizontal="center" vertical="top" wrapText="1"/>
      <protection hidden="1"/>
    </xf>
    <xf numFmtId="0" fontId="2" fillId="2" borderId="1" xfId="0" applyFont="1" applyFill="1" applyBorder="1" applyAlignment="1" applyProtection="1">
      <alignment horizontal="center" vertical="top" wrapText="1"/>
      <protection hidden="1"/>
    </xf>
    <xf numFmtId="0" fontId="2" fillId="2" borderId="4" xfId="0" applyFont="1" applyFill="1" applyBorder="1" applyAlignment="1" applyProtection="1">
      <alignment horizontal="center" vertical="top" wrapText="1"/>
      <protection hidden="1"/>
    </xf>
    <xf numFmtId="0" fontId="2" fillId="2" borderId="5" xfId="0" applyFont="1" applyFill="1" applyBorder="1" applyAlignment="1" applyProtection="1">
      <alignment horizontal="center" vertical="top" wrapText="1"/>
      <protection hidden="1"/>
    </xf>
    <xf numFmtId="0" fontId="2" fillId="2" borderId="6" xfId="0" applyFont="1" applyFill="1" applyBorder="1" applyAlignment="1" applyProtection="1">
      <alignment horizontal="center" vertical="top" wrapText="1"/>
      <protection hidden="1"/>
    </xf>
    <xf numFmtId="0" fontId="2" fillId="2" borderId="7" xfId="0" applyFont="1" applyFill="1" applyBorder="1" applyAlignment="1" applyProtection="1">
      <alignment horizontal="center" vertical="top" wrapText="1"/>
      <protection hidden="1"/>
    </xf>
  </cellXfs>
  <cellStyles count="4">
    <cellStyle name="Monétaire" xfId="1" builtinId="4"/>
    <cellStyle name="Normal" xfId="0" builtinId="0"/>
    <cellStyle name="Normal 4" xfId="3"/>
    <cellStyle name="Pourcentage" xfId="2" builtinId="5"/>
  </cellStyles>
  <dxfs count="5">
    <dxf>
      <numFmt numFmtId="166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6.jpeg"/><Relationship Id="rId1" Type="http://schemas.openxmlformats.org/officeDocument/2006/relationships/image" Target="../media/image5.png"/><Relationship Id="rId4" Type="http://schemas.openxmlformats.org/officeDocument/2006/relationships/image" Target="../media/image8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6.jpeg"/><Relationship Id="rId1" Type="http://schemas.openxmlformats.org/officeDocument/2006/relationships/image" Target="../media/image5.png"/><Relationship Id="rId5" Type="http://schemas.openxmlformats.org/officeDocument/2006/relationships/image" Target="../media/image12.jpeg"/><Relationship Id="rId4" Type="http://schemas.openxmlformats.org/officeDocument/2006/relationships/image" Target="../media/image1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685800</xdr:colOff>
      <xdr:row>1</xdr:row>
      <xdr:rowOff>114300</xdr:rowOff>
    </xdr:from>
    <xdr:to>
      <xdr:col>9</xdr:col>
      <xdr:colOff>523875</xdr:colOff>
      <xdr:row>16</xdr:row>
      <xdr:rowOff>85725</xdr:rowOff>
    </xdr:to>
    <xdr:sp macro="" textlink="">
      <xdr:nvSpPr>
        <xdr:cNvPr id="2" name="ZoneTexte 1"/>
        <xdr:cNvSpPr txBox="1"/>
      </xdr:nvSpPr>
      <xdr:spPr>
        <a:xfrm>
          <a:off x="685800" y="304800"/>
          <a:ext cx="6696075" cy="2828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</a:t>
          </a:r>
          <a:r>
            <a:rPr lang="fr-FR" sz="1100" baseline="0"/>
            <a:t> Référencer tous les devis refusés par le client (macro similaire à la facture validée)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- Refaire le bouton de validation du devis, afin que la facture se remplisse avec les mêmes informations présentes dans le devis.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- Refaire la macro "Archiver facture". La dernière facture archivée doit se mettre dessous la précédente dans l'onglet "Factures établies"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- Calculer les charges variables (carburant &amp; entretien) grâce aux factures établies </a:t>
          </a:r>
          <a:br>
            <a:rPr lang="fr-FR" sz="1100" baseline="0"/>
          </a:br>
          <a:r>
            <a:rPr lang="fr-FR" sz="1100" baseline="0"/>
            <a:t>Exemple : les km parcourus viennent se renseigner dans l'onglet "Parc de bus", puis entretien prévu tous les 30000 km par exemple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Camembert, graphique avec les stats. A la fin de l'année, bilan, corrections sur les prix du loyer </a:t>
          </a:r>
          <a:br>
            <a:rPr lang="fr-FR" sz="1100" baseline="0"/>
          </a:br>
          <a:r>
            <a:rPr lang="fr-FR" sz="1100" baseline="0"/>
            <a:t>ex: MAN se loue rarement, donc baisser le prix</a:t>
          </a:r>
          <a:br>
            <a:rPr lang="fr-FR" sz="1100" baseline="0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349250</xdr:colOff>
      <xdr:row>20</xdr:row>
      <xdr:rowOff>76200</xdr:rowOff>
    </xdr:from>
    <xdr:to>
      <xdr:col>2</xdr:col>
      <xdr:colOff>228600</xdr:colOff>
      <xdr:row>23</xdr:row>
      <xdr:rowOff>152400</xdr:rowOff>
    </xdr:to>
    <xdr:pic macro="[0]!factur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9250" y="3886200"/>
          <a:ext cx="1403350" cy="647700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0</xdr:col>
      <xdr:colOff>485775</xdr:colOff>
      <xdr:row>12</xdr:row>
      <xdr:rowOff>57150</xdr:rowOff>
    </xdr:from>
    <xdr:to>
      <xdr:col>1</xdr:col>
      <xdr:colOff>604500</xdr:colOff>
      <xdr:row>17</xdr:row>
      <xdr:rowOff>19050</xdr:rowOff>
    </xdr:to>
    <xdr:pic macro="[0]!Devis">
      <xdr:nvPicPr>
        <xdr:cNvPr id="9" name="Image 8" descr="Résultat d’images pour devis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2343150"/>
          <a:ext cx="880725" cy="914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304800</xdr:colOff>
      <xdr:row>32</xdr:row>
      <xdr:rowOff>121920</xdr:rowOff>
    </xdr:to>
    <xdr:sp macro="" textlink="">
      <xdr:nvSpPr>
        <xdr:cNvPr id="1025" name="AutoShape 1" descr="Résultat de recherche d'images pour &quot;archives logo&quot;"/>
        <xdr:cNvSpPr>
          <a:spLocks noChangeAspect="1" noChangeArrowheads="1"/>
        </xdr:cNvSpPr>
      </xdr:nvSpPr>
      <xdr:spPr bwMode="auto">
        <a:xfrm>
          <a:off x="784860" y="5715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304800</xdr:colOff>
      <xdr:row>32</xdr:row>
      <xdr:rowOff>121920</xdr:rowOff>
    </xdr:to>
    <xdr:sp macro="" textlink="">
      <xdr:nvSpPr>
        <xdr:cNvPr id="1026" name="AutoShape 2" descr="Résultat de recherche d'images pour &quot;archives logo&quot;"/>
        <xdr:cNvSpPr>
          <a:spLocks noChangeAspect="1" noChangeArrowheads="1"/>
        </xdr:cNvSpPr>
      </xdr:nvSpPr>
      <xdr:spPr bwMode="auto">
        <a:xfrm>
          <a:off x="784860" y="5715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219076</xdr:colOff>
      <xdr:row>27</xdr:row>
      <xdr:rowOff>152401</xdr:rowOff>
    </xdr:from>
    <xdr:to>
      <xdr:col>2</xdr:col>
      <xdr:colOff>358775</xdr:colOff>
      <xdr:row>34</xdr:row>
      <xdr:rowOff>161925</xdr:rowOff>
    </xdr:to>
    <xdr:pic macro="[0]!Archiv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19076" y="5086351"/>
          <a:ext cx="1701799" cy="1276349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304800</xdr:colOff>
      <xdr:row>40</xdr:row>
      <xdr:rowOff>121920</xdr:rowOff>
    </xdr:to>
    <xdr:sp macro="" textlink="">
      <xdr:nvSpPr>
        <xdr:cNvPr id="1030" name="AutoShape 6" descr="Résultat de recherche d'images pour &quot;clients icone&quot;"/>
        <xdr:cNvSpPr>
          <a:spLocks noChangeAspect="1" noChangeArrowheads="1"/>
        </xdr:cNvSpPr>
      </xdr:nvSpPr>
      <xdr:spPr bwMode="auto">
        <a:xfrm>
          <a:off x="784860" y="71704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304800</xdr:colOff>
      <xdr:row>40</xdr:row>
      <xdr:rowOff>121920</xdr:rowOff>
    </xdr:to>
    <xdr:sp macro="" textlink="">
      <xdr:nvSpPr>
        <xdr:cNvPr id="1031" name="AutoShape 7" descr="Résultat de recherche d'images pour &quot;clients icone&quot;"/>
        <xdr:cNvSpPr>
          <a:spLocks noChangeAspect="1" noChangeArrowheads="1"/>
        </xdr:cNvSpPr>
      </xdr:nvSpPr>
      <xdr:spPr bwMode="auto">
        <a:xfrm>
          <a:off x="784860" y="71704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628651</xdr:colOff>
      <xdr:row>39</xdr:row>
      <xdr:rowOff>85725</xdr:rowOff>
    </xdr:from>
    <xdr:to>
      <xdr:col>2</xdr:col>
      <xdr:colOff>476251</xdr:colOff>
      <xdr:row>47</xdr:row>
      <xdr:rowOff>66590</xdr:rowOff>
    </xdr:to>
    <xdr:pic macro="[0]!Clients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28651" y="7191375"/>
          <a:ext cx="1409700" cy="142866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95250</xdr:colOff>
      <xdr:row>2</xdr:row>
      <xdr:rowOff>38100</xdr:rowOff>
    </xdr:from>
    <xdr:to>
      <xdr:col>4</xdr:col>
      <xdr:colOff>57150</xdr:colOff>
      <xdr:row>8</xdr:row>
      <xdr:rowOff>138475</xdr:rowOff>
    </xdr:to>
    <xdr:pic>
      <xdr:nvPicPr>
        <xdr:cNvPr id="2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14350"/>
          <a:ext cx="2343150" cy="1481500"/>
        </a:xfrm>
        <a:prstGeom prst="rect">
          <a:avLst/>
        </a:prstGeom>
        <a:ln>
          <a:noFill/>
        </a:ln>
        <a:effectLst>
          <a:outerShdw blurRad="50800" dist="38100" dir="10800000" algn="r" rotWithShape="0">
            <a:prstClr val="black">
              <a:alpha val="40000"/>
            </a:prstClr>
          </a:outerShdw>
        </a:effectLst>
        <a:scene3d>
          <a:camera prst="orthographicFront">
            <a:rot lat="19891671" lon="600000" rev="720990"/>
          </a:camera>
          <a:lightRig rig="threePt" dir="t"/>
        </a:scene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425732</xdr:colOff>
      <xdr:row>2</xdr:row>
      <xdr:rowOff>228599</xdr:rowOff>
    </xdr:from>
    <xdr:to>
      <xdr:col>11</xdr:col>
      <xdr:colOff>381000</xdr:colOff>
      <xdr:row>7</xdr:row>
      <xdr:rowOff>180974</xdr:rowOff>
    </xdr:to>
    <xdr:pic macro="[0]!retour1">
      <xdr:nvPicPr>
        <xdr:cNvPr id="7" name="Image 6" descr="https://tse1.mm.bing.net/th?&amp;id=OIP.M1b2c946e27d40b165ee8eefcd96e5df1o0&amp;w=289&amp;h=214&amp;c=0&amp;pid=1.9&amp;rs=0&amp;p=0&amp;r=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157" y="704849"/>
          <a:ext cx="1479268" cy="1095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651165</xdr:colOff>
      <xdr:row>12</xdr:row>
      <xdr:rowOff>96981</xdr:rowOff>
    </xdr:from>
    <xdr:to>
      <xdr:col>11</xdr:col>
      <xdr:colOff>534913</xdr:colOff>
      <xdr:row>20</xdr:row>
      <xdr:rowOff>63857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324110" y="2770908"/>
          <a:ext cx="1463167" cy="1463167"/>
        </a:xfrm>
        <a:prstGeom prst="rect">
          <a:avLst/>
        </a:prstGeom>
      </xdr:spPr>
    </xdr:pic>
    <xdr:clientData/>
  </xdr:twoCellAnchor>
  <xdr:twoCellAnchor editAs="oneCell">
    <xdr:from>
      <xdr:col>9</xdr:col>
      <xdr:colOff>629087</xdr:colOff>
      <xdr:row>22</xdr:row>
      <xdr:rowOff>81643</xdr:rowOff>
    </xdr:from>
    <xdr:to>
      <xdr:col>12</xdr:col>
      <xdr:colOff>136071</xdr:colOff>
      <xdr:row>29</xdr:row>
      <xdr:rowOff>46263</xdr:rowOff>
    </xdr:to>
    <xdr:pic>
      <xdr:nvPicPr>
        <xdr:cNvPr id="9" name="Image 8" descr="Résultat de recherche d'images pour &quot;refusé&quot;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96194" y="4816929"/>
          <a:ext cx="1792984" cy="12981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657225</xdr:colOff>
      <xdr:row>2</xdr:row>
      <xdr:rowOff>114300</xdr:rowOff>
    </xdr:from>
    <xdr:to>
      <xdr:col>5</xdr:col>
      <xdr:colOff>228600</xdr:colOff>
      <xdr:row>8</xdr:row>
      <xdr:rowOff>223142</xdr:rowOff>
    </xdr:to>
    <xdr:pic>
      <xdr:nvPicPr>
        <xdr:cNvPr id="2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392" y="601133"/>
          <a:ext cx="2344208" cy="1495259"/>
        </a:xfrm>
        <a:prstGeom prst="rect">
          <a:avLst/>
        </a:prstGeom>
        <a:ln>
          <a:noFill/>
        </a:ln>
        <a:effectLst>
          <a:outerShdw blurRad="50800" dist="38100" dir="10800000" algn="r" rotWithShape="0">
            <a:prstClr val="black">
              <a:alpha val="40000"/>
            </a:prstClr>
          </a:outerShdw>
        </a:effectLst>
        <a:scene3d>
          <a:camera prst="orthographicFront">
            <a:rot lat="19891671" lon="600000" rev="720990"/>
          </a:camera>
          <a:lightRig rig="threePt" dir="t"/>
        </a:scene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</xdr:row>
      <xdr:rowOff>0</xdr:rowOff>
    </xdr:from>
    <xdr:to>
      <xdr:col>11</xdr:col>
      <xdr:colOff>717268</xdr:colOff>
      <xdr:row>8</xdr:row>
      <xdr:rowOff>198967</xdr:rowOff>
    </xdr:to>
    <xdr:pic macro="[0]!retour1">
      <xdr:nvPicPr>
        <xdr:cNvPr id="3" name="Image 2" descr="https://tse1.mm.bing.net/th?&amp;id=OIP.M1b2c946e27d40b165ee8eefcd96e5df1o0&amp;w=289&amp;h=214&amp;c=0&amp;pid=1.9&amp;rs=0&amp;p=0&amp;r=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952500"/>
          <a:ext cx="1479268" cy="1095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619124</xdr:colOff>
      <xdr:row>18</xdr:row>
      <xdr:rowOff>59870</xdr:rowOff>
    </xdr:to>
    <xdr:pic macro="[0]!ArchiverFacture">
      <xdr:nvPicPr>
        <xdr:cNvPr id="6" name="Picture 13" descr="archive icon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277225" y="3124200"/>
          <a:ext cx="619124" cy="631370"/>
        </a:xfrm>
        <a:prstGeom prst="rect">
          <a:avLst/>
        </a:prstGeom>
        <a:noFill/>
      </xdr:spPr>
    </xdr:pic>
    <xdr:clientData/>
  </xdr:twoCellAnchor>
  <xdr:twoCellAnchor>
    <xdr:from>
      <xdr:col>10</xdr:col>
      <xdr:colOff>685800</xdr:colOff>
      <xdr:row>15</xdr:row>
      <xdr:rowOff>142875</xdr:rowOff>
    </xdr:from>
    <xdr:to>
      <xdr:col>12</xdr:col>
      <xdr:colOff>9525</xdr:colOff>
      <xdr:row>17</xdr:row>
      <xdr:rowOff>55790</xdr:rowOff>
    </xdr:to>
    <xdr:sp macro="" textlink="">
      <xdr:nvSpPr>
        <xdr:cNvPr id="8" name="ZoneTexte 7"/>
        <xdr:cNvSpPr txBox="1"/>
      </xdr:nvSpPr>
      <xdr:spPr>
        <a:xfrm>
          <a:off x="8963025" y="3267075"/>
          <a:ext cx="847725" cy="293915"/>
        </a:xfrm>
        <a:prstGeom prst="rect">
          <a:avLst/>
        </a:prstGeom>
        <a:solidFill>
          <a:schemeClr val="bg1">
            <a:lumMod val="75000"/>
          </a:schemeClr>
        </a:solidFill>
        <a:ln w="0" cmpd="dbl">
          <a:solidFill>
            <a:schemeClr val="lt1">
              <a:shade val="50000"/>
            </a:schemeClr>
          </a:solidFill>
          <a:prstDash val="sysDot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1"/>
              </a:solidFill>
            </a:rPr>
            <a:t>Archiver</a:t>
          </a:r>
        </a:p>
        <a:p>
          <a:pPr algn="ctr"/>
          <a:endParaRPr lang="fr-FR" sz="1100" b="1">
            <a:solidFill>
              <a:schemeClr val="tx1"/>
            </a:solidFill>
          </a:endParaRPr>
        </a:p>
      </xdr:txBody>
    </xdr:sp>
    <xdr:clientData/>
  </xdr:twoCellAnchor>
  <xdr:oneCellAnchor>
    <xdr:from>
      <xdr:col>10</xdr:col>
      <xdr:colOff>0</xdr:colOff>
      <xdr:row>21</xdr:row>
      <xdr:rowOff>0</xdr:rowOff>
    </xdr:from>
    <xdr:ext cx="762000" cy="762000"/>
    <xdr:pic>
      <xdr:nvPicPr>
        <xdr:cNvPr id="9" name="Image 8" descr="Bouton Web &quot;IMPRIMER&quot; (imprimante impression document laser)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7225" y="4267200"/>
          <a:ext cx="76200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123825</xdr:colOff>
      <xdr:row>27</xdr:row>
      <xdr:rowOff>76200</xdr:rowOff>
    </xdr:from>
    <xdr:to>
      <xdr:col>10</xdr:col>
      <xdr:colOff>723900</xdr:colOff>
      <xdr:row>30</xdr:row>
      <xdr:rowOff>145596</xdr:rowOff>
    </xdr:to>
    <xdr:pic>
      <xdr:nvPicPr>
        <xdr:cNvPr id="10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86400"/>
          <a:ext cx="600075" cy="64089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133350</xdr:colOff>
      <xdr:row>27</xdr:row>
      <xdr:rowOff>161925</xdr:rowOff>
    </xdr:from>
    <xdr:to>
      <xdr:col>12</xdr:col>
      <xdr:colOff>219075</xdr:colOff>
      <xdr:row>29</xdr:row>
      <xdr:rowOff>68559</xdr:rowOff>
    </xdr:to>
    <xdr:sp macro="" textlink="">
      <xdr:nvSpPr>
        <xdr:cNvPr id="12" name="ZoneTexte 11"/>
        <xdr:cNvSpPr txBox="1"/>
      </xdr:nvSpPr>
      <xdr:spPr>
        <a:xfrm>
          <a:off x="9172575" y="5572125"/>
          <a:ext cx="847725" cy="287634"/>
        </a:xfrm>
        <a:prstGeom prst="rect">
          <a:avLst/>
        </a:prstGeom>
        <a:solidFill>
          <a:schemeClr val="bg1">
            <a:lumMod val="75000"/>
          </a:schemeClr>
        </a:solidFill>
        <a:ln w="0" cmpd="dbl">
          <a:solidFill>
            <a:schemeClr val="lt1">
              <a:shade val="50000"/>
            </a:schemeClr>
          </a:solidFill>
          <a:prstDash val="sysDot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1"/>
              </a:solidFill>
            </a:rPr>
            <a:t>Rétablir</a:t>
          </a:r>
        </a:p>
        <a:p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133350</xdr:colOff>
      <xdr:row>21</xdr:row>
      <xdr:rowOff>152400</xdr:rowOff>
    </xdr:from>
    <xdr:to>
      <xdr:col>12</xdr:col>
      <xdr:colOff>219075</xdr:colOff>
      <xdr:row>23</xdr:row>
      <xdr:rowOff>61232</xdr:rowOff>
    </xdr:to>
    <xdr:sp macro="" textlink="">
      <xdr:nvSpPr>
        <xdr:cNvPr id="13" name="ZoneTexte 12"/>
        <xdr:cNvSpPr txBox="1"/>
      </xdr:nvSpPr>
      <xdr:spPr>
        <a:xfrm>
          <a:off x="9172575" y="4419600"/>
          <a:ext cx="847725" cy="289832"/>
        </a:xfrm>
        <a:prstGeom prst="rect">
          <a:avLst/>
        </a:prstGeom>
        <a:solidFill>
          <a:schemeClr val="bg1">
            <a:lumMod val="75000"/>
          </a:schemeClr>
        </a:solidFill>
        <a:ln w="0" cmpd="dbl">
          <a:solidFill>
            <a:schemeClr val="lt1">
              <a:shade val="50000"/>
            </a:schemeClr>
          </a:solidFill>
          <a:prstDash val="sysDot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1"/>
              </a:solidFill>
            </a:rPr>
            <a:t>Imprimer</a:t>
          </a:r>
        </a:p>
        <a:p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704850</xdr:colOff>
          <xdr:row>10</xdr:row>
          <xdr:rowOff>0</xdr:rowOff>
        </xdr:from>
        <xdr:to>
          <xdr:col>10</xdr:col>
          <xdr:colOff>695325</xdr:colOff>
          <xdr:row>14</xdr:row>
          <xdr:rowOff>0</xdr:rowOff>
        </xdr:to>
        <xdr:sp macro="" textlink="">
          <xdr:nvSpPr>
            <xdr:cNvPr id="4097" name="Image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0</xdr:colOff>
      <xdr:row>11</xdr:row>
      <xdr:rowOff>0</xdr:rowOff>
    </xdr:from>
    <xdr:to>
      <xdr:col>12</xdr:col>
      <xdr:colOff>357188</xdr:colOff>
      <xdr:row>12</xdr:row>
      <xdr:rowOff>103415</xdr:rowOff>
    </xdr:to>
    <xdr:sp macro="" textlink="">
      <xdr:nvSpPr>
        <xdr:cNvPr id="14" name="ZoneTexte 13"/>
        <xdr:cNvSpPr txBox="1"/>
      </xdr:nvSpPr>
      <xdr:spPr>
        <a:xfrm>
          <a:off x="9144000" y="2524125"/>
          <a:ext cx="1119188" cy="293915"/>
        </a:xfrm>
        <a:prstGeom prst="rect">
          <a:avLst/>
        </a:prstGeom>
        <a:solidFill>
          <a:schemeClr val="bg1">
            <a:lumMod val="75000"/>
          </a:schemeClr>
        </a:solidFill>
        <a:ln w="0" cmpd="dbl">
          <a:solidFill>
            <a:schemeClr val="lt1">
              <a:shade val="50000"/>
            </a:schemeClr>
          </a:solidFill>
          <a:prstDash val="sysDot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1"/>
              </a:solidFill>
            </a:rPr>
            <a:t>Charger Devis</a:t>
          </a:r>
        </a:p>
        <a:p>
          <a:pPr algn="ctr"/>
          <a:endParaRPr lang="fr-FR" sz="1100" b="1">
            <a:solidFill>
              <a:schemeClr val="tx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95250</xdr:colOff>
      <xdr:row>2</xdr:row>
      <xdr:rowOff>76200</xdr:rowOff>
    </xdr:from>
    <xdr:to>
      <xdr:col>15</xdr:col>
      <xdr:colOff>98143</xdr:colOff>
      <xdr:row>8</xdr:row>
      <xdr:rowOff>28575</xdr:rowOff>
    </xdr:to>
    <xdr:pic macro="[0]!retour1">
      <xdr:nvPicPr>
        <xdr:cNvPr id="2" name="Image 1" descr="https://tse1.mm.bing.net/th?&amp;id=OIP.M1b2c946e27d40b165ee8eefcd96e5df1o0&amp;w=289&amp;h=214&amp;c=0&amp;pid=1.9&amp;rs=0&amp;p=0&amp;r=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0375" y="676275"/>
          <a:ext cx="1526893" cy="1095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9</xdr:col>
      <xdr:colOff>717268</xdr:colOff>
      <xdr:row>15</xdr:row>
      <xdr:rowOff>142875</xdr:rowOff>
    </xdr:to>
    <xdr:pic macro="[0]!retour1">
      <xdr:nvPicPr>
        <xdr:cNvPr id="2" name="Image 1" descr="https://tse1.mm.bing.net/th?&amp;id=OIP.M1b2c946e27d40b165ee8eefcd96e5df1o0&amp;w=289&amp;h=214&amp;c=0&amp;pid=1.9&amp;rs=0&amp;p=0&amp;r=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3375" y="381000"/>
          <a:ext cx="1479268" cy="1095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1479268</xdr:colOff>
      <xdr:row>13</xdr:row>
      <xdr:rowOff>0</xdr:rowOff>
    </xdr:to>
    <xdr:pic macro="[0]!retour1">
      <xdr:nvPicPr>
        <xdr:cNvPr id="2" name="Image 1" descr="https://tse1.mm.bing.net/th?&amp;id=OIP.M1b2c946e27d40b165ee8eefcd96e5df1o0&amp;w=289&amp;h=214&amp;c=0&amp;pid=1.9&amp;rs=0&amp;p=0&amp;r=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2375" y="1543050"/>
          <a:ext cx="1479268" cy="1095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4</xdr:row>
      <xdr:rowOff>0</xdr:rowOff>
    </xdr:from>
    <xdr:to>
      <xdr:col>9</xdr:col>
      <xdr:colOff>717268</xdr:colOff>
      <xdr:row>9</xdr:row>
      <xdr:rowOff>142875</xdr:rowOff>
    </xdr:to>
    <xdr:pic macro="[0]!retour1">
      <xdr:nvPicPr>
        <xdr:cNvPr id="2" name="Image 1" descr="https://tse1.mm.bing.net/th?&amp;id=OIP.M1b2c946e27d40b165ee8eefcd96e5df1o0&amp;w=289&amp;h=214&amp;c=0&amp;pid=1.9&amp;rs=0&amp;p=0&amp;r=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762000"/>
          <a:ext cx="1479268" cy="1095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14</xdr:col>
      <xdr:colOff>393418</xdr:colOff>
      <xdr:row>12</xdr:row>
      <xdr:rowOff>142875</xdr:rowOff>
    </xdr:to>
    <xdr:pic macro="[0]!retour1">
      <xdr:nvPicPr>
        <xdr:cNvPr id="2" name="Image 1" descr="https://tse1.mm.bing.net/th?&amp;id=OIP.M1b2c946e27d40b165ee8eefcd96e5df1o0&amp;w=289&amp;h=214&amp;c=0&amp;pid=1.9&amp;rs=0&amp;p=0&amp;r=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1333500"/>
          <a:ext cx="1479268" cy="1095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13003~1\AppData\Local\Temp\GESTION%20PARC%20AUTOMOBILE%20r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EES"/>
      <sheetName val="modprop"/>
      <sheetName val="Tab croisé"/>
      <sheetName val="705adf54"/>
      <sheetName val="Tables"/>
    </sheetNames>
    <sheetDataSet>
      <sheetData sheetId="0">
        <row r="2">
          <cell r="B2" t="str">
            <v>ASSURANCE TRANSPORT</v>
          </cell>
          <cell r="D2">
            <v>1380.45</v>
          </cell>
          <cell r="E2" t="str">
            <v>308aej54</v>
          </cell>
        </row>
        <row r="3">
          <cell r="B3" t="str">
            <v>LOCATIONS MAT.TRANSP</v>
          </cell>
          <cell r="D3">
            <v>345</v>
          </cell>
          <cell r="E3" t="str">
            <v>308aej54</v>
          </cell>
        </row>
        <row r="4">
          <cell r="B4" t="str">
            <v>ASSURANCE TRANSPORT</v>
          </cell>
          <cell r="D4">
            <v>777.04</v>
          </cell>
          <cell r="E4" t="str">
            <v>349agc54</v>
          </cell>
        </row>
        <row r="5">
          <cell r="B5" t="str">
            <v>LOCATIONS MAT.TRANSP</v>
          </cell>
          <cell r="D5">
            <v>334.36</v>
          </cell>
          <cell r="E5" t="str">
            <v>349agc54</v>
          </cell>
        </row>
        <row r="6">
          <cell r="B6" t="str">
            <v>CARBURANTS</v>
          </cell>
          <cell r="D6">
            <v>235.96</v>
          </cell>
          <cell r="E6" t="str">
            <v>349AGC54</v>
          </cell>
        </row>
        <row r="7">
          <cell r="B7" t="str">
            <v>AUTRES PRODUITS DE GARAGE</v>
          </cell>
          <cell r="D7">
            <v>3.18</v>
          </cell>
          <cell r="E7" t="str">
            <v>349AGC54</v>
          </cell>
        </row>
        <row r="8">
          <cell r="B8" t="str">
            <v>ASSURANCE TRANSPORT</v>
          </cell>
          <cell r="D8">
            <v>447.81</v>
          </cell>
          <cell r="E8" t="str">
            <v>380agl54</v>
          </cell>
        </row>
        <row r="9">
          <cell r="B9" t="str">
            <v>LOCATIONS MAT.TRANSP</v>
          </cell>
          <cell r="D9">
            <v>334.36</v>
          </cell>
          <cell r="E9" t="str">
            <v>380agl54</v>
          </cell>
        </row>
        <row r="10">
          <cell r="B10" t="str">
            <v>AUTRES PRODUITS DE GARAGE</v>
          </cell>
          <cell r="D10">
            <v>5.95</v>
          </cell>
          <cell r="E10" t="str">
            <v>380agl54</v>
          </cell>
        </row>
        <row r="11">
          <cell r="B11" t="str">
            <v>CARBURANTS</v>
          </cell>
          <cell r="D11">
            <v>20</v>
          </cell>
          <cell r="E11" t="str">
            <v>380agl54</v>
          </cell>
        </row>
        <row r="12">
          <cell r="B12" t="str">
            <v>AUTRES PRODUITS DE GARAGE</v>
          </cell>
          <cell r="D12">
            <v>3</v>
          </cell>
          <cell r="E12" t="str">
            <v>380agl54</v>
          </cell>
        </row>
        <row r="13">
          <cell r="B13" t="str">
            <v>AUTRES PRODUITS DE GARAGE</v>
          </cell>
          <cell r="D13">
            <v>3.18</v>
          </cell>
          <cell r="E13" t="str">
            <v>380AGL54</v>
          </cell>
        </row>
        <row r="14">
          <cell r="B14" t="str">
            <v>CARBURANTS</v>
          </cell>
          <cell r="D14">
            <v>147.69</v>
          </cell>
          <cell r="E14" t="str">
            <v>4017ZY54</v>
          </cell>
        </row>
        <row r="15">
          <cell r="B15" t="str">
            <v>LOCATIONS MAT.TRANSP</v>
          </cell>
          <cell r="D15">
            <v>325</v>
          </cell>
          <cell r="E15" t="str">
            <v>4018zy54</v>
          </cell>
        </row>
        <row r="16">
          <cell r="B16" t="str">
            <v>AUTRES PRODUITS DE GARAGE</v>
          </cell>
          <cell r="D16">
            <v>30.57</v>
          </cell>
          <cell r="E16" t="str">
            <v>4018ZY54</v>
          </cell>
        </row>
        <row r="17">
          <cell r="B17" t="str">
            <v>ASSURANCE TRANSPORT</v>
          </cell>
          <cell r="D17">
            <v>997.46</v>
          </cell>
          <cell r="E17" t="str">
            <v xml:space="preserve">4018zy54 </v>
          </cell>
        </row>
        <row r="18">
          <cell r="B18" t="str">
            <v>ASSURANCE TRANSPORT</v>
          </cell>
          <cell r="D18">
            <v>964.86</v>
          </cell>
          <cell r="E18" t="str">
            <v>686adj54</v>
          </cell>
        </row>
        <row r="19">
          <cell r="B19" t="str">
            <v>CARBURANTS</v>
          </cell>
          <cell r="D19">
            <v>43.16</v>
          </cell>
          <cell r="E19" t="str">
            <v>686ADJ54</v>
          </cell>
        </row>
        <row r="20">
          <cell r="B20" t="str">
            <v>ASSURANCE TRANSPORT</v>
          </cell>
          <cell r="D20">
            <v>620.66</v>
          </cell>
          <cell r="E20" t="str">
            <v>705adf54</v>
          </cell>
        </row>
        <row r="21">
          <cell r="B21" t="str">
            <v>LOCATIONS MAT.TRANSP</v>
          </cell>
          <cell r="D21">
            <v>365</v>
          </cell>
          <cell r="E21" t="str">
            <v>705adf54</v>
          </cell>
        </row>
        <row r="22">
          <cell r="B22" t="str">
            <v>ASSURANCE TRANSPORT</v>
          </cell>
          <cell r="D22">
            <v>447.81</v>
          </cell>
          <cell r="E22" t="str">
            <v>706adf54</v>
          </cell>
        </row>
        <row r="23">
          <cell r="B23" t="str">
            <v>LOCATIONS MAT.TRANSP</v>
          </cell>
          <cell r="D23">
            <v>205</v>
          </cell>
          <cell r="E23" t="str">
            <v>706adf54</v>
          </cell>
        </row>
        <row r="24">
          <cell r="B24" t="str">
            <v>LOCATIONS MAT.TRANSP</v>
          </cell>
          <cell r="D24">
            <v>205</v>
          </cell>
          <cell r="E24" t="str">
            <v>706adf54</v>
          </cell>
        </row>
        <row r="25">
          <cell r="B25" t="str">
            <v>CARBURANTS</v>
          </cell>
          <cell r="D25">
            <v>29</v>
          </cell>
          <cell r="E25" t="str">
            <v>706adf54</v>
          </cell>
        </row>
        <row r="26">
          <cell r="B26" t="str">
            <v>CARBURANTS</v>
          </cell>
          <cell r="D26">
            <v>38.01</v>
          </cell>
          <cell r="E26" t="str">
            <v>706adf54</v>
          </cell>
        </row>
        <row r="27">
          <cell r="B27" t="str">
            <v>CARBURANTS</v>
          </cell>
          <cell r="D27">
            <v>44.85</v>
          </cell>
          <cell r="E27" t="str">
            <v>706ADF54</v>
          </cell>
        </row>
        <row r="28">
          <cell r="B28" t="str">
            <v>ASSURANCE TRANSPORT</v>
          </cell>
          <cell r="D28">
            <v>505.42</v>
          </cell>
          <cell r="E28" t="str">
            <v>707adf54</v>
          </cell>
        </row>
        <row r="29">
          <cell r="B29" t="str">
            <v>LOCATIONS MAT.TRANSP</v>
          </cell>
          <cell r="D29">
            <v>205</v>
          </cell>
          <cell r="E29" t="str">
            <v>707adf54</v>
          </cell>
        </row>
        <row r="30">
          <cell r="B30" t="str">
            <v>ENTRETIEN MAT.TRANSP</v>
          </cell>
          <cell r="D30">
            <v>166.29</v>
          </cell>
          <cell r="E30" t="str">
            <v>707adf54</v>
          </cell>
        </row>
        <row r="31">
          <cell r="B31" t="str">
            <v>AUTRES PRODUITS DE GARAGE</v>
          </cell>
          <cell r="D31">
            <v>3</v>
          </cell>
          <cell r="E31" t="str">
            <v>707adf54</v>
          </cell>
        </row>
        <row r="32">
          <cell r="B32" t="str">
            <v>CARBURANTS</v>
          </cell>
          <cell r="D32">
            <v>44.09</v>
          </cell>
          <cell r="E32" t="str">
            <v>707ADF54</v>
          </cell>
        </row>
        <row r="33">
          <cell r="B33" t="str">
            <v>CARBURANTS</v>
          </cell>
          <cell r="D33">
            <v>45.01</v>
          </cell>
          <cell r="E33" t="str">
            <v>707ADF54</v>
          </cell>
        </row>
        <row r="34">
          <cell r="B34" t="str">
            <v>ASSURANCE TRANSPORT</v>
          </cell>
          <cell r="D34">
            <v>852.52</v>
          </cell>
          <cell r="E34" t="str">
            <v>733aky54</v>
          </cell>
        </row>
        <row r="35">
          <cell r="B35" t="str">
            <v>LOCATIONS MAT.TRANSP</v>
          </cell>
          <cell r="D35">
            <v>515.99</v>
          </cell>
          <cell r="E35" t="str">
            <v>733aky54</v>
          </cell>
        </row>
        <row r="36">
          <cell r="B36" t="str">
            <v>ENTRETIEN MAT.TRANSP</v>
          </cell>
          <cell r="D36">
            <v>283.20999999999998</v>
          </cell>
          <cell r="E36" t="str">
            <v>733AKY54</v>
          </cell>
        </row>
        <row r="37">
          <cell r="B37" t="str">
            <v>ASSURANCE TRANSPORT</v>
          </cell>
          <cell r="D37">
            <v>622.6</v>
          </cell>
          <cell r="E37" t="str">
            <v>873adl54</v>
          </cell>
        </row>
        <row r="38">
          <cell r="B38" t="str">
            <v>LOCATIONS MAT.TRANSP</v>
          </cell>
          <cell r="D38">
            <v>233.25</v>
          </cell>
          <cell r="E38" t="str">
            <v>873adl54</v>
          </cell>
        </row>
        <row r="39">
          <cell r="B39" t="str">
            <v>ASSURANCE TRANSPORT</v>
          </cell>
          <cell r="D39">
            <v>581.86</v>
          </cell>
          <cell r="E39" t="str">
            <v>878adg54</v>
          </cell>
        </row>
        <row r="40">
          <cell r="B40" t="str">
            <v>LOCATIONS MAT.TRANSP</v>
          </cell>
          <cell r="D40">
            <v>245.02</v>
          </cell>
          <cell r="E40" t="str">
            <v>878adg54</v>
          </cell>
        </row>
        <row r="41">
          <cell r="B41" t="str">
            <v>CARBURANTS</v>
          </cell>
          <cell r="D41">
            <v>79.97</v>
          </cell>
          <cell r="E41" t="str">
            <v>878ADG54</v>
          </cell>
        </row>
        <row r="42">
          <cell r="B42" t="str">
            <v>ASSURANCE TRANSPORT</v>
          </cell>
          <cell r="D42">
            <v>451.48</v>
          </cell>
          <cell r="E42" t="str">
            <v>8797zx54</v>
          </cell>
        </row>
        <row r="43">
          <cell r="B43" t="str">
            <v>LOCATIONS MAT.TRANSP</v>
          </cell>
          <cell r="D43">
            <v>193</v>
          </cell>
          <cell r="E43" t="str">
            <v>8797zx54</v>
          </cell>
        </row>
        <row r="44">
          <cell r="B44" t="str">
            <v>CARBURANTS</v>
          </cell>
          <cell r="D44">
            <v>84.26</v>
          </cell>
          <cell r="E44" t="str">
            <v>8797zx54</v>
          </cell>
        </row>
        <row r="45">
          <cell r="B45" t="str">
            <v>ASSURANCE TRANSPORT</v>
          </cell>
          <cell r="D45">
            <v>728.54</v>
          </cell>
          <cell r="E45" t="str">
            <v>8798zx54</v>
          </cell>
        </row>
        <row r="46">
          <cell r="B46" t="str">
            <v>LOCATIONS MAT.TRANSP</v>
          </cell>
          <cell r="D46">
            <v>228.73</v>
          </cell>
          <cell r="E46" t="str">
            <v>8798zx54</v>
          </cell>
        </row>
        <row r="47">
          <cell r="B47" t="str">
            <v>ASSURANCE TRANSPORT</v>
          </cell>
          <cell r="D47">
            <v>850.77</v>
          </cell>
          <cell r="E47" t="str">
            <v>879adg54</v>
          </cell>
        </row>
        <row r="48">
          <cell r="B48" t="str">
            <v>LOCATIONS MAT.TRANSP</v>
          </cell>
          <cell r="D48">
            <v>409.99</v>
          </cell>
          <cell r="E48" t="str">
            <v>879adg54</v>
          </cell>
        </row>
        <row r="49">
          <cell r="B49" t="str">
            <v>CARBURANTS</v>
          </cell>
          <cell r="D49">
            <v>90.9</v>
          </cell>
          <cell r="E49" t="str">
            <v>879ADG54</v>
          </cell>
        </row>
        <row r="50">
          <cell r="B50" t="str">
            <v>CARBURANTS</v>
          </cell>
          <cell r="D50">
            <v>49</v>
          </cell>
          <cell r="E50" t="str">
            <v>879ADG54</v>
          </cell>
        </row>
        <row r="51">
          <cell r="B51" t="str">
            <v>ASSURANCE TRANSPORT</v>
          </cell>
          <cell r="D51">
            <v>2236.0700000000002</v>
          </cell>
          <cell r="E51" t="str">
            <v>880adg54</v>
          </cell>
        </row>
        <row r="52">
          <cell r="B52" t="str">
            <v>LOCATIONS MAT.TRANSP</v>
          </cell>
          <cell r="D52">
            <v>415</v>
          </cell>
          <cell r="E52" t="str">
            <v>880adg54</v>
          </cell>
        </row>
        <row r="53">
          <cell r="B53" t="str">
            <v>ENTRETIEN MAT.TRANSP</v>
          </cell>
          <cell r="D53">
            <v>164.24</v>
          </cell>
          <cell r="E53" t="str">
            <v>880adg54</v>
          </cell>
        </row>
      </sheetData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2" name="Tableau2" displayName="Tableau2" ref="A1:K13" totalsRowShown="0">
  <autoFilter ref="A1:K13"/>
  <tableColumns count="11">
    <tableColumn id="1" name="Marque"/>
    <tableColumn id="2" name="Modèle"/>
    <tableColumn id="3" name="Numéro Immatriculation"/>
    <tableColumn id="10" name="Prix d'acquisition" dataDxfId="1" dataCellStyle="Monétaire"/>
    <tableColumn id="4" name="Année"/>
    <tableColumn id="5" name="Kilométrage origine"/>
    <tableColumn id="9" name="Km parcourus"/>
    <tableColumn id="6" name="Carburant"/>
    <tableColumn id="11" name="Consommation L/100"/>
    <tableColumn id="7" name="Facturation au KM" dataDxfId="0"/>
    <tableColumn id="8" name="Prix de la location" dataCellStyle="Monétaire">
      <calculatedColumnFormula>Tableau2[[#This Row],[Facturation au KM]]*30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9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27" sqref="F27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Q40"/>
  <sheetViews>
    <sheetView zoomScale="70" zoomScaleNormal="70" workbookViewId="0">
      <selection activeCell="J15" sqref="J15"/>
    </sheetView>
  </sheetViews>
  <sheetFormatPr baseColWidth="10" defaultColWidth="11.42578125" defaultRowHeight="15"/>
  <cols>
    <col min="1" max="16384" width="11.42578125" style="5"/>
  </cols>
  <sheetData>
    <row r="2" spans="8:17">
      <c r="H2" s="91" t="s">
        <v>44</v>
      </c>
      <c r="I2" s="91"/>
      <c r="J2" s="91"/>
      <c r="K2" s="91"/>
      <c r="L2" s="91"/>
      <c r="M2" s="91"/>
      <c r="N2" s="91"/>
      <c r="O2" s="91"/>
    </row>
    <row r="3" spans="8:17">
      <c r="H3" s="91"/>
      <c r="I3" s="91"/>
      <c r="J3" s="91"/>
      <c r="K3" s="91"/>
      <c r="L3" s="91"/>
      <c r="M3" s="91"/>
      <c r="N3" s="91"/>
      <c r="O3" s="91"/>
    </row>
    <row r="4" spans="8:17">
      <c r="H4" s="91"/>
      <c r="I4" s="91"/>
      <c r="J4" s="91"/>
      <c r="K4" s="91"/>
      <c r="L4" s="91"/>
      <c r="M4" s="91"/>
      <c r="N4" s="91"/>
      <c r="O4" s="91"/>
    </row>
    <row r="5" spans="8:17">
      <c r="H5" s="91"/>
      <c r="I5" s="91"/>
      <c r="J5" s="91"/>
      <c r="K5" s="91"/>
      <c r="L5" s="91"/>
      <c r="M5" s="91"/>
      <c r="N5" s="91"/>
      <c r="O5" s="91"/>
    </row>
    <row r="6" spans="8:17">
      <c r="H6" s="91"/>
      <c r="I6" s="91"/>
      <c r="J6" s="91"/>
      <c r="K6" s="91"/>
      <c r="L6" s="91"/>
      <c r="M6" s="91"/>
      <c r="N6" s="91"/>
      <c r="O6" s="91"/>
    </row>
    <row r="10" spans="8:17">
      <c r="Q10" s="6"/>
    </row>
    <row r="30" spans="2:2">
      <c r="B30"/>
    </row>
    <row r="32" spans="2:2">
      <c r="B32"/>
    </row>
    <row r="40" spans="2:2">
      <c r="B40"/>
    </row>
  </sheetData>
  <mergeCells count="1">
    <mergeCell ref="H2:O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46"/>
  <sheetViews>
    <sheetView topLeftCell="A13" zoomScaleNormal="100" workbookViewId="0">
      <selection activeCell="H18" sqref="H18"/>
    </sheetView>
  </sheetViews>
  <sheetFormatPr baseColWidth="10" defaultColWidth="11.42578125" defaultRowHeight="15"/>
  <cols>
    <col min="1" max="1" width="25" style="5" bestFit="1" customWidth="1"/>
    <col min="2" max="2" width="12.85546875" style="5" bestFit="1" customWidth="1"/>
    <col min="3" max="4" width="11.42578125" style="5"/>
    <col min="5" max="5" width="3.85546875" style="5" customWidth="1"/>
    <col min="6" max="6" width="18.7109375" style="5" bestFit="1" customWidth="1"/>
    <col min="7" max="7" width="15.28515625" style="5" customWidth="1"/>
    <col min="8" max="8" width="15.42578125" style="5" customWidth="1"/>
    <col min="9" max="16384" width="11.42578125" style="5"/>
  </cols>
  <sheetData>
    <row r="1" spans="1:11" ht="18.75" customHeight="1">
      <c r="A1" s="7" t="s">
        <v>44</v>
      </c>
      <c r="B1" s="92" t="s">
        <v>74</v>
      </c>
      <c r="C1" s="92"/>
      <c r="D1" s="92"/>
      <c r="E1" s="92"/>
      <c r="F1" s="8"/>
      <c r="G1" s="8"/>
      <c r="H1" s="9"/>
      <c r="I1" s="9"/>
    </row>
    <row r="2" spans="1:11" ht="18.75" customHeight="1">
      <c r="A2" s="7" t="s">
        <v>45</v>
      </c>
      <c r="B2" s="92"/>
      <c r="C2" s="92"/>
      <c r="D2" s="92"/>
      <c r="E2" s="92"/>
      <c r="F2" s="8"/>
      <c r="G2" s="8"/>
      <c r="H2" s="9"/>
      <c r="I2" s="9"/>
    </row>
    <row r="3" spans="1:11" ht="18.75" customHeight="1">
      <c r="A3" s="7" t="s">
        <v>46</v>
      </c>
      <c r="B3" s="9"/>
      <c r="C3" s="8"/>
      <c r="D3" s="8"/>
      <c r="E3" s="8"/>
      <c r="F3" s="48" t="s">
        <v>162</v>
      </c>
      <c r="G3" s="93">
        <v>5</v>
      </c>
      <c r="H3" s="93"/>
      <c r="I3" s="94"/>
    </row>
    <row r="4" spans="1:11" ht="18.75" customHeight="1">
      <c r="A4" s="10" t="s">
        <v>55</v>
      </c>
      <c r="B4" s="9"/>
      <c r="C4" s="8"/>
      <c r="D4" s="8"/>
      <c r="E4" s="8"/>
      <c r="F4" s="49" t="s">
        <v>56</v>
      </c>
      <c r="G4" s="52" t="str">
        <f>VLOOKUP(G3,Clients!A:G,3,FALSE)</f>
        <v>Lyon</v>
      </c>
      <c r="H4" s="52"/>
      <c r="I4" s="53"/>
    </row>
    <row r="5" spans="1:11" ht="15" customHeight="1">
      <c r="A5" s="9"/>
      <c r="B5" s="9"/>
      <c r="C5" s="8"/>
      <c r="D5" s="8"/>
      <c r="E5" s="8"/>
      <c r="F5" s="49" t="s">
        <v>57</v>
      </c>
      <c r="G5" s="54" t="str">
        <f>VLOOKUP(G3,Clients!A:G,4,FALSE)</f>
        <v>117 Avenue Mozart</v>
      </c>
      <c r="H5" s="52"/>
      <c r="I5" s="53"/>
      <c r="K5" s="34"/>
    </row>
    <row r="6" spans="1:11" ht="18.75">
      <c r="A6" s="9"/>
      <c r="B6" s="9"/>
      <c r="C6" s="9"/>
      <c r="D6" s="9"/>
      <c r="E6" s="9"/>
      <c r="F6" s="50" t="s">
        <v>125</v>
      </c>
      <c r="G6" s="52">
        <f>VLOOKUP(G3,Clients!A:G,5,FALSE)</f>
        <v>69005</v>
      </c>
      <c r="H6" s="52"/>
      <c r="I6" s="53"/>
    </row>
    <row r="7" spans="1:11" ht="18.75">
      <c r="A7" s="9"/>
      <c r="B7" s="9"/>
      <c r="C7" s="9"/>
      <c r="D7" s="9"/>
      <c r="E7" s="9"/>
      <c r="F7" s="50" t="s">
        <v>126</v>
      </c>
      <c r="G7" s="52" t="str">
        <f>VLOOKUP(G3,Clients!A:G,6,FALSE)</f>
        <v>Lyon</v>
      </c>
      <c r="H7" s="52"/>
      <c r="I7" s="53"/>
    </row>
    <row r="8" spans="1:11" ht="18.75">
      <c r="A8" s="9"/>
      <c r="B8" s="9"/>
      <c r="C8" s="9"/>
      <c r="D8" s="9"/>
      <c r="E8" s="9"/>
      <c r="F8" s="51" t="s">
        <v>58</v>
      </c>
      <c r="G8" s="89">
        <f>VLOOKUP(G3,Clients!A:G,7,FALSE)</f>
        <v>478302069</v>
      </c>
      <c r="H8" s="90"/>
      <c r="I8" s="55"/>
    </row>
    <row r="9" spans="1:11" ht="18.75">
      <c r="A9" s="9"/>
      <c r="B9" s="9"/>
      <c r="C9" s="9"/>
      <c r="D9" s="9"/>
      <c r="E9" s="9"/>
      <c r="F9" s="47"/>
      <c r="G9" s="47"/>
      <c r="H9" s="47"/>
      <c r="I9" s="47"/>
    </row>
    <row r="10" spans="1:11" ht="18.75">
      <c r="A10" s="9"/>
      <c r="B10" s="9"/>
      <c r="C10" s="9"/>
      <c r="D10" s="9"/>
      <c r="E10" s="9"/>
      <c r="F10" s="47"/>
      <c r="G10" s="47"/>
      <c r="H10" s="47"/>
      <c r="I10" s="47"/>
    </row>
    <row r="11" spans="1:11">
      <c r="A11" s="9" t="s">
        <v>42</v>
      </c>
      <c r="B11" s="12">
        <v>1</v>
      </c>
      <c r="C11" s="9"/>
      <c r="D11" s="9"/>
      <c r="E11" s="9"/>
      <c r="F11" s="9"/>
      <c r="G11" s="9"/>
      <c r="H11" s="9"/>
      <c r="I11" s="9"/>
    </row>
    <row r="12" spans="1:11">
      <c r="A12" s="9" t="s">
        <v>43</v>
      </c>
      <c r="B12" s="13">
        <f ca="1">TODAY()</f>
        <v>42825</v>
      </c>
      <c r="C12" s="9"/>
      <c r="D12" s="9"/>
      <c r="E12" s="9"/>
      <c r="F12" s="9"/>
      <c r="G12" s="9"/>
      <c r="H12" s="9"/>
      <c r="I12" s="9"/>
    </row>
    <row r="13" spans="1:11">
      <c r="A13" s="9"/>
      <c r="B13" s="9"/>
      <c r="C13" s="9"/>
      <c r="D13" s="9"/>
      <c r="E13" s="9"/>
      <c r="F13" s="9"/>
      <c r="G13" s="9"/>
      <c r="H13" s="9"/>
      <c r="I13" s="9"/>
    </row>
    <row r="14" spans="1:11">
      <c r="A14" s="9"/>
      <c r="B14" s="9"/>
      <c r="C14" s="9"/>
      <c r="D14" s="9"/>
      <c r="E14" s="9"/>
      <c r="F14" s="9"/>
      <c r="G14" s="9"/>
      <c r="H14" s="9"/>
      <c r="I14" s="9"/>
    </row>
    <row r="15" spans="1:11" ht="18.75">
      <c r="A15" s="14" t="s">
        <v>59</v>
      </c>
      <c r="B15" s="9"/>
      <c r="C15" s="9"/>
      <c r="D15" s="9"/>
      <c r="E15" s="9"/>
      <c r="F15" s="9"/>
      <c r="G15" s="9"/>
      <c r="H15" s="9"/>
      <c r="I15" s="9"/>
    </row>
    <row r="16" spans="1:11">
      <c r="A16" s="15" t="s">
        <v>73</v>
      </c>
      <c r="B16" s="15" t="s">
        <v>27</v>
      </c>
      <c r="C16" s="15" t="s">
        <v>24</v>
      </c>
      <c r="D16" s="15" t="s">
        <v>75</v>
      </c>
      <c r="E16" s="9"/>
      <c r="F16" s="16" t="s">
        <v>60</v>
      </c>
      <c r="G16" s="16" t="s">
        <v>61</v>
      </c>
      <c r="H16" s="16" t="s">
        <v>62</v>
      </c>
      <c r="I16" s="16" t="s">
        <v>94</v>
      </c>
    </row>
    <row r="17" spans="1:13">
      <c r="A17" s="9"/>
      <c r="B17" s="9"/>
      <c r="C17" s="11"/>
      <c r="D17" s="11"/>
      <c r="E17" s="9"/>
      <c r="F17" s="18"/>
      <c r="G17" s="18"/>
      <c r="H17" s="18"/>
      <c r="I17" s="18"/>
    </row>
    <row r="18" spans="1:13">
      <c r="A18" s="13">
        <v>42816</v>
      </c>
      <c r="B18" s="9" t="s">
        <v>31</v>
      </c>
      <c r="C18" s="11" t="s">
        <v>81</v>
      </c>
      <c r="D18" s="11" t="s">
        <v>174</v>
      </c>
      <c r="E18" s="9"/>
      <c r="F18" s="18">
        <v>50</v>
      </c>
      <c r="G18" s="40">
        <f>IFERROR(VLOOKUP(C18,Tableau2[[Modèle]:[Facturation au KM]],9),"")</f>
        <v>8</v>
      </c>
      <c r="H18" s="40">
        <f>IFERROR(F18*G18,"")</f>
        <v>400</v>
      </c>
      <c r="I18" s="41">
        <f>IFERROR(VLOOKUP(C18,Tableau2[[Modèle]:[Prix de la location]],10),"")</f>
        <v>240</v>
      </c>
    </row>
    <row r="19" spans="1:13">
      <c r="A19" s="45">
        <v>42776</v>
      </c>
      <c r="B19" s="9" t="s">
        <v>29</v>
      </c>
      <c r="C19" s="11" t="s">
        <v>77</v>
      </c>
      <c r="D19" s="11"/>
      <c r="E19" s="9"/>
      <c r="F19" s="18">
        <v>12</v>
      </c>
      <c r="G19" s="40">
        <f>IFERROR(VLOOKUP(C19,Tableau2[[Modèle]:[Facturation au KM]],9),"")</f>
        <v>12</v>
      </c>
      <c r="H19" s="40">
        <f t="shared" ref="H19:H33" si="0">IFERROR(F19*G19,"")</f>
        <v>144</v>
      </c>
      <c r="I19" s="41">
        <f>IFERROR(VLOOKUP(C19,Tableau2[[Modèle]:[Prix de la location]],10),"")</f>
        <v>360</v>
      </c>
    </row>
    <row r="20" spans="1:13">
      <c r="A20" s="9"/>
      <c r="B20" s="9"/>
      <c r="C20" s="11"/>
      <c r="D20" s="11"/>
      <c r="E20" s="9"/>
      <c r="F20" s="18"/>
      <c r="G20" s="40" t="str">
        <f>IFERROR(VLOOKUP(C20,Tableau2[[Modèle]:[Facturation au KM]],9),"")</f>
        <v/>
      </c>
      <c r="H20" s="40" t="str">
        <f t="shared" si="0"/>
        <v/>
      </c>
      <c r="I20" s="41" t="str">
        <f>IFERROR(VLOOKUP(C20,Tableau2[[Modèle]:[Prix de la location]],10),"")</f>
        <v/>
      </c>
    </row>
    <row r="21" spans="1:13">
      <c r="A21" s="9"/>
      <c r="B21" s="9"/>
      <c r="C21" s="11"/>
      <c r="D21" s="11"/>
      <c r="E21" s="9"/>
      <c r="F21" s="18"/>
      <c r="G21" s="40" t="str">
        <f>IFERROR(VLOOKUP(C21,Tableau2[[Modèle]:[Facturation au KM]],9),"")</f>
        <v/>
      </c>
      <c r="H21" s="40" t="str">
        <f t="shared" si="0"/>
        <v/>
      </c>
      <c r="I21" s="41" t="str">
        <f>IFERROR(VLOOKUP(C21,Tableau2[[Modèle]:[Prix de la location]],10),"")</f>
        <v/>
      </c>
      <c r="L21" s="34"/>
    </row>
    <row r="22" spans="1:13">
      <c r="A22" s="9"/>
      <c r="B22" s="9"/>
      <c r="C22" s="11"/>
      <c r="D22" s="11"/>
      <c r="E22" s="9"/>
      <c r="F22" s="18"/>
      <c r="G22" s="40" t="str">
        <f>IFERROR(VLOOKUP(C22,Tableau2[[Modèle]:[Facturation au KM]],9),"")</f>
        <v/>
      </c>
      <c r="H22" s="40" t="str">
        <f t="shared" si="0"/>
        <v/>
      </c>
      <c r="I22" s="41" t="str">
        <f>IFERROR(VLOOKUP(C22,Tableau2[[Modèle]:[Prix de la location]],10),"")</f>
        <v/>
      </c>
    </row>
    <row r="23" spans="1:13">
      <c r="A23" s="9"/>
      <c r="B23" s="9"/>
      <c r="C23" s="11"/>
      <c r="D23" s="11"/>
      <c r="E23" s="9"/>
      <c r="F23" s="18"/>
      <c r="G23" s="40" t="str">
        <f>IFERROR(VLOOKUP(C23,Tableau2[[Modèle]:[Facturation au KM]],9),"")</f>
        <v/>
      </c>
      <c r="H23" s="40" t="str">
        <f t="shared" si="0"/>
        <v/>
      </c>
      <c r="I23" s="41" t="str">
        <f>IFERROR(VLOOKUP(C23,Tableau2[[Modèle]:[Prix de la location]],10),"")</f>
        <v/>
      </c>
    </row>
    <row r="24" spans="1:13">
      <c r="A24" s="9"/>
      <c r="B24" s="9"/>
      <c r="C24" s="11"/>
      <c r="D24" s="11"/>
      <c r="E24" s="9"/>
      <c r="F24" s="18"/>
      <c r="G24" s="40" t="str">
        <f>IFERROR(VLOOKUP(C24,Tableau2[[Modèle]:[Facturation au KM]],9),"")</f>
        <v/>
      </c>
      <c r="H24" s="40" t="str">
        <f t="shared" si="0"/>
        <v/>
      </c>
      <c r="I24" s="41" t="str">
        <f>IFERROR(VLOOKUP(C24,Tableau2[[Modèle]:[Prix de la location]],10),"")</f>
        <v/>
      </c>
    </row>
    <row r="25" spans="1:13">
      <c r="A25" s="9"/>
      <c r="B25" s="9"/>
      <c r="C25" s="11"/>
      <c r="D25" s="11"/>
      <c r="E25" s="9"/>
      <c r="F25" s="18"/>
      <c r="G25" s="40" t="str">
        <f>IFERROR(VLOOKUP(C25,Tableau2[[Modèle]:[Facturation au KM]],9),"")</f>
        <v/>
      </c>
      <c r="H25" s="40" t="str">
        <f t="shared" si="0"/>
        <v/>
      </c>
      <c r="I25" s="41" t="str">
        <f>IFERROR(VLOOKUP(C25,Tableau2[[Modèle]:[Prix de la location]],10),"")</f>
        <v/>
      </c>
      <c r="M25"/>
    </row>
    <row r="26" spans="1:13">
      <c r="A26" s="9"/>
      <c r="B26" s="9"/>
      <c r="C26" s="11"/>
      <c r="D26" s="11"/>
      <c r="E26" s="9"/>
      <c r="F26" s="18"/>
      <c r="G26" s="40" t="str">
        <f>IFERROR(VLOOKUP(C26,Tableau2[[Modèle]:[Facturation au KM]],9),"")</f>
        <v/>
      </c>
      <c r="H26" s="40" t="str">
        <f t="shared" si="0"/>
        <v/>
      </c>
      <c r="I26" s="41" t="str">
        <f>IFERROR(VLOOKUP(C26,Tableau2[[Modèle]:[Prix de la location]],10),"")</f>
        <v/>
      </c>
    </row>
    <row r="27" spans="1:13">
      <c r="A27" s="9"/>
      <c r="B27" s="9"/>
      <c r="C27" s="11"/>
      <c r="D27" s="11"/>
      <c r="E27" s="9"/>
      <c r="F27" s="18"/>
      <c r="G27" s="40" t="str">
        <f>IFERROR(VLOOKUP(C27,Tableau2[[Modèle]:[Facturation au KM]],9),"")</f>
        <v/>
      </c>
      <c r="H27" s="40" t="str">
        <f t="shared" si="0"/>
        <v/>
      </c>
      <c r="I27" s="41" t="str">
        <f>IFERROR(VLOOKUP(C27,Tableau2[[Modèle]:[Prix de la location]],10),"")</f>
        <v/>
      </c>
    </row>
    <row r="28" spans="1:13">
      <c r="A28" s="9"/>
      <c r="B28" s="9"/>
      <c r="C28" s="11"/>
      <c r="D28" s="11"/>
      <c r="E28" s="9"/>
      <c r="F28" s="18"/>
      <c r="G28" s="40" t="str">
        <f>IFERROR(VLOOKUP(C28,Tableau2[[Modèle]:[Facturation au KM]],9),"")</f>
        <v/>
      </c>
      <c r="H28" s="40" t="str">
        <f t="shared" si="0"/>
        <v/>
      </c>
      <c r="I28" s="41" t="str">
        <f>IFERROR(VLOOKUP(C28,Tableau2[[Modèle]:[Prix de la location]],10),"")</f>
        <v/>
      </c>
    </row>
    <row r="29" spans="1:13">
      <c r="A29" s="9"/>
      <c r="B29" s="9"/>
      <c r="C29" s="11"/>
      <c r="D29" s="11"/>
      <c r="E29" s="9"/>
      <c r="F29" s="18"/>
      <c r="G29" s="40" t="str">
        <f>IFERROR(VLOOKUP(C29,Tableau2[[Modèle]:[Facturation au KM]],9),"")</f>
        <v/>
      </c>
      <c r="H29" s="40" t="str">
        <f t="shared" si="0"/>
        <v/>
      </c>
      <c r="I29" s="41" t="str">
        <f>IFERROR(VLOOKUP(C29,Tableau2[[Modèle]:[Prix de la location]],10),"")</f>
        <v/>
      </c>
    </row>
    <row r="30" spans="1:13">
      <c r="A30" s="9"/>
      <c r="B30" s="9"/>
      <c r="C30" s="11"/>
      <c r="D30" s="11"/>
      <c r="E30" s="9"/>
      <c r="F30" s="18"/>
      <c r="G30" s="40" t="str">
        <f>IFERROR(VLOOKUP(C30,Tableau2[[Modèle]:[Facturation au KM]],9),"")</f>
        <v/>
      </c>
      <c r="H30" s="40" t="str">
        <f t="shared" si="0"/>
        <v/>
      </c>
      <c r="I30" s="41" t="str">
        <f>IFERROR(VLOOKUP(C30,Tableau2[[Modèle]:[Prix de la location]],10),"")</f>
        <v/>
      </c>
    </row>
    <row r="31" spans="1:13">
      <c r="A31" s="9"/>
      <c r="B31" s="9"/>
      <c r="C31" s="11"/>
      <c r="D31" s="11"/>
      <c r="E31" s="9"/>
      <c r="F31" s="18"/>
      <c r="G31" s="40" t="str">
        <f>IFERROR(VLOOKUP(C31,Tableau2[[Modèle]:[Facturation au KM]],9),"")</f>
        <v/>
      </c>
      <c r="H31" s="40" t="str">
        <f t="shared" si="0"/>
        <v/>
      </c>
      <c r="I31" s="41" t="str">
        <f>IFERROR(VLOOKUP(C31,Tableau2[[Modèle]:[Prix de la location]],10),"")</f>
        <v/>
      </c>
    </row>
    <row r="32" spans="1:13">
      <c r="A32" s="9"/>
      <c r="B32" s="9"/>
      <c r="C32" s="11"/>
      <c r="D32" s="11"/>
      <c r="E32" s="9"/>
      <c r="F32" s="18"/>
      <c r="G32" s="40" t="str">
        <f>IFERROR(VLOOKUP(C32,Tableau2[[Modèle]:[Facturation au KM]],9),"")</f>
        <v/>
      </c>
      <c r="H32" s="40" t="str">
        <f t="shared" si="0"/>
        <v/>
      </c>
      <c r="I32" s="41" t="str">
        <f>IFERROR(VLOOKUP(C32,Tableau2[[Modèle]:[Prix de la location]],10),"")</f>
        <v/>
      </c>
    </row>
    <row r="33" spans="1:9">
      <c r="A33" s="9"/>
      <c r="B33" s="9"/>
      <c r="C33" s="11"/>
      <c r="D33" s="11"/>
      <c r="E33" s="9"/>
      <c r="F33" s="18"/>
      <c r="G33" s="40" t="str">
        <f>IFERROR(VLOOKUP(C33,Tableau2[[Modèle]:[Facturation au KM]],9),"")</f>
        <v/>
      </c>
      <c r="H33" s="40" t="str">
        <f t="shared" si="0"/>
        <v/>
      </c>
      <c r="I33" s="41" t="str">
        <f>IFERROR(VLOOKUP(C33,Tableau2[[Modèle]:[Prix de la location]],10),"")</f>
        <v/>
      </c>
    </row>
    <row r="34" spans="1:9">
      <c r="A34" s="19"/>
      <c r="B34" s="20"/>
      <c r="C34" s="20"/>
      <c r="D34" s="20"/>
      <c r="E34" s="20"/>
      <c r="F34" s="20"/>
      <c r="G34" s="21" t="s">
        <v>62</v>
      </c>
      <c r="H34" s="22"/>
      <c r="I34" s="42">
        <f>SUM(H18:I33)</f>
        <v>1144</v>
      </c>
    </row>
    <row r="35" spans="1:9">
      <c r="A35" s="23"/>
      <c r="B35" s="11"/>
      <c r="C35" s="11"/>
      <c r="D35" s="11"/>
      <c r="E35" s="11"/>
      <c r="F35" s="11"/>
      <c r="G35" s="24" t="s">
        <v>64</v>
      </c>
      <c r="H35" s="18"/>
      <c r="I35" s="43">
        <v>0.1</v>
      </c>
    </row>
    <row r="36" spans="1:9">
      <c r="A36" s="23"/>
      <c r="B36" s="11"/>
      <c r="C36" s="11"/>
      <c r="D36" s="11"/>
      <c r="E36" s="11"/>
      <c r="F36" s="11"/>
      <c r="G36" s="24" t="s">
        <v>67</v>
      </c>
      <c r="H36" s="18"/>
      <c r="I36" s="40">
        <f>I34*I35</f>
        <v>114.4</v>
      </c>
    </row>
    <row r="37" spans="1:9">
      <c r="A37" s="25"/>
      <c r="B37" s="26"/>
      <c r="C37" s="26"/>
      <c r="D37" s="26"/>
      <c r="E37" s="26"/>
      <c r="F37" s="26"/>
      <c r="G37" s="27" t="s">
        <v>63</v>
      </c>
      <c r="H37" s="28"/>
      <c r="I37" s="44">
        <f>I34+I36</f>
        <v>1258.4000000000001</v>
      </c>
    </row>
    <row r="38" spans="1:9">
      <c r="A38" s="9"/>
      <c r="B38" s="9"/>
      <c r="C38" s="9"/>
      <c r="D38" s="9"/>
      <c r="E38" s="9"/>
      <c r="F38" s="9"/>
      <c r="G38" s="9"/>
      <c r="H38" s="9"/>
      <c r="I38" s="9"/>
    </row>
    <row r="39" spans="1:9">
      <c r="A39" s="9"/>
      <c r="B39" s="9"/>
      <c r="C39" s="9"/>
      <c r="D39" s="9"/>
      <c r="E39" s="9"/>
      <c r="F39" s="9"/>
      <c r="G39" s="9"/>
      <c r="H39" s="9"/>
      <c r="I39" s="9"/>
    </row>
    <row r="40" spans="1:9">
      <c r="A40" s="9" t="s">
        <v>65</v>
      </c>
      <c r="B40" s="9"/>
      <c r="C40" s="9"/>
      <c r="D40" s="19" t="s">
        <v>66</v>
      </c>
      <c r="E40" s="20"/>
      <c r="F40" s="20"/>
      <c r="G40" s="20"/>
      <c r="H40" s="29"/>
      <c r="I40" s="9"/>
    </row>
    <row r="41" spans="1:9">
      <c r="A41" s="9"/>
      <c r="B41" s="9"/>
      <c r="C41" s="9"/>
      <c r="D41" s="23"/>
      <c r="E41" s="11"/>
      <c r="F41" s="11"/>
      <c r="G41" s="11"/>
      <c r="H41" s="17"/>
      <c r="I41" s="9"/>
    </row>
    <row r="42" spans="1:9">
      <c r="A42" s="9"/>
      <c r="B42" s="9"/>
      <c r="C42" s="9"/>
      <c r="D42" s="23"/>
      <c r="E42" s="11"/>
      <c r="F42" s="11"/>
      <c r="G42" s="11"/>
      <c r="H42" s="17"/>
      <c r="I42" s="9"/>
    </row>
    <row r="43" spans="1:9">
      <c r="A43" s="9"/>
      <c r="B43" s="9"/>
      <c r="C43" s="9"/>
      <c r="D43" s="25"/>
      <c r="E43" s="26"/>
      <c r="F43" s="26"/>
      <c r="G43" s="26"/>
      <c r="H43" s="30"/>
      <c r="I43" s="9"/>
    </row>
    <row r="44" spans="1:9">
      <c r="A44" s="9" t="s">
        <v>53</v>
      </c>
      <c r="B44" s="9"/>
      <c r="C44" s="9"/>
      <c r="D44" s="9"/>
      <c r="E44" s="9" t="s">
        <v>70</v>
      </c>
      <c r="F44" s="9"/>
      <c r="G44" s="9"/>
      <c r="H44" s="9"/>
      <c r="I44" s="9"/>
    </row>
    <row r="45" spans="1:9">
      <c r="A45" s="9" t="s">
        <v>54</v>
      </c>
      <c r="B45" s="9"/>
      <c r="C45" s="9"/>
      <c r="D45" s="9"/>
      <c r="E45" s="9" t="s">
        <v>68</v>
      </c>
      <c r="F45" s="9" t="s">
        <v>71</v>
      </c>
      <c r="G45" s="9"/>
      <c r="H45" s="9"/>
      <c r="I45" s="9"/>
    </row>
    <row r="46" spans="1:9">
      <c r="A46" s="9"/>
      <c r="B46" s="9"/>
      <c r="C46" s="9"/>
      <c r="D46" s="9"/>
      <c r="E46" s="9" t="s">
        <v>69</v>
      </c>
      <c r="F46" s="9" t="s">
        <v>72</v>
      </c>
      <c r="G46" s="9"/>
      <c r="H46" s="9"/>
      <c r="I46" s="9"/>
    </row>
  </sheetData>
  <mergeCells count="2">
    <mergeCell ref="B1:E2"/>
    <mergeCell ref="G3:I3"/>
  </mergeCells>
  <dataValidations count="2">
    <dataValidation type="list" allowBlank="1" showInputMessage="1" showErrorMessage="1" prompt="Veuillez choisir un modèle" sqref="C18:C33">
      <formula1>INDIRECT(B18)</formula1>
    </dataValidation>
    <dataValidation type="list" allowBlank="1" showInputMessage="1" showErrorMessage="1" prompt="Veuillez choisir une marque" sqref="B18:B33">
      <formula1>MARQUE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1"/>
  <sheetViews>
    <sheetView workbookViewId="0">
      <selection activeCell="B2" sqref="B2"/>
    </sheetView>
  </sheetViews>
  <sheetFormatPr baseColWidth="10" defaultRowHeight="15"/>
  <cols>
    <col min="1" max="1" width="14" bestFit="1" customWidth="1"/>
    <col min="2" max="2" width="14.85546875" bestFit="1" customWidth="1"/>
    <col min="3" max="3" width="11.7109375" bestFit="1" customWidth="1"/>
    <col min="4" max="4" width="15.85546875" bestFit="1" customWidth="1"/>
    <col min="5" max="5" width="20" bestFit="1" customWidth="1"/>
    <col min="6" max="6" width="11.7109375" bestFit="1" customWidth="1"/>
    <col min="7" max="7" width="10.7109375" bestFit="1" customWidth="1"/>
    <col min="8" max="8" width="8.85546875" bestFit="1" customWidth="1"/>
    <col min="9" max="9" width="17.7109375" bestFit="1" customWidth="1"/>
    <col min="10" max="10" width="9.28515625" bestFit="1" customWidth="1"/>
    <col min="11" max="11" width="15.85546875" bestFit="1" customWidth="1"/>
    <col min="12" max="12" width="16.42578125" bestFit="1" customWidth="1"/>
    <col min="13" max="13" width="18.7109375" bestFit="1" customWidth="1"/>
  </cols>
  <sheetData>
    <row r="1" spans="1:13" ht="18.75">
      <c r="A1" s="80" t="s">
        <v>192</v>
      </c>
      <c r="B1" s="80" t="s">
        <v>193</v>
      </c>
      <c r="C1" s="80" t="s">
        <v>171</v>
      </c>
      <c r="D1" s="77" t="s">
        <v>56</v>
      </c>
      <c r="E1" s="78" t="s">
        <v>73</v>
      </c>
      <c r="F1" s="78" t="s">
        <v>27</v>
      </c>
      <c r="G1" s="78" t="s">
        <v>24</v>
      </c>
      <c r="H1" s="78" t="s">
        <v>75</v>
      </c>
      <c r="I1" s="78" t="s">
        <v>60</v>
      </c>
      <c r="J1" s="78" t="s">
        <v>61</v>
      </c>
      <c r="K1" s="78" t="s">
        <v>62</v>
      </c>
      <c r="L1" s="78" t="s">
        <v>94</v>
      </c>
      <c r="M1" s="79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45"/>
  <sheetViews>
    <sheetView showZeros="0" tabSelected="1" zoomScale="80" zoomScaleNormal="80" workbookViewId="0">
      <selection activeCell="P15" sqref="P15"/>
    </sheetView>
  </sheetViews>
  <sheetFormatPr baseColWidth="10" defaultRowHeight="15"/>
  <cols>
    <col min="1" max="1" width="22.7109375" customWidth="1"/>
    <col min="4" max="4" width="16.5703125" customWidth="1"/>
    <col min="5" max="5" width="2.140625" customWidth="1"/>
    <col min="6" max="6" width="17.28515625" bestFit="1" customWidth="1"/>
    <col min="7" max="9" width="14.42578125" customWidth="1"/>
  </cols>
  <sheetData>
    <row r="1" spans="1:9" ht="18.75" customHeight="1">
      <c r="A1" s="35" t="s">
        <v>44</v>
      </c>
      <c r="B1" s="95" t="s">
        <v>41</v>
      </c>
      <c r="C1" s="95"/>
      <c r="D1" s="95"/>
      <c r="E1" s="95"/>
      <c r="F1" s="36"/>
      <c r="G1" s="36"/>
      <c r="H1" s="37"/>
      <c r="I1" s="37"/>
    </row>
    <row r="2" spans="1:9" ht="18.75" customHeight="1">
      <c r="A2" s="35" t="s">
        <v>45</v>
      </c>
      <c r="B2" s="95"/>
      <c r="C2" s="95"/>
      <c r="D2" s="95"/>
      <c r="E2" s="95"/>
      <c r="F2" s="36"/>
      <c r="G2" s="36"/>
      <c r="H2" s="37"/>
      <c r="I2" s="37"/>
    </row>
    <row r="3" spans="1:9" ht="18.75" customHeight="1">
      <c r="A3" s="7" t="s">
        <v>46</v>
      </c>
      <c r="B3" s="9"/>
      <c r="C3" s="8"/>
      <c r="D3" s="8"/>
      <c r="E3" s="8"/>
      <c r="F3" s="48" t="s">
        <v>162</v>
      </c>
      <c r="G3" s="93">
        <v>5</v>
      </c>
      <c r="H3" s="93"/>
      <c r="I3" s="94"/>
    </row>
    <row r="4" spans="1:9" ht="18.75" customHeight="1">
      <c r="A4" s="10" t="s">
        <v>55</v>
      </c>
      <c r="B4" s="9"/>
      <c r="C4" s="8"/>
      <c r="D4" s="8"/>
      <c r="E4" s="8"/>
      <c r="F4" s="49" t="s">
        <v>56</v>
      </c>
      <c r="G4" s="52" t="s">
        <v>100</v>
      </c>
      <c r="H4" s="52"/>
      <c r="I4" s="53"/>
    </row>
    <row r="5" spans="1:9" ht="15" customHeight="1">
      <c r="A5" s="9"/>
      <c r="B5" s="9"/>
      <c r="C5" s="8"/>
      <c r="D5" s="8"/>
      <c r="E5" s="8"/>
      <c r="F5" s="49" t="s">
        <v>57</v>
      </c>
      <c r="G5" s="54" t="s">
        <v>131</v>
      </c>
      <c r="H5" s="52"/>
      <c r="I5" s="53"/>
    </row>
    <row r="6" spans="1:9" ht="18.75">
      <c r="A6" s="9"/>
      <c r="B6" s="9"/>
      <c r="C6" s="9"/>
      <c r="D6" s="9"/>
      <c r="E6" s="9"/>
      <c r="F6" s="50" t="s">
        <v>125</v>
      </c>
      <c r="G6" s="52">
        <v>69005</v>
      </c>
      <c r="H6" s="52"/>
      <c r="I6" s="53"/>
    </row>
    <row r="7" spans="1:9" ht="18.75">
      <c r="A7" s="9"/>
      <c r="B7" s="9"/>
      <c r="C7" s="9"/>
      <c r="D7" s="9"/>
      <c r="E7" s="9"/>
      <c r="F7" s="50" t="s">
        <v>126</v>
      </c>
      <c r="G7" s="52" t="s">
        <v>100</v>
      </c>
      <c r="H7" s="52"/>
      <c r="I7" s="53"/>
    </row>
    <row r="8" spans="1:9" ht="18.75">
      <c r="A8" s="9"/>
      <c r="B8" s="9"/>
      <c r="C8" s="9"/>
      <c r="D8" s="9"/>
      <c r="E8" s="9"/>
      <c r="F8" s="51" t="s">
        <v>58</v>
      </c>
      <c r="G8" s="89">
        <v>478302069</v>
      </c>
      <c r="H8" s="90"/>
      <c r="I8" s="55"/>
    </row>
    <row r="9" spans="1:9" ht="18.75">
      <c r="A9" s="9"/>
      <c r="B9" s="9"/>
      <c r="C9" s="9"/>
      <c r="D9" s="9"/>
      <c r="E9" s="9"/>
      <c r="F9" s="47"/>
      <c r="G9" s="47"/>
      <c r="H9" s="47"/>
      <c r="I9" s="47"/>
    </row>
    <row r="10" spans="1:9" ht="18.75">
      <c r="A10" s="9"/>
      <c r="B10" s="9"/>
      <c r="C10" s="9"/>
      <c r="D10" s="9"/>
      <c r="E10" s="9"/>
      <c r="F10" s="47"/>
      <c r="G10" s="47"/>
      <c r="H10" s="47"/>
      <c r="I10" s="47"/>
    </row>
    <row r="11" spans="1:9">
      <c r="A11" s="9" t="s">
        <v>42</v>
      </c>
      <c r="B11" s="12"/>
      <c r="C11" s="9"/>
      <c r="D11" s="9"/>
      <c r="E11" s="9"/>
      <c r="F11" s="9"/>
      <c r="G11" s="9"/>
      <c r="H11" s="9"/>
      <c r="I11" s="9"/>
    </row>
    <row r="12" spans="1:9">
      <c r="A12" s="9" t="s">
        <v>43</v>
      </c>
      <c r="B12" s="13"/>
      <c r="C12" s="9"/>
      <c r="D12" s="9"/>
      <c r="E12" s="9"/>
      <c r="F12" s="9"/>
      <c r="G12" s="9"/>
      <c r="H12" s="9"/>
      <c r="I12" s="9"/>
    </row>
    <row r="13" spans="1:9">
      <c r="A13" s="9"/>
      <c r="B13" s="9"/>
      <c r="C13" s="9"/>
      <c r="D13" s="9"/>
      <c r="E13" s="9"/>
      <c r="F13" s="9"/>
      <c r="G13" s="9"/>
      <c r="H13" s="9"/>
      <c r="I13" s="9"/>
    </row>
    <row r="14" spans="1:9">
      <c r="A14" s="9"/>
      <c r="B14" s="9"/>
      <c r="C14" s="9"/>
      <c r="D14" s="9"/>
      <c r="E14" s="9"/>
      <c r="F14" s="9"/>
      <c r="G14" s="9"/>
      <c r="H14" s="9"/>
      <c r="I14" s="9"/>
    </row>
    <row r="15" spans="1:9" ht="18.75">
      <c r="A15" s="14" t="s">
        <v>59</v>
      </c>
      <c r="B15" s="9"/>
      <c r="C15" s="9"/>
      <c r="D15" s="9"/>
      <c r="E15" s="9"/>
      <c r="F15" s="9"/>
      <c r="G15" s="9"/>
      <c r="H15" s="9"/>
      <c r="I15" s="9"/>
    </row>
    <row r="16" spans="1:9">
      <c r="A16" s="15" t="s">
        <v>73</v>
      </c>
      <c r="B16" s="15" t="s">
        <v>27</v>
      </c>
      <c r="C16" s="15" t="s">
        <v>24</v>
      </c>
      <c r="D16" s="15" t="s">
        <v>75</v>
      </c>
      <c r="E16" s="9"/>
      <c r="F16" s="16" t="s">
        <v>60</v>
      </c>
      <c r="G16" s="16" t="s">
        <v>61</v>
      </c>
      <c r="H16" s="16" t="s">
        <v>62</v>
      </c>
      <c r="I16" s="16" t="s">
        <v>94</v>
      </c>
    </row>
    <row r="17" spans="1:9">
      <c r="A17" s="9"/>
      <c r="B17" s="9"/>
      <c r="C17" s="11"/>
      <c r="D17" s="11"/>
      <c r="E17" s="9"/>
      <c r="F17" s="18"/>
      <c r="G17" s="18"/>
      <c r="H17" s="18"/>
      <c r="I17" s="18"/>
    </row>
    <row r="18" spans="1:9">
      <c r="A18" s="13">
        <v>42816</v>
      </c>
      <c r="B18" s="9" t="s">
        <v>31</v>
      </c>
      <c r="C18" s="11" t="s">
        <v>81</v>
      </c>
      <c r="D18" s="11" t="s">
        <v>174</v>
      </c>
      <c r="E18" s="9"/>
      <c r="F18" s="18">
        <v>50</v>
      </c>
      <c r="G18" s="40">
        <f>IFERROR(VLOOKUP(C18,Tableau2[[Modèle]:[Facturation au KM]],9),"")</f>
        <v>8</v>
      </c>
      <c r="H18" s="40">
        <f>IFERROR(F18*G18,"")</f>
        <v>400</v>
      </c>
      <c r="I18" s="41">
        <f>IFERROR(VLOOKUP(C18,Tableau2[[Modèle]:[Prix de la location]],10),"")</f>
        <v>240</v>
      </c>
    </row>
    <row r="19" spans="1:9">
      <c r="A19" s="45">
        <v>42776</v>
      </c>
      <c r="B19" s="9" t="s">
        <v>29</v>
      </c>
      <c r="C19" s="11" t="s">
        <v>77</v>
      </c>
      <c r="D19" s="11"/>
      <c r="E19" s="9"/>
      <c r="F19" s="18">
        <v>12</v>
      </c>
      <c r="G19" s="40">
        <f>IFERROR(VLOOKUP(C19,Tableau2[[Modèle]:[Facturation au KM]],9),"")</f>
        <v>12</v>
      </c>
      <c r="H19" s="40">
        <f t="shared" ref="H19:H32" si="0">IFERROR(F19*G19,"")</f>
        <v>144</v>
      </c>
      <c r="I19" s="41">
        <f>IFERROR(VLOOKUP(C19,Tableau2[[Modèle]:[Prix de la location]],10),"")</f>
        <v>360</v>
      </c>
    </row>
    <row r="20" spans="1:9">
      <c r="A20" s="9"/>
      <c r="B20" s="9"/>
      <c r="C20" s="11"/>
      <c r="D20" s="11"/>
      <c r="E20" s="9"/>
      <c r="F20" s="18"/>
      <c r="G20" s="40" t="str">
        <f>IFERROR(VLOOKUP(C20,Tableau2[[Modèle]:[Facturation au KM]],9),"")</f>
        <v/>
      </c>
      <c r="H20" s="40" t="str">
        <f t="shared" si="0"/>
        <v/>
      </c>
      <c r="I20" s="41" t="str">
        <f>IFERROR(VLOOKUP(C20,Tableau2[[Modèle]:[Prix de la location]],10),"")</f>
        <v/>
      </c>
    </row>
    <row r="21" spans="1:9">
      <c r="A21" s="9"/>
      <c r="B21" s="9"/>
      <c r="C21" s="11"/>
      <c r="D21" s="11"/>
      <c r="E21" s="9"/>
      <c r="F21" s="18"/>
      <c r="G21" s="40" t="str">
        <f>IFERROR(VLOOKUP(C21,Tableau2[[Modèle]:[Facturation au KM]],9),"")</f>
        <v/>
      </c>
      <c r="H21" s="40" t="str">
        <f t="shared" si="0"/>
        <v/>
      </c>
      <c r="I21" s="41" t="str">
        <f>IFERROR(VLOOKUP(C21,Tableau2[[Modèle]:[Prix de la location]],10),"")</f>
        <v/>
      </c>
    </row>
    <row r="22" spans="1:9">
      <c r="A22" s="9"/>
      <c r="B22" s="9"/>
      <c r="C22" s="11"/>
      <c r="D22" s="11"/>
      <c r="E22" s="9"/>
      <c r="F22" s="18"/>
      <c r="G22" s="40" t="str">
        <f>IFERROR(VLOOKUP(C22,Tableau2[[Modèle]:[Facturation au KM]],9),"")</f>
        <v/>
      </c>
      <c r="H22" s="40" t="str">
        <f t="shared" si="0"/>
        <v/>
      </c>
      <c r="I22" s="41" t="str">
        <f>IFERROR(VLOOKUP(C22,Tableau2[[Modèle]:[Prix de la location]],10),"")</f>
        <v/>
      </c>
    </row>
    <row r="23" spans="1:9">
      <c r="A23" s="9"/>
      <c r="B23" s="9"/>
      <c r="C23" s="11"/>
      <c r="D23" s="11"/>
      <c r="E23" s="9"/>
      <c r="F23" s="18"/>
      <c r="G23" s="40" t="str">
        <f>IFERROR(VLOOKUP(C23,Tableau2[[Modèle]:[Facturation au KM]],9),"")</f>
        <v/>
      </c>
      <c r="H23" s="40" t="str">
        <f t="shared" si="0"/>
        <v/>
      </c>
      <c r="I23" s="41" t="str">
        <f>IFERROR(VLOOKUP(C23,Tableau2[[Modèle]:[Prix de la location]],10),"")</f>
        <v/>
      </c>
    </row>
    <row r="24" spans="1:9">
      <c r="A24" s="9"/>
      <c r="B24" s="9"/>
      <c r="C24" s="11"/>
      <c r="D24" s="11"/>
      <c r="E24" s="9"/>
      <c r="F24" s="18"/>
      <c r="G24" s="40" t="str">
        <f>IFERROR(VLOOKUP(C24,Tableau2[[Modèle]:[Facturation au KM]],9),"")</f>
        <v/>
      </c>
      <c r="H24" s="40" t="str">
        <f t="shared" si="0"/>
        <v/>
      </c>
      <c r="I24" s="41" t="str">
        <f>IFERROR(VLOOKUP(C24,Tableau2[[Modèle]:[Prix de la location]],10),"")</f>
        <v/>
      </c>
    </row>
    <row r="25" spans="1:9">
      <c r="A25" s="9"/>
      <c r="B25" s="9"/>
      <c r="C25" s="11"/>
      <c r="D25" s="11"/>
      <c r="E25" s="9"/>
      <c r="F25" s="18"/>
      <c r="G25" s="40" t="str">
        <f>IFERROR(VLOOKUP(C25,Tableau2[[Modèle]:[Facturation au KM]],9),"")</f>
        <v/>
      </c>
      <c r="H25" s="40" t="str">
        <f t="shared" si="0"/>
        <v/>
      </c>
      <c r="I25" s="41" t="str">
        <f>IFERROR(VLOOKUP(C25,Tableau2[[Modèle]:[Prix de la location]],10),"")</f>
        <v/>
      </c>
    </row>
    <row r="26" spans="1:9">
      <c r="A26" s="9"/>
      <c r="B26" s="9"/>
      <c r="C26" s="11"/>
      <c r="D26" s="11"/>
      <c r="E26" s="9"/>
      <c r="F26" s="18"/>
      <c r="G26" s="40" t="str">
        <f>IFERROR(VLOOKUP(C26,Tableau2[[Modèle]:[Facturation au KM]],9),"")</f>
        <v/>
      </c>
      <c r="H26" s="40" t="str">
        <f t="shared" si="0"/>
        <v/>
      </c>
      <c r="I26" s="41" t="str">
        <f>IFERROR(VLOOKUP(C26,Tableau2[[Modèle]:[Prix de la location]],10),"")</f>
        <v/>
      </c>
    </row>
    <row r="27" spans="1:9">
      <c r="A27" s="9"/>
      <c r="B27" s="9"/>
      <c r="C27" s="11"/>
      <c r="D27" s="11"/>
      <c r="E27" s="9"/>
      <c r="F27" s="18"/>
      <c r="G27" s="40" t="str">
        <f>IFERROR(VLOOKUP(C27,Tableau2[[Modèle]:[Facturation au KM]],9),"")</f>
        <v/>
      </c>
      <c r="H27" s="40" t="str">
        <f t="shared" si="0"/>
        <v/>
      </c>
      <c r="I27" s="41" t="str">
        <f>IFERROR(VLOOKUP(C27,Tableau2[[Modèle]:[Prix de la location]],10),"")</f>
        <v/>
      </c>
    </row>
    <row r="28" spans="1:9">
      <c r="A28" s="9"/>
      <c r="B28" s="9"/>
      <c r="C28" s="11"/>
      <c r="D28" s="11"/>
      <c r="E28" s="9"/>
      <c r="F28" s="18"/>
      <c r="G28" s="40" t="str">
        <f>IFERROR(VLOOKUP(C28,Tableau2[[Modèle]:[Facturation au KM]],9),"")</f>
        <v/>
      </c>
      <c r="H28" s="40" t="str">
        <f t="shared" si="0"/>
        <v/>
      </c>
      <c r="I28" s="41" t="str">
        <f>IFERROR(VLOOKUP(C28,Tableau2[[Modèle]:[Prix de la location]],10),"")</f>
        <v/>
      </c>
    </row>
    <row r="29" spans="1:9">
      <c r="A29" s="9"/>
      <c r="B29" s="9"/>
      <c r="C29" s="11"/>
      <c r="D29" s="11"/>
      <c r="E29" s="9"/>
      <c r="F29" s="18"/>
      <c r="G29" s="40" t="str">
        <f>IFERROR(VLOOKUP(C29,Tableau2[[Modèle]:[Facturation au KM]],9),"")</f>
        <v/>
      </c>
      <c r="H29" s="40" t="str">
        <f t="shared" si="0"/>
        <v/>
      </c>
      <c r="I29" s="41" t="str">
        <f>IFERROR(VLOOKUP(C29,Tableau2[[Modèle]:[Prix de la location]],10),"")</f>
        <v/>
      </c>
    </row>
    <row r="30" spans="1:9">
      <c r="A30" s="9"/>
      <c r="B30" s="9"/>
      <c r="C30" s="11"/>
      <c r="D30" s="11"/>
      <c r="E30" s="9"/>
      <c r="F30" s="18"/>
      <c r="G30" s="40" t="str">
        <f>IFERROR(VLOOKUP(C30,Tableau2[[Modèle]:[Facturation au KM]],9),"")</f>
        <v/>
      </c>
      <c r="H30" s="40" t="str">
        <f t="shared" si="0"/>
        <v/>
      </c>
      <c r="I30" s="41" t="str">
        <f>IFERROR(VLOOKUP(C30,Tableau2[[Modèle]:[Prix de la location]],10),"")</f>
        <v/>
      </c>
    </row>
    <row r="31" spans="1:9">
      <c r="A31" s="9"/>
      <c r="B31" s="9"/>
      <c r="C31" s="11"/>
      <c r="D31" s="11"/>
      <c r="E31" s="9"/>
      <c r="F31" s="18"/>
      <c r="G31" s="40" t="str">
        <f>IFERROR(VLOOKUP(C31,Tableau2[[Modèle]:[Facturation au KM]],9),"")</f>
        <v/>
      </c>
      <c r="H31" s="40" t="str">
        <f t="shared" si="0"/>
        <v/>
      </c>
      <c r="I31" s="41" t="str">
        <f>IFERROR(VLOOKUP(C31,Tableau2[[Modèle]:[Prix de la location]],10),"")</f>
        <v/>
      </c>
    </row>
    <row r="32" spans="1:9">
      <c r="A32" s="9"/>
      <c r="B32" s="9"/>
      <c r="C32" s="11"/>
      <c r="D32" s="11"/>
      <c r="E32" s="9"/>
      <c r="F32" s="18"/>
      <c r="G32" s="40" t="str">
        <f>IFERROR(VLOOKUP(C32,Tableau2[[Modèle]:[Facturation au KM]],9),"")</f>
        <v/>
      </c>
      <c r="H32" s="40" t="str">
        <f t="shared" si="0"/>
        <v/>
      </c>
      <c r="I32" s="41" t="str">
        <f>IFERROR(VLOOKUP(C32,Tableau2[[Modèle]:[Prix de la location]],10),"")</f>
        <v/>
      </c>
    </row>
    <row r="33" spans="1:9">
      <c r="A33" s="9"/>
      <c r="B33" s="9"/>
      <c r="C33" s="11"/>
      <c r="D33" s="11"/>
      <c r="E33" s="9"/>
      <c r="F33" s="18"/>
      <c r="G33" s="40"/>
      <c r="H33" s="40"/>
      <c r="I33" s="41"/>
    </row>
    <row r="34" spans="1:9">
      <c r="A34" s="19"/>
      <c r="B34" s="20"/>
      <c r="C34" s="20"/>
      <c r="D34" s="20"/>
      <c r="E34" s="20"/>
      <c r="F34" s="20"/>
      <c r="G34" s="21"/>
      <c r="H34" s="22"/>
      <c r="I34" s="42"/>
    </row>
    <row r="35" spans="1:9">
      <c r="A35" s="23"/>
      <c r="B35" s="11"/>
      <c r="C35" s="11"/>
      <c r="D35" s="11"/>
      <c r="E35" s="11"/>
      <c r="F35" s="11"/>
      <c r="G35" s="24" t="s">
        <v>64</v>
      </c>
      <c r="H35" s="18"/>
      <c r="I35" s="43">
        <v>0.1</v>
      </c>
    </row>
    <row r="36" spans="1:9">
      <c r="A36" s="23"/>
      <c r="B36" s="11"/>
      <c r="C36" s="11"/>
      <c r="D36" s="11"/>
      <c r="E36" s="11"/>
      <c r="F36" s="11"/>
      <c r="G36" s="24" t="s">
        <v>67</v>
      </c>
      <c r="H36" s="18"/>
      <c r="I36" s="40">
        <f>I34*I35</f>
        <v>0</v>
      </c>
    </row>
    <row r="37" spans="1:9">
      <c r="A37" s="25"/>
      <c r="B37" s="26"/>
      <c r="C37" s="26"/>
      <c r="D37" s="26"/>
      <c r="E37" s="26"/>
      <c r="F37" s="26"/>
      <c r="G37" s="27" t="s">
        <v>63</v>
      </c>
      <c r="H37" s="28"/>
      <c r="I37" s="44">
        <f>I34+I36</f>
        <v>0</v>
      </c>
    </row>
    <row r="38" spans="1:9">
      <c r="A38" s="9"/>
      <c r="B38" s="9"/>
      <c r="C38" s="9"/>
      <c r="D38" s="9"/>
      <c r="E38" s="9"/>
      <c r="F38" s="9"/>
      <c r="G38" s="9"/>
      <c r="H38" s="9"/>
      <c r="I38" s="9"/>
    </row>
    <row r="39" spans="1:9">
      <c r="A39" s="9"/>
      <c r="B39" s="9"/>
      <c r="C39" s="9"/>
      <c r="D39" s="9"/>
      <c r="E39" s="9"/>
      <c r="F39" s="9"/>
      <c r="G39" s="9"/>
      <c r="H39" s="9"/>
      <c r="I39" s="9"/>
    </row>
    <row r="40" spans="1:9">
      <c r="A40" s="9" t="s">
        <v>65</v>
      </c>
      <c r="B40" s="9"/>
      <c r="C40" s="9"/>
      <c r="D40" s="19" t="s">
        <v>66</v>
      </c>
      <c r="E40" s="20"/>
      <c r="F40" s="20"/>
      <c r="G40" s="20"/>
      <c r="H40" s="29"/>
      <c r="I40" s="9"/>
    </row>
    <row r="41" spans="1:9">
      <c r="A41" s="9"/>
      <c r="B41" s="9"/>
      <c r="C41" s="9"/>
      <c r="D41" s="23"/>
      <c r="E41" s="11"/>
      <c r="F41" s="11"/>
      <c r="G41" s="11"/>
      <c r="H41" s="17"/>
      <c r="I41" s="9"/>
    </row>
    <row r="42" spans="1:9">
      <c r="A42" s="9"/>
      <c r="B42" s="9"/>
      <c r="C42" s="9"/>
      <c r="D42" s="23"/>
      <c r="E42" s="11"/>
      <c r="F42" s="11"/>
      <c r="G42" s="11"/>
      <c r="H42" s="17"/>
      <c r="I42" s="9"/>
    </row>
    <row r="43" spans="1:9">
      <c r="A43" s="9"/>
      <c r="B43" s="9"/>
      <c r="C43" s="9"/>
      <c r="D43" s="25"/>
      <c r="E43" s="26"/>
      <c r="F43" s="26"/>
      <c r="G43" s="26"/>
      <c r="H43" s="30"/>
      <c r="I43" s="9"/>
    </row>
    <row r="44" spans="1:9">
      <c r="A44" s="9" t="s">
        <v>53</v>
      </c>
      <c r="B44" s="9"/>
      <c r="C44" s="9"/>
      <c r="D44" s="9"/>
      <c r="E44" s="9" t="s">
        <v>70</v>
      </c>
      <c r="F44" s="9"/>
      <c r="G44" s="9"/>
      <c r="H44" s="9"/>
      <c r="I44" s="9"/>
    </row>
    <row r="45" spans="1:9">
      <c r="A45" s="9" t="s">
        <v>54</v>
      </c>
      <c r="B45" s="9"/>
      <c r="C45" s="9"/>
      <c r="D45" s="9"/>
      <c r="E45" s="9" t="s">
        <v>68</v>
      </c>
      <c r="F45" s="9" t="s">
        <v>71</v>
      </c>
      <c r="G45" s="9"/>
      <c r="H45" s="9"/>
      <c r="I45" s="9"/>
    </row>
  </sheetData>
  <mergeCells count="2">
    <mergeCell ref="B1:E2"/>
    <mergeCell ref="G3:I3"/>
  </mergeCells>
  <dataValidations count="2">
    <dataValidation type="list" allowBlank="1" showInputMessage="1" showErrorMessage="1" prompt="Veuillez choisir une marque" sqref="B18:B33">
      <formula1>MARQUE</formula1>
    </dataValidation>
    <dataValidation type="list" allowBlank="1" showInputMessage="1" showErrorMessage="1" prompt="Veuillez choisir un modèle" sqref="C18:C33">
      <formula1>INDIRECT(B18)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Image1">
          <controlPr defaultSize="0" autoLine="0" r:id="rId5">
            <anchor moveWithCells="1">
              <from>
                <xdr:col>9</xdr:col>
                <xdr:colOff>704850</xdr:colOff>
                <xdr:row>10</xdr:row>
                <xdr:rowOff>0</xdr:rowOff>
              </from>
              <to>
                <xdr:col>10</xdr:col>
                <xdr:colOff>695325</xdr:colOff>
                <xdr:row>14</xdr:row>
                <xdr:rowOff>0</xdr:rowOff>
              </to>
            </anchor>
          </controlPr>
        </control>
      </mc:Choice>
      <mc:Fallback>
        <control shapeId="4097" r:id="rId4" name="Image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7"/>
  <sheetViews>
    <sheetView workbookViewId="0">
      <selection activeCell="C9" sqref="C9"/>
    </sheetView>
  </sheetViews>
  <sheetFormatPr baseColWidth="10" defaultRowHeight="15"/>
  <cols>
    <col min="1" max="1" width="14" style="87" bestFit="1" customWidth="1"/>
    <col min="2" max="2" width="14.85546875" style="82" bestFit="1" customWidth="1"/>
    <col min="3" max="3" width="11.7109375" bestFit="1" customWidth="1"/>
    <col min="4" max="4" width="15.85546875" bestFit="1" customWidth="1"/>
    <col min="5" max="5" width="20" style="82" bestFit="1" customWidth="1"/>
    <col min="6" max="6" width="11.7109375" bestFit="1" customWidth="1"/>
    <col min="7" max="7" width="10.7109375" bestFit="1" customWidth="1"/>
    <col min="8" max="8" width="8.85546875" bestFit="1" customWidth="1"/>
    <col min="9" max="9" width="17.7109375" bestFit="1" customWidth="1"/>
    <col min="10" max="10" width="9.28515625" style="85" bestFit="1" customWidth="1"/>
    <col min="11" max="11" width="15.85546875" style="85" bestFit="1" customWidth="1"/>
    <col min="12" max="12" width="16.42578125" style="85" bestFit="1" customWidth="1"/>
    <col min="13" max="13" width="18.7109375" style="85" bestFit="1" customWidth="1"/>
  </cols>
  <sheetData>
    <row r="1" spans="1:13" ht="18.75">
      <c r="A1" s="86" t="s">
        <v>172</v>
      </c>
      <c r="B1" s="81" t="s">
        <v>173</v>
      </c>
      <c r="C1" s="80" t="s">
        <v>171</v>
      </c>
      <c r="D1" s="77" t="s">
        <v>56</v>
      </c>
      <c r="E1" s="88" t="s">
        <v>73</v>
      </c>
      <c r="F1" s="78" t="s">
        <v>27</v>
      </c>
      <c r="G1" s="78" t="s">
        <v>24</v>
      </c>
      <c r="H1" s="78" t="s">
        <v>75</v>
      </c>
      <c r="I1" s="78" t="s">
        <v>60</v>
      </c>
      <c r="J1" s="83" t="s">
        <v>61</v>
      </c>
      <c r="K1" s="83" t="s">
        <v>62</v>
      </c>
      <c r="L1" s="83" t="s">
        <v>94</v>
      </c>
      <c r="M1" s="84" t="s">
        <v>63</v>
      </c>
    </row>
    <row r="2" spans="1:13">
      <c r="A2" s="87">
        <v>1</v>
      </c>
      <c r="B2" s="82">
        <v>42825</v>
      </c>
      <c r="C2">
        <v>5</v>
      </c>
      <c r="D2" t="s">
        <v>100</v>
      </c>
      <c r="E2" s="82">
        <v>42816</v>
      </c>
      <c r="F2" t="s">
        <v>31</v>
      </c>
      <c r="G2" t="s">
        <v>81</v>
      </c>
      <c r="H2" t="s">
        <v>174</v>
      </c>
      <c r="I2">
        <v>50</v>
      </c>
      <c r="J2" s="85">
        <v>8</v>
      </c>
      <c r="K2" s="85">
        <v>400</v>
      </c>
      <c r="L2" s="85">
        <v>240</v>
      </c>
    </row>
    <row r="3" spans="1:13">
      <c r="A3" s="87">
        <v>1</v>
      </c>
      <c r="B3" s="82">
        <v>42825</v>
      </c>
      <c r="C3">
        <v>5</v>
      </c>
      <c r="D3" t="s">
        <v>100</v>
      </c>
      <c r="E3" s="82">
        <v>42776</v>
      </c>
      <c r="F3" t="s">
        <v>29</v>
      </c>
      <c r="G3" t="s">
        <v>77</v>
      </c>
      <c r="I3">
        <v>12</v>
      </c>
      <c r="J3" s="85">
        <v>12</v>
      </c>
      <c r="K3" s="85">
        <v>144</v>
      </c>
      <c r="L3" s="85">
        <v>360</v>
      </c>
      <c r="M3" s="85">
        <v>1144</v>
      </c>
    </row>
    <row r="4" spans="1:13">
      <c r="A4" s="87">
        <v>1</v>
      </c>
      <c r="B4" s="82">
        <v>42825</v>
      </c>
      <c r="C4">
        <v>5</v>
      </c>
      <c r="D4" t="s">
        <v>100</v>
      </c>
      <c r="E4" s="82">
        <v>42816</v>
      </c>
      <c r="F4" t="s">
        <v>31</v>
      </c>
      <c r="G4" t="s">
        <v>81</v>
      </c>
      <c r="H4" t="s">
        <v>174</v>
      </c>
      <c r="I4">
        <v>50</v>
      </c>
      <c r="J4" s="85">
        <v>8</v>
      </c>
      <c r="K4" s="85">
        <v>400</v>
      </c>
      <c r="L4" s="85">
        <v>240</v>
      </c>
    </row>
    <row r="5" spans="1:13">
      <c r="A5" s="87">
        <v>1</v>
      </c>
      <c r="B5" s="82">
        <v>42825</v>
      </c>
      <c r="C5">
        <v>5</v>
      </c>
      <c r="D5" t="s">
        <v>100</v>
      </c>
      <c r="E5" s="82">
        <v>42776</v>
      </c>
      <c r="F5" t="s">
        <v>29</v>
      </c>
      <c r="G5" t="s">
        <v>77</v>
      </c>
      <c r="I5">
        <v>12</v>
      </c>
      <c r="J5" s="85">
        <v>12</v>
      </c>
      <c r="K5" s="85">
        <v>144</v>
      </c>
      <c r="L5" s="85">
        <v>360</v>
      </c>
      <c r="M5" s="85">
        <v>1144</v>
      </c>
    </row>
    <row r="6" spans="1:13">
      <c r="A6" s="87">
        <v>1</v>
      </c>
      <c r="B6" s="82">
        <v>42825</v>
      </c>
      <c r="C6">
        <v>5</v>
      </c>
      <c r="D6" t="s">
        <v>100</v>
      </c>
      <c r="E6" s="82">
        <v>42816</v>
      </c>
      <c r="F6" t="s">
        <v>31</v>
      </c>
      <c r="G6" t="s">
        <v>81</v>
      </c>
      <c r="H6" t="s">
        <v>174</v>
      </c>
      <c r="I6">
        <v>50</v>
      </c>
      <c r="J6" s="85">
        <v>8</v>
      </c>
      <c r="K6" s="85">
        <v>400</v>
      </c>
      <c r="L6" s="85">
        <v>240</v>
      </c>
    </row>
    <row r="7" spans="1:13">
      <c r="A7" s="87">
        <v>1</v>
      </c>
      <c r="B7" s="82">
        <v>42825</v>
      </c>
      <c r="C7">
        <v>5</v>
      </c>
      <c r="D7" t="s">
        <v>100</v>
      </c>
      <c r="E7" s="82">
        <v>42776</v>
      </c>
      <c r="F7" t="s">
        <v>29</v>
      </c>
      <c r="G7" t="s">
        <v>77</v>
      </c>
      <c r="I7">
        <v>12</v>
      </c>
      <c r="J7" s="85">
        <v>12</v>
      </c>
      <c r="K7" s="85">
        <v>144</v>
      </c>
      <c r="L7" s="85">
        <v>360</v>
      </c>
      <c r="M7" s="85">
        <v>1144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40"/>
  <sheetViews>
    <sheetView workbookViewId="0">
      <selection activeCell="H20" sqref="H20"/>
    </sheetView>
  </sheetViews>
  <sheetFormatPr baseColWidth="10" defaultRowHeight="15"/>
  <cols>
    <col min="1" max="1" width="16.42578125" style="76" customWidth="1"/>
    <col min="2" max="2" width="16.42578125" bestFit="1" customWidth="1"/>
    <col min="3" max="3" width="16.7109375" bestFit="1" customWidth="1"/>
    <col min="4" max="4" width="24.7109375" customWidth="1"/>
    <col min="5" max="6" width="16.28515625" customWidth="1"/>
    <col min="7" max="7" width="13.7109375" style="46" bestFit="1" customWidth="1"/>
  </cols>
  <sheetData>
    <row r="1" spans="1:7" s="33" customFormat="1">
      <c r="A1" s="73" t="s">
        <v>95</v>
      </c>
      <c r="B1" s="68" t="s">
        <v>47</v>
      </c>
      <c r="C1" s="68" t="s">
        <v>48</v>
      </c>
      <c r="D1" s="68" t="s">
        <v>57</v>
      </c>
      <c r="E1" s="68" t="s">
        <v>125</v>
      </c>
      <c r="F1" s="68" t="s">
        <v>126</v>
      </c>
      <c r="G1" s="69" t="s">
        <v>96</v>
      </c>
    </row>
    <row r="2" spans="1:7">
      <c r="A2" s="74">
        <v>1</v>
      </c>
      <c r="B2" s="70" t="s">
        <v>49</v>
      </c>
      <c r="C2" s="70" t="s">
        <v>50</v>
      </c>
      <c r="D2" s="70" t="s">
        <v>127</v>
      </c>
      <c r="E2" s="71">
        <v>83002</v>
      </c>
      <c r="F2" s="70" t="s">
        <v>161</v>
      </c>
      <c r="G2" s="72">
        <v>442255864</v>
      </c>
    </row>
    <row r="3" spans="1:7">
      <c r="A3" s="74">
        <v>2</v>
      </c>
      <c r="B3" s="70" t="s">
        <v>49</v>
      </c>
      <c r="C3" s="70" t="s">
        <v>97</v>
      </c>
      <c r="D3" s="70" t="s">
        <v>128</v>
      </c>
      <c r="E3" s="71">
        <v>31000</v>
      </c>
      <c r="F3" s="70" t="s">
        <v>163</v>
      </c>
      <c r="G3" s="72">
        <v>451256987</v>
      </c>
    </row>
    <row r="4" spans="1:7">
      <c r="A4" s="74">
        <v>3</v>
      </c>
      <c r="B4" s="70" t="s">
        <v>49</v>
      </c>
      <c r="C4" s="70" t="s">
        <v>98</v>
      </c>
      <c r="D4" s="70" t="s">
        <v>129</v>
      </c>
      <c r="E4" s="71">
        <v>63000</v>
      </c>
      <c r="F4" s="70" t="s">
        <v>164</v>
      </c>
      <c r="G4" s="72">
        <v>495458930</v>
      </c>
    </row>
    <row r="5" spans="1:7">
      <c r="A5" s="74">
        <v>4</v>
      </c>
      <c r="B5" s="70" t="s">
        <v>49</v>
      </c>
      <c r="C5" s="70" t="s">
        <v>99</v>
      </c>
      <c r="D5" s="70" t="s">
        <v>130</v>
      </c>
      <c r="E5" s="71">
        <v>38000</v>
      </c>
      <c r="F5" s="70" t="s">
        <v>165</v>
      </c>
      <c r="G5" s="72">
        <v>456369125</v>
      </c>
    </row>
    <row r="6" spans="1:7">
      <c r="A6" s="74">
        <v>5</v>
      </c>
      <c r="B6" s="70" t="s">
        <v>49</v>
      </c>
      <c r="C6" s="70" t="s">
        <v>100</v>
      </c>
      <c r="D6" s="70" t="s">
        <v>131</v>
      </c>
      <c r="E6" s="71">
        <v>69005</v>
      </c>
      <c r="F6" s="70" t="s">
        <v>100</v>
      </c>
      <c r="G6" s="72">
        <v>478302069</v>
      </c>
    </row>
    <row r="7" spans="1:7">
      <c r="A7" s="74">
        <v>6</v>
      </c>
      <c r="B7" s="70" t="s">
        <v>49</v>
      </c>
      <c r="C7" s="70" t="s">
        <v>101</v>
      </c>
      <c r="D7" s="70" t="s">
        <v>132</v>
      </c>
      <c r="E7" s="71">
        <v>13002</v>
      </c>
      <c r="F7" s="70" t="s">
        <v>101</v>
      </c>
      <c r="G7" s="72">
        <v>491253092</v>
      </c>
    </row>
    <row r="8" spans="1:7">
      <c r="A8" s="74">
        <v>7</v>
      </c>
      <c r="B8" s="70" t="s">
        <v>49</v>
      </c>
      <c r="C8" s="70" t="s">
        <v>102</v>
      </c>
      <c r="D8" s="70" t="s">
        <v>133</v>
      </c>
      <c r="E8" s="71">
        <v>81000</v>
      </c>
      <c r="F8" s="70" t="s">
        <v>102</v>
      </c>
      <c r="G8" s="72">
        <v>476980209</v>
      </c>
    </row>
    <row r="9" spans="1:7">
      <c r="A9" s="74">
        <v>8</v>
      </c>
      <c r="B9" s="70" t="s">
        <v>49</v>
      </c>
      <c r="C9" s="70" t="s">
        <v>103</v>
      </c>
      <c r="D9" s="70" t="s">
        <v>134</v>
      </c>
      <c r="E9" s="71">
        <v>64200</v>
      </c>
      <c r="F9" s="70" t="s">
        <v>103</v>
      </c>
      <c r="G9" s="72">
        <v>470154607</v>
      </c>
    </row>
    <row r="10" spans="1:7">
      <c r="A10" s="74">
        <v>9</v>
      </c>
      <c r="B10" s="70" t="s">
        <v>49</v>
      </c>
      <c r="C10" s="70" t="s">
        <v>104</v>
      </c>
      <c r="D10" s="70" t="s">
        <v>135</v>
      </c>
      <c r="E10" s="71">
        <v>66000</v>
      </c>
      <c r="F10" s="70" t="s">
        <v>104</v>
      </c>
      <c r="G10" s="72">
        <v>429583996</v>
      </c>
    </row>
    <row r="11" spans="1:7">
      <c r="A11" s="74">
        <v>10</v>
      </c>
      <c r="B11" s="70" t="s">
        <v>49</v>
      </c>
      <c r="C11" s="70" t="s">
        <v>105</v>
      </c>
      <c r="D11" s="70" t="s">
        <v>136</v>
      </c>
      <c r="E11" s="71">
        <v>64100</v>
      </c>
      <c r="F11" s="70" t="s">
        <v>105</v>
      </c>
      <c r="G11" s="72">
        <v>415061599</v>
      </c>
    </row>
    <row r="12" spans="1:7">
      <c r="A12" s="74">
        <v>11</v>
      </c>
      <c r="B12" s="70" t="s">
        <v>51</v>
      </c>
      <c r="C12" s="70" t="s">
        <v>52</v>
      </c>
      <c r="D12" s="70" t="s">
        <v>137</v>
      </c>
      <c r="E12" s="71">
        <v>13012</v>
      </c>
      <c r="F12" s="70" t="s">
        <v>101</v>
      </c>
      <c r="G12" s="72">
        <v>491253913</v>
      </c>
    </row>
    <row r="13" spans="1:7">
      <c r="A13" s="74">
        <v>12</v>
      </c>
      <c r="B13" s="70" t="s">
        <v>51</v>
      </c>
      <c r="C13" s="70" t="s">
        <v>106</v>
      </c>
      <c r="D13" s="70" t="s">
        <v>138</v>
      </c>
      <c r="E13" s="71">
        <v>98000</v>
      </c>
      <c r="F13" s="70" t="s">
        <v>166</v>
      </c>
      <c r="G13" s="72">
        <v>419292037</v>
      </c>
    </row>
    <row r="14" spans="1:7">
      <c r="A14" s="74">
        <v>13</v>
      </c>
      <c r="B14" s="70" t="s">
        <v>51</v>
      </c>
      <c r="C14" s="70" t="s">
        <v>107</v>
      </c>
      <c r="D14" s="70" t="s">
        <v>139</v>
      </c>
      <c r="E14" s="71">
        <v>6000</v>
      </c>
      <c r="F14" s="70" t="s">
        <v>107</v>
      </c>
      <c r="G14" s="72">
        <v>491068905</v>
      </c>
    </row>
    <row r="15" spans="1:7">
      <c r="A15" s="74">
        <v>14</v>
      </c>
      <c r="B15" s="70" t="s">
        <v>51</v>
      </c>
      <c r="C15" s="70" t="s">
        <v>108</v>
      </c>
      <c r="D15" s="70" t="s">
        <v>140</v>
      </c>
      <c r="E15" s="71">
        <v>34000</v>
      </c>
      <c r="F15" s="70" t="s">
        <v>108</v>
      </c>
      <c r="G15" s="72">
        <v>459583036</v>
      </c>
    </row>
    <row r="16" spans="1:7">
      <c r="A16" s="74">
        <v>15</v>
      </c>
      <c r="B16" s="70" t="s">
        <v>51</v>
      </c>
      <c r="C16" s="70" t="s">
        <v>109</v>
      </c>
      <c r="D16" s="70" t="s">
        <v>141</v>
      </c>
      <c r="E16" s="71">
        <v>30000</v>
      </c>
      <c r="F16" s="70" t="s">
        <v>109</v>
      </c>
      <c r="G16" s="72">
        <v>459251702</v>
      </c>
    </row>
    <row r="17" spans="1:7">
      <c r="A17" s="74">
        <v>16</v>
      </c>
      <c r="B17" s="70" t="s">
        <v>51</v>
      </c>
      <c r="C17" s="70" t="s">
        <v>110</v>
      </c>
      <c r="D17" s="70" t="s">
        <v>142</v>
      </c>
      <c r="E17" s="71">
        <v>6400</v>
      </c>
      <c r="F17" s="70" t="s">
        <v>167</v>
      </c>
      <c r="G17" s="72">
        <v>412069851</v>
      </c>
    </row>
    <row r="18" spans="1:7">
      <c r="A18" s="74">
        <v>17</v>
      </c>
      <c r="B18" s="70" t="s">
        <v>51</v>
      </c>
      <c r="C18" s="70" t="s">
        <v>100</v>
      </c>
      <c r="D18" s="70" t="s">
        <v>143</v>
      </c>
      <c r="E18" s="71">
        <v>69000</v>
      </c>
      <c r="F18" s="70" t="s">
        <v>100</v>
      </c>
      <c r="G18" s="72">
        <v>429120958</v>
      </c>
    </row>
    <row r="19" spans="1:7">
      <c r="A19" s="74">
        <v>18</v>
      </c>
      <c r="B19" s="70" t="s">
        <v>51</v>
      </c>
      <c r="C19" s="70" t="s">
        <v>111</v>
      </c>
      <c r="D19" s="70" t="s">
        <v>144</v>
      </c>
      <c r="E19" s="71">
        <v>42000</v>
      </c>
      <c r="F19" s="70" t="s">
        <v>168</v>
      </c>
      <c r="G19" s="72">
        <v>441044239</v>
      </c>
    </row>
    <row r="20" spans="1:7">
      <c r="A20" s="74">
        <v>19</v>
      </c>
      <c r="B20" s="70" t="s">
        <v>51</v>
      </c>
      <c r="C20" s="70" t="s">
        <v>112</v>
      </c>
      <c r="D20" s="70" t="s">
        <v>145</v>
      </c>
      <c r="E20" s="71">
        <v>13012</v>
      </c>
      <c r="F20" s="70" t="s">
        <v>101</v>
      </c>
      <c r="G20" s="72">
        <v>491590202</v>
      </c>
    </row>
    <row r="21" spans="1:7">
      <c r="A21" s="74">
        <v>20</v>
      </c>
      <c r="B21" s="70" t="s">
        <v>51</v>
      </c>
      <c r="C21" s="70" t="s">
        <v>113</v>
      </c>
      <c r="D21" s="70" t="s">
        <v>146</v>
      </c>
      <c r="E21" s="71">
        <v>13090</v>
      </c>
      <c r="F21" s="70" t="s">
        <v>170</v>
      </c>
      <c r="G21" s="72">
        <v>492097475</v>
      </c>
    </row>
    <row r="22" spans="1:7">
      <c r="A22" s="74">
        <v>21</v>
      </c>
      <c r="B22" s="70" t="s">
        <v>114</v>
      </c>
      <c r="C22" s="70" t="s">
        <v>113</v>
      </c>
      <c r="D22" s="70" t="s">
        <v>147</v>
      </c>
      <c r="E22" s="71">
        <v>13090</v>
      </c>
      <c r="F22" s="70" t="s">
        <v>170</v>
      </c>
      <c r="G22" s="72">
        <v>452990630</v>
      </c>
    </row>
    <row r="23" spans="1:7">
      <c r="A23" s="74">
        <v>22</v>
      </c>
      <c r="B23" s="70" t="s">
        <v>114</v>
      </c>
      <c r="C23" s="70" t="s">
        <v>115</v>
      </c>
      <c r="D23" s="70" t="s">
        <v>148</v>
      </c>
      <c r="E23" s="71">
        <v>13118</v>
      </c>
      <c r="F23" s="70" t="s">
        <v>115</v>
      </c>
      <c r="G23" s="72">
        <v>493262649</v>
      </c>
    </row>
    <row r="24" spans="1:7">
      <c r="A24" s="74">
        <v>23</v>
      </c>
      <c r="B24" s="70" t="s">
        <v>114</v>
      </c>
      <c r="C24" s="70" t="s">
        <v>116</v>
      </c>
      <c r="D24" s="70" t="s">
        <v>149</v>
      </c>
      <c r="E24" s="71">
        <v>30000</v>
      </c>
      <c r="F24" s="70" t="s">
        <v>109</v>
      </c>
      <c r="G24" s="72">
        <v>493262650</v>
      </c>
    </row>
    <row r="25" spans="1:7">
      <c r="A25" s="74">
        <v>24</v>
      </c>
      <c r="B25" s="70" t="s">
        <v>114</v>
      </c>
      <c r="C25" s="70" t="s">
        <v>108</v>
      </c>
      <c r="D25" s="70" t="s">
        <v>150</v>
      </c>
      <c r="E25" s="71">
        <v>34000</v>
      </c>
      <c r="F25" s="70" t="s">
        <v>108</v>
      </c>
      <c r="G25" s="72">
        <v>491026943</v>
      </c>
    </row>
    <row r="26" spans="1:7">
      <c r="A26" s="74">
        <v>25</v>
      </c>
      <c r="B26" s="70" t="s">
        <v>114</v>
      </c>
      <c r="C26" s="70" t="s">
        <v>117</v>
      </c>
      <c r="D26" s="70" t="s">
        <v>151</v>
      </c>
      <c r="E26" s="71">
        <v>83530</v>
      </c>
      <c r="F26" s="70" t="s">
        <v>169</v>
      </c>
      <c r="G26" s="72">
        <v>412963674</v>
      </c>
    </row>
    <row r="27" spans="1:7">
      <c r="A27" s="74">
        <v>26</v>
      </c>
      <c r="B27" s="70" t="s">
        <v>118</v>
      </c>
      <c r="C27" s="70" t="s">
        <v>119</v>
      </c>
      <c r="D27" s="70" t="s">
        <v>152</v>
      </c>
      <c r="E27" s="71">
        <v>13770</v>
      </c>
      <c r="F27" s="70" t="s">
        <v>119</v>
      </c>
      <c r="G27" s="72">
        <v>496392014</v>
      </c>
    </row>
    <row r="28" spans="1:7">
      <c r="A28" s="74">
        <v>27</v>
      </c>
      <c r="B28" s="70" t="s">
        <v>118</v>
      </c>
      <c r="C28" s="70" t="s">
        <v>113</v>
      </c>
      <c r="D28" s="70" t="s">
        <v>153</v>
      </c>
      <c r="E28" s="71">
        <v>13090</v>
      </c>
      <c r="F28" s="70" t="s">
        <v>170</v>
      </c>
      <c r="G28" s="72">
        <v>491207896</v>
      </c>
    </row>
    <row r="29" spans="1:7">
      <c r="A29" s="74">
        <v>28</v>
      </c>
      <c r="B29" s="70" t="s">
        <v>118</v>
      </c>
      <c r="C29" s="70" t="s">
        <v>101</v>
      </c>
      <c r="D29" s="70" t="s">
        <v>154</v>
      </c>
      <c r="E29" s="71">
        <v>13001</v>
      </c>
      <c r="F29" s="70" t="s">
        <v>101</v>
      </c>
      <c r="G29" s="72">
        <v>491493697</v>
      </c>
    </row>
    <row r="30" spans="1:7">
      <c r="A30" s="74">
        <v>29</v>
      </c>
      <c r="B30" s="70" t="s">
        <v>120</v>
      </c>
      <c r="C30" s="70" t="s">
        <v>121</v>
      </c>
      <c r="D30" s="70" t="s">
        <v>155</v>
      </c>
      <c r="E30" s="71">
        <v>5000</v>
      </c>
      <c r="F30" s="70" t="s">
        <v>121</v>
      </c>
      <c r="G30" s="72">
        <v>492520369</v>
      </c>
    </row>
    <row r="31" spans="1:7">
      <c r="A31" s="74">
        <v>30</v>
      </c>
      <c r="B31" s="70" t="s">
        <v>120</v>
      </c>
      <c r="C31" s="70" t="s">
        <v>101</v>
      </c>
      <c r="D31" s="70" t="s">
        <v>156</v>
      </c>
      <c r="E31" s="71">
        <v>13003</v>
      </c>
      <c r="F31" s="70" t="s">
        <v>101</v>
      </c>
      <c r="G31" s="72">
        <v>491395201</v>
      </c>
    </row>
    <row r="32" spans="1:7">
      <c r="A32" s="74">
        <v>31</v>
      </c>
      <c r="B32" s="70" t="s">
        <v>120</v>
      </c>
      <c r="C32" s="70" t="s">
        <v>122</v>
      </c>
      <c r="D32" s="70" t="s">
        <v>157</v>
      </c>
      <c r="E32" s="71">
        <v>5100</v>
      </c>
      <c r="F32" s="70" t="s">
        <v>122</v>
      </c>
      <c r="G32" s="72">
        <v>492410139</v>
      </c>
    </row>
    <row r="33" spans="1:7">
      <c r="A33" s="74">
        <v>32</v>
      </c>
      <c r="B33" s="70" t="s">
        <v>123</v>
      </c>
      <c r="C33" s="70" t="s">
        <v>113</v>
      </c>
      <c r="D33" s="70" t="s">
        <v>158</v>
      </c>
      <c r="E33" s="71">
        <v>13090</v>
      </c>
      <c r="F33" s="70" t="s">
        <v>170</v>
      </c>
      <c r="G33" s="72">
        <v>490584123</v>
      </c>
    </row>
    <row r="34" spans="1:7">
      <c r="A34" s="74">
        <v>33</v>
      </c>
      <c r="B34" s="70" t="s">
        <v>123</v>
      </c>
      <c r="C34" s="70" t="s">
        <v>124</v>
      </c>
      <c r="D34" s="70" t="s">
        <v>159</v>
      </c>
      <c r="E34" s="71">
        <v>13250</v>
      </c>
      <c r="F34" s="70" t="s">
        <v>124</v>
      </c>
      <c r="G34" s="72">
        <v>497208696</v>
      </c>
    </row>
    <row r="35" spans="1:7">
      <c r="A35" s="74">
        <v>34</v>
      </c>
      <c r="B35" s="70" t="s">
        <v>123</v>
      </c>
      <c r="C35" s="70" t="s">
        <v>115</v>
      </c>
      <c r="D35" s="70" t="s">
        <v>160</v>
      </c>
      <c r="E35" s="71">
        <v>13118</v>
      </c>
      <c r="F35" s="70" t="s">
        <v>115</v>
      </c>
      <c r="G35" s="72">
        <v>491263974</v>
      </c>
    </row>
    <row r="36" spans="1:7">
      <c r="A36" s="75"/>
    </row>
    <row r="37" spans="1:7">
      <c r="A37" s="75"/>
    </row>
    <row r="38" spans="1:7">
      <c r="A38" s="75"/>
    </row>
    <row r="39" spans="1:7">
      <c r="A39" s="75"/>
    </row>
    <row r="40" spans="1:7">
      <c r="A40" s="75"/>
    </row>
  </sheetData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J22"/>
  <sheetViews>
    <sheetView workbookViewId="0">
      <selection activeCell="D3" sqref="D3"/>
    </sheetView>
  </sheetViews>
  <sheetFormatPr baseColWidth="10" defaultRowHeight="15"/>
  <cols>
    <col min="1" max="1" width="15.42578125" bestFit="1" customWidth="1"/>
    <col min="2" max="2" width="15.42578125" customWidth="1"/>
    <col min="3" max="3" width="17.7109375" customWidth="1"/>
    <col min="4" max="4" width="11.5703125" customWidth="1"/>
    <col min="5" max="5" width="19.140625" customWidth="1"/>
    <col min="9" max="9" width="28.28515625" bestFit="1" customWidth="1"/>
  </cols>
  <sheetData>
    <row r="1" spans="1:10">
      <c r="A1" s="59" t="s">
        <v>187</v>
      </c>
      <c r="B1" s="59"/>
      <c r="D1" s="59"/>
      <c r="E1" s="59"/>
      <c r="F1" s="59"/>
    </row>
    <row r="3" spans="1:10">
      <c r="A3" s="33"/>
      <c r="B3" s="33"/>
      <c r="I3" t="s">
        <v>185</v>
      </c>
      <c r="J3" s="65">
        <v>5</v>
      </c>
    </row>
    <row r="4" spans="1:10">
      <c r="I4" t="s">
        <v>189</v>
      </c>
      <c r="J4" s="32">
        <v>0.9</v>
      </c>
    </row>
    <row r="5" spans="1:10">
      <c r="I5" t="s">
        <v>190</v>
      </c>
      <c r="J5" s="32">
        <v>1.1000000000000001</v>
      </c>
    </row>
    <row r="7" spans="1:10" ht="15.75" thickBot="1"/>
    <row r="8" spans="1:10" ht="15.75" thickBot="1">
      <c r="A8" s="56"/>
      <c r="B8" s="56"/>
      <c r="C8" s="96" t="s">
        <v>182</v>
      </c>
      <c r="D8" s="97"/>
      <c r="E8" s="96" t="s">
        <v>183</v>
      </c>
      <c r="F8" s="97"/>
      <c r="G8" s="56"/>
    </row>
    <row r="9" spans="1:10" ht="26.25" thickBot="1">
      <c r="A9" s="60" t="s">
        <v>175</v>
      </c>
      <c r="B9" s="62" t="s">
        <v>180</v>
      </c>
      <c r="C9" s="61" t="s">
        <v>181</v>
      </c>
      <c r="D9" s="63" t="s">
        <v>176</v>
      </c>
      <c r="E9" s="63" t="s">
        <v>177</v>
      </c>
      <c r="F9" s="61" t="s">
        <v>178</v>
      </c>
      <c r="G9" s="61" t="s">
        <v>179</v>
      </c>
    </row>
    <row r="10" spans="1:10">
      <c r="A10" s="64" t="s">
        <v>32</v>
      </c>
      <c r="B10" s="64" t="s">
        <v>34</v>
      </c>
      <c r="C10" s="64">
        <f>VLOOKUP(B10,Tableau2[[Numéro Immatriculation]:[Prix d''acquisition]],2,FALSE)/$J$3</f>
        <v>16000</v>
      </c>
      <c r="D10" s="64">
        <v>1500</v>
      </c>
      <c r="E10" s="57"/>
      <c r="F10" s="57">
        <v>1000</v>
      </c>
      <c r="G10" s="58">
        <f>SUM(C10:F10)</f>
        <v>18500</v>
      </c>
    </row>
    <row r="11" spans="1:10">
      <c r="A11" s="64" t="s">
        <v>77</v>
      </c>
      <c r="B11" s="64" t="s">
        <v>82</v>
      </c>
      <c r="C11" s="64">
        <f>VLOOKUP(B11,Tableau2[[Numéro Immatriculation]:[Prix d''acquisition]],2,FALSE)/$J$3</f>
        <v>17000</v>
      </c>
      <c r="D11" s="64">
        <v>1500</v>
      </c>
      <c r="E11" s="57"/>
      <c r="F11" s="57"/>
      <c r="G11" s="58">
        <f t="shared" ref="G11:G21" si="0">SUM(C11:F11)</f>
        <v>18500</v>
      </c>
    </row>
    <row r="12" spans="1:10">
      <c r="A12" s="64" t="s">
        <v>78</v>
      </c>
      <c r="B12" s="64" t="s">
        <v>83</v>
      </c>
      <c r="C12" s="64">
        <f>VLOOKUP(B12,Tableau2[[Numéro Immatriculation]:[Prix d''acquisition]],2,FALSE)/$J$3</f>
        <v>16600</v>
      </c>
      <c r="D12" s="64">
        <v>1500</v>
      </c>
      <c r="E12" s="57"/>
      <c r="F12" s="57"/>
      <c r="G12" s="58">
        <f t="shared" si="0"/>
        <v>18100</v>
      </c>
    </row>
    <row r="13" spans="1:10">
      <c r="A13" s="64" t="s">
        <v>79</v>
      </c>
      <c r="B13" s="64" t="s">
        <v>84</v>
      </c>
      <c r="C13" s="64">
        <f>VLOOKUP(B13,Tableau2[[Numéro Immatriculation]:[Prix d''acquisition]],2,FALSE)/$J$3</f>
        <v>24000</v>
      </c>
      <c r="D13" s="64">
        <v>1500</v>
      </c>
      <c r="E13" s="57"/>
      <c r="F13" s="57">
        <v>560</v>
      </c>
      <c r="G13" s="58">
        <f t="shared" si="0"/>
        <v>26060</v>
      </c>
    </row>
    <row r="14" spans="1:10">
      <c r="A14" s="64" t="s">
        <v>33</v>
      </c>
      <c r="B14" s="64" t="s">
        <v>35</v>
      </c>
      <c r="C14" s="64">
        <f>VLOOKUP(B14,Tableau2[[Numéro Immatriculation]:[Prix d''acquisition]],2,FALSE)/$J$3</f>
        <v>22000</v>
      </c>
      <c r="D14" s="64">
        <v>1500</v>
      </c>
      <c r="E14" s="57"/>
      <c r="F14" s="57"/>
      <c r="G14" s="58">
        <f t="shared" si="0"/>
        <v>23500</v>
      </c>
    </row>
    <row r="15" spans="1:10">
      <c r="A15" s="64" t="s">
        <v>81</v>
      </c>
      <c r="B15" s="64" t="s">
        <v>36</v>
      </c>
      <c r="C15" s="64">
        <f>VLOOKUP(B15,Tableau2[[Numéro Immatriculation]:[Prix d''acquisition]],2,FALSE)/$J$3</f>
        <v>4000</v>
      </c>
      <c r="D15" s="64">
        <v>1100</v>
      </c>
      <c r="E15" s="57"/>
      <c r="F15" s="57"/>
      <c r="G15" s="58">
        <f t="shared" si="0"/>
        <v>5100</v>
      </c>
    </row>
    <row r="16" spans="1:10">
      <c r="A16" s="64" t="s">
        <v>80</v>
      </c>
      <c r="B16" s="64" t="s">
        <v>85</v>
      </c>
      <c r="C16" s="64">
        <f>VLOOKUP(B16,Tableau2[[Numéro Immatriculation]:[Prix d''acquisition]],2,FALSE)/$J$3</f>
        <v>3000</v>
      </c>
      <c r="D16" s="64">
        <v>900</v>
      </c>
      <c r="E16" s="57"/>
      <c r="F16" s="57"/>
      <c r="G16" s="58">
        <f t="shared" si="0"/>
        <v>3900</v>
      </c>
      <c r="J16" t="s">
        <v>186</v>
      </c>
    </row>
    <row r="17" spans="1:7">
      <c r="A17" s="64" t="s">
        <v>93</v>
      </c>
      <c r="B17" s="64" t="s">
        <v>40</v>
      </c>
      <c r="C17" s="64">
        <f>VLOOKUP(B17,Tableau2[[Numéro Immatriculation]:[Prix d''acquisition]],2,FALSE)/$J$3</f>
        <v>30000</v>
      </c>
      <c r="D17" s="64">
        <v>1700</v>
      </c>
      <c r="E17" s="57"/>
      <c r="F17" s="57">
        <v>2300</v>
      </c>
      <c r="G17" s="58">
        <f t="shared" si="0"/>
        <v>34000</v>
      </c>
    </row>
    <row r="18" spans="1:7">
      <c r="A18" s="64" t="s">
        <v>87</v>
      </c>
      <c r="B18" s="64" t="s">
        <v>89</v>
      </c>
      <c r="C18" s="64">
        <f>VLOOKUP(B18,Tableau2[[Numéro Immatriculation]:[Prix d''acquisition]],2,FALSE)/$J$3</f>
        <v>36000</v>
      </c>
      <c r="D18" s="64">
        <v>1700</v>
      </c>
      <c r="E18" s="57"/>
      <c r="F18" s="57"/>
      <c r="G18" s="58">
        <f t="shared" si="0"/>
        <v>37700</v>
      </c>
    </row>
    <row r="19" spans="1:7">
      <c r="A19" s="64" t="s">
        <v>88</v>
      </c>
      <c r="B19" s="64" t="s">
        <v>90</v>
      </c>
      <c r="C19" s="64">
        <f>VLOOKUP(B19,Tableau2[[Numéro Immatriculation]:[Prix d''acquisition]],2,FALSE)/$J$3</f>
        <v>39000</v>
      </c>
      <c r="D19" s="64">
        <v>1700</v>
      </c>
      <c r="E19" s="57"/>
      <c r="F19" s="57">
        <v>840</v>
      </c>
      <c r="G19" s="58">
        <f t="shared" si="0"/>
        <v>41540</v>
      </c>
    </row>
    <row r="20" spans="1:7">
      <c r="A20" s="64" t="s">
        <v>88</v>
      </c>
      <c r="B20" s="64" t="s">
        <v>91</v>
      </c>
      <c r="C20" s="64">
        <f>VLOOKUP(B20,Tableau2[[Numéro Immatriculation]:[Prix d''acquisition]],2,FALSE)/$J$3</f>
        <v>32800</v>
      </c>
      <c r="D20" s="64">
        <v>1700</v>
      </c>
      <c r="E20" s="57"/>
      <c r="F20" s="57"/>
      <c r="G20" s="58">
        <f t="shared" si="0"/>
        <v>34500</v>
      </c>
    </row>
    <row r="21" spans="1:7">
      <c r="A21" s="64" t="s">
        <v>87</v>
      </c>
      <c r="B21" s="64" t="s">
        <v>92</v>
      </c>
      <c r="C21" s="64">
        <f>VLOOKUP(B21,Tableau2[[Numéro Immatriculation]:[Prix d''acquisition]],2,FALSE)/$J$3</f>
        <v>31040</v>
      </c>
      <c r="D21" s="64">
        <v>1700</v>
      </c>
      <c r="E21" s="57"/>
      <c r="F21" s="57"/>
      <c r="G21" s="58">
        <f t="shared" si="0"/>
        <v>32740</v>
      </c>
    </row>
    <row r="22" spans="1:7">
      <c r="B22" s="66" t="s">
        <v>179</v>
      </c>
      <c r="C22" s="67">
        <f>SUM(C10:C21)</f>
        <v>271440</v>
      </c>
      <c r="D22" s="64">
        <f>SUM(D10:D21)</f>
        <v>18000</v>
      </c>
      <c r="E22" s="64">
        <f t="shared" ref="E22:F22" si="1">SUM(E10:E21)</f>
        <v>0</v>
      </c>
      <c r="F22" s="64">
        <f t="shared" si="1"/>
        <v>4700</v>
      </c>
    </row>
  </sheetData>
  <mergeCells count="2">
    <mergeCell ref="C8:D8"/>
    <mergeCell ref="E8:F8"/>
  </mergeCells>
  <pageMargins left="0.7" right="0.7" top="0.75" bottom="0.75" header="0.3" footer="0.3"/>
  <pageSetup paperSize="9" orientation="portrait" horizontalDpi="300" verticalDpi="0" r:id="rId1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:G15"/>
  <sheetViews>
    <sheetView workbookViewId="0">
      <selection activeCell="H13" sqref="H13"/>
    </sheetView>
  </sheetViews>
  <sheetFormatPr baseColWidth="10" defaultRowHeight="15"/>
  <sheetData>
    <row r="3" spans="2:7">
      <c r="B3" s="100" t="s">
        <v>0</v>
      </c>
      <c r="C3" s="100"/>
      <c r="D3" s="100"/>
      <c r="F3" s="101" t="s">
        <v>12</v>
      </c>
      <c r="G3" s="102"/>
    </row>
    <row r="4" spans="2:7">
      <c r="B4" s="100"/>
      <c r="C4" s="100"/>
      <c r="D4" s="100"/>
      <c r="F4" s="103"/>
      <c r="G4" s="104"/>
    </row>
    <row r="5" spans="2:7">
      <c r="B5" s="98" t="s">
        <v>1</v>
      </c>
      <c r="C5" s="99"/>
      <c r="D5" s="1"/>
      <c r="F5" s="4" t="s">
        <v>13</v>
      </c>
      <c r="G5" s="2"/>
    </row>
    <row r="6" spans="2:7">
      <c r="B6" s="98" t="s">
        <v>2</v>
      </c>
      <c r="C6" s="99"/>
      <c r="D6" s="1"/>
      <c r="F6" s="4" t="s">
        <v>14</v>
      </c>
      <c r="G6" s="2"/>
    </row>
    <row r="7" spans="2:7">
      <c r="B7" s="98" t="s">
        <v>3</v>
      </c>
      <c r="C7" s="99"/>
      <c r="D7" s="1"/>
      <c r="F7" s="4" t="s">
        <v>15</v>
      </c>
      <c r="G7" s="2"/>
    </row>
    <row r="8" spans="2:7">
      <c r="B8" s="98" t="s">
        <v>4</v>
      </c>
      <c r="C8" s="99"/>
      <c r="D8" s="1"/>
      <c r="F8" s="4" t="s">
        <v>16</v>
      </c>
      <c r="G8" s="2"/>
    </row>
    <row r="9" spans="2:7">
      <c r="B9" s="98" t="s">
        <v>5</v>
      </c>
      <c r="C9" s="99"/>
      <c r="D9" s="1"/>
      <c r="F9" s="4" t="s">
        <v>17</v>
      </c>
      <c r="G9" s="2"/>
    </row>
    <row r="10" spans="2:7">
      <c r="B10" s="98" t="s">
        <v>6</v>
      </c>
      <c r="C10" s="99"/>
      <c r="D10" s="1"/>
      <c r="F10" s="4" t="s">
        <v>18</v>
      </c>
      <c r="G10" s="2"/>
    </row>
    <row r="11" spans="2:7" ht="25.5">
      <c r="B11" s="98" t="s">
        <v>7</v>
      </c>
      <c r="C11" s="99"/>
      <c r="D11" s="2">
        <v>0</v>
      </c>
      <c r="F11" s="4" t="s">
        <v>19</v>
      </c>
      <c r="G11" s="2"/>
    </row>
    <row r="12" spans="2:7" ht="25.5">
      <c r="B12" s="100" t="s">
        <v>8</v>
      </c>
      <c r="C12" s="100"/>
      <c r="D12" s="100"/>
      <c r="F12" s="4" t="s">
        <v>20</v>
      </c>
      <c r="G12" s="2"/>
    </row>
    <row r="13" spans="2:7">
      <c r="B13" s="100"/>
      <c r="C13" s="100"/>
      <c r="D13" s="100"/>
      <c r="F13" s="4" t="s">
        <v>21</v>
      </c>
      <c r="G13" s="2"/>
    </row>
    <row r="14" spans="2:7" ht="25.5">
      <c r="B14" s="3" t="s">
        <v>9</v>
      </c>
      <c r="C14" s="3" t="s">
        <v>10</v>
      </c>
      <c r="D14" s="3" t="s">
        <v>11</v>
      </c>
      <c r="F14" s="4" t="s">
        <v>22</v>
      </c>
      <c r="G14" s="2"/>
    </row>
    <row r="15" spans="2:7">
      <c r="B15" s="2">
        <v>0</v>
      </c>
      <c r="C15" s="2">
        <v>0</v>
      </c>
      <c r="D15" s="2">
        <v>0</v>
      </c>
    </row>
  </sheetData>
  <mergeCells count="10">
    <mergeCell ref="B10:C10"/>
    <mergeCell ref="B11:C11"/>
    <mergeCell ref="B12:D13"/>
    <mergeCell ref="F3:G4"/>
    <mergeCell ref="B3:D4"/>
    <mergeCell ref="B5:C5"/>
    <mergeCell ref="B6:C6"/>
    <mergeCell ref="B7:C7"/>
    <mergeCell ref="B8:C8"/>
    <mergeCell ref="B9:C9"/>
  </mergeCells>
  <conditionalFormatting sqref="D5:D11 B5:C10">
    <cfRule type="expression" dxfId="4" priority="3" stopIfTrue="1">
      <formula>MOD(ROW(),2)</formula>
    </cfRule>
  </conditionalFormatting>
  <conditionalFormatting sqref="B14:D15">
    <cfRule type="expression" dxfId="3" priority="2" stopIfTrue="1">
      <formula>MOD(ROW(),2)</formula>
    </cfRule>
  </conditionalFormatting>
  <conditionalFormatting sqref="F5:G14">
    <cfRule type="expression" dxfId="2" priority="1" stopIfTrue="1">
      <formula>MOD(ROW(),2)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3"/>
  <sheetViews>
    <sheetView workbookViewId="0">
      <selection activeCell="I19" sqref="I19"/>
    </sheetView>
  </sheetViews>
  <sheetFormatPr baseColWidth="10" defaultRowHeight="15"/>
  <cols>
    <col min="1" max="1" width="10.28515625" bestFit="1" customWidth="1"/>
    <col min="2" max="2" width="14.5703125" bestFit="1" customWidth="1"/>
    <col min="3" max="3" width="25" customWidth="1"/>
    <col min="4" max="4" width="19.140625" style="32" customWidth="1"/>
    <col min="6" max="6" width="21" bestFit="1" customWidth="1"/>
    <col min="7" max="7" width="16.28515625" bestFit="1" customWidth="1"/>
    <col min="8" max="8" width="11.85546875" customWidth="1"/>
    <col min="9" max="9" width="22" bestFit="1" customWidth="1"/>
    <col min="10" max="10" width="21.140625" style="31" customWidth="1"/>
    <col min="11" max="11" width="19.140625" style="32" bestFit="1" customWidth="1"/>
    <col min="14" max="16" width="16.28515625" customWidth="1"/>
    <col min="17" max="19" width="0" hidden="1" customWidth="1"/>
  </cols>
  <sheetData>
    <row r="1" spans="1:16">
      <c r="A1" t="s">
        <v>23</v>
      </c>
      <c r="B1" t="s">
        <v>24</v>
      </c>
      <c r="C1" t="s">
        <v>25</v>
      </c>
      <c r="D1" s="32" t="s">
        <v>184</v>
      </c>
      <c r="E1" t="s">
        <v>26</v>
      </c>
      <c r="F1" t="s">
        <v>188</v>
      </c>
      <c r="G1" t="s">
        <v>60</v>
      </c>
      <c r="H1" t="s">
        <v>28</v>
      </c>
      <c r="I1" t="s">
        <v>191</v>
      </c>
      <c r="J1" s="31" t="s">
        <v>76</v>
      </c>
      <c r="K1" s="32" t="s">
        <v>86</v>
      </c>
      <c r="N1" t="s">
        <v>28</v>
      </c>
      <c r="O1" t="s">
        <v>23</v>
      </c>
      <c r="P1" t="s">
        <v>24</v>
      </c>
    </row>
    <row r="2" spans="1:16">
      <c r="A2" t="s">
        <v>29</v>
      </c>
      <c r="B2" t="s">
        <v>32</v>
      </c>
      <c r="C2" t="s">
        <v>34</v>
      </c>
      <c r="D2" s="32">
        <v>80000</v>
      </c>
      <c r="E2">
        <v>2014</v>
      </c>
      <c r="F2">
        <v>250000</v>
      </c>
      <c r="H2" t="s">
        <v>37</v>
      </c>
      <c r="I2">
        <v>20</v>
      </c>
      <c r="J2" s="31">
        <v>10</v>
      </c>
      <c r="K2" s="32">
        <f>Tableau2[[#This Row],[Facturation au KM]]*30</f>
        <v>300</v>
      </c>
      <c r="N2" t="s">
        <v>37</v>
      </c>
      <c r="O2" t="s">
        <v>29</v>
      </c>
      <c r="P2" s="38" t="s">
        <v>32</v>
      </c>
    </row>
    <row r="3" spans="1:16">
      <c r="A3" t="s">
        <v>29</v>
      </c>
      <c r="B3" t="s">
        <v>77</v>
      </c>
      <c r="C3" t="s">
        <v>82</v>
      </c>
      <c r="D3" s="32">
        <v>85000</v>
      </c>
      <c r="E3">
        <v>2015</v>
      </c>
      <c r="F3">
        <v>102000</v>
      </c>
      <c r="H3" t="s">
        <v>38</v>
      </c>
      <c r="I3">
        <v>20</v>
      </c>
      <c r="J3" s="31">
        <v>12</v>
      </c>
      <c r="K3" s="32">
        <f>Tableau2[[#This Row],[Facturation au KM]]*30</f>
        <v>360</v>
      </c>
      <c r="N3" t="s">
        <v>38</v>
      </c>
      <c r="O3" t="s">
        <v>30</v>
      </c>
      <c r="P3" s="39" t="s">
        <v>77</v>
      </c>
    </row>
    <row r="4" spans="1:16">
      <c r="A4" t="s">
        <v>29</v>
      </c>
      <c r="B4" t="s">
        <v>78</v>
      </c>
      <c r="C4" t="s">
        <v>83</v>
      </c>
      <c r="D4" s="32">
        <v>83000</v>
      </c>
      <c r="E4">
        <v>2015</v>
      </c>
      <c r="F4">
        <v>99000</v>
      </c>
      <c r="H4" t="s">
        <v>38</v>
      </c>
      <c r="I4">
        <v>22</v>
      </c>
      <c r="J4" s="31">
        <v>11</v>
      </c>
      <c r="K4" s="32">
        <f>Tableau2[[#This Row],[Facturation au KM]]*30</f>
        <v>330</v>
      </c>
      <c r="O4" t="s">
        <v>31</v>
      </c>
      <c r="P4" s="38" t="s">
        <v>78</v>
      </c>
    </row>
    <row r="5" spans="1:16">
      <c r="A5" t="s">
        <v>30</v>
      </c>
      <c r="B5" t="s">
        <v>79</v>
      </c>
      <c r="C5" t="s">
        <v>84</v>
      </c>
      <c r="D5" s="32">
        <v>120000</v>
      </c>
      <c r="E5">
        <v>2013</v>
      </c>
      <c r="F5">
        <v>335000</v>
      </c>
      <c r="H5" t="s">
        <v>37</v>
      </c>
      <c r="I5">
        <v>24</v>
      </c>
      <c r="J5" s="31">
        <v>18</v>
      </c>
      <c r="K5" s="32">
        <f>Tableau2[[#This Row],[Facturation au KM]]*30</f>
        <v>540</v>
      </c>
      <c r="O5" t="s">
        <v>39</v>
      </c>
      <c r="P5" s="39" t="s">
        <v>79</v>
      </c>
    </row>
    <row r="6" spans="1:16">
      <c r="A6" t="s">
        <v>30</v>
      </c>
      <c r="B6" t="s">
        <v>33</v>
      </c>
      <c r="C6" t="s">
        <v>35</v>
      </c>
      <c r="D6" s="32">
        <v>110000</v>
      </c>
      <c r="E6">
        <v>2014</v>
      </c>
      <c r="F6">
        <v>325000</v>
      </c>
      <c r="H6" t="s">
        <v>37</v>
      </c>
      <c r="I6">
        <v>23</v>
      </c>
      <c r="J6" s="31">
        <v>16</v>
      </c>
      <c r="K6" s="32">
        <f>Tableau2[[#This Row],[Facturation au KM]]*30</f>
        <v>480</v>
      </c>
      <c r="P6" s="38" t="s">
        <v>33</v>
      </c>
    </row>
    <row r="7" spans="1:16">
      <c r="A7" t="s">
        <v>31</v>
      </c>
      <c r="B7" t="s">
        <v>81</v>
      </c>
      <c r="C7" t="s">
        <v>36</v>
      </c>
      <c r="D7" s="32">
        <v>20000</v>
      </c>
      <c r="E7">
        <v>2013</v>
      </c>
      <c r="F7">
        <v>300000</v>
      </c>
      <c r="H7" t="s">
        <v>37</v>
      </c>
      <c r="I7">
        <v>15</v>
      </c>
      <c r="J7" s="31">
        <v>8</v>
      </c>
      <c r="K7" s="32">
        <f>Tableau2[[#This Row],[Facturation au KM]]*30</f>
        <v>240</v>
      </c>
      <c r="P7" s="39" t="s">
        <v>81</v>
      </c>
    </row>
    <row r="8" spans="1:16">
      <c r="A8" t="s">
        <v>31</v>
      </c>
      <c r="B8" t="s">
        <v>80</v>
      </c>
      <c r="C8" t="s">
        <v>85</v>
      </c>
      <c r="D8" s="32">
        <v>15000</v>
      </c>
      <c r="E8">
        <v>2014</v>
      </c>
      <c r="F8">
        <v>260000</v>
      </c>
      <c r="H8" t="s">
        <v>38</v>
      </c>
      <c r="I8">
        <v>13</v>
      </c>
      <c r="J8" s="31">
        <v>7</v>
      </c>
      <c r="K8" s="32">
        <f>Tableau2[[#This Row],[Facturation au KM]]*30</f>
        <v>210</v>
      </c>
      <c r="P8" s="38" t="s">
        <v>80</v>
      </c>
    </row>
    <row r="9" spans="1:16">
      <c r="A9" t="s">
        <v>39</v>
      </c>
      <c r="B9" t="s">
        <v>93</v>
      </c>
      <c r="C9" t="s">
        <v>40</v>
      </c>
      <c r="D9" s="32">
        <v>150000</v>
      </c>
      <c r="E9">
        <v>2015</v>
      </c>
      <c r="F9">
        <v>50000</v>
      </c>
      <c r="H9" t="s">
        <v>37</v>
      </c>
      <c r="I9">
        <v>30</v>
      </c>
      <c r="J9" s="31">
        <v>22</v>
      </c>
      <c r="K9" s="32">
        <f>Tableau2[[#This Row],[Facturation au KM]]*30</f>
        <v>660</v>
      </c>
      <c r="P9" s="39" t="s">
        <v>93</v>
      </c>
    </row>
    <row r="10" spans="1:16">
      <c r="A10" t="s">
        <v>39</v>
      </c>
      <c r="B10" t="s">
        <v>87</v>
      </c>
      <c r="C10" t="s">
        <v>89</v>
      </c>
      <c r="D10" s="32">
        <v>180000</v>
      </c>
      <c r="E10">
        <v>2016</v>
      </c>
      <c r="F10">
        <v>0</v>
      </c>
      <c r="H10" t="s">
        <v>38</v>
      </c>
      <c r="I10">
        <v>35</v>
      </c>
      <c r="J10" s="31">
        <v>25</v>
      </c>
      <c r="K10" s="32">
        <f>Tableau2[[#This Row],[Facturation au KM]]*30</f>
        <v>750</v>
      </c>
      <c r="P10" s="38" t="s">
        <v>87</v>
      </c>
    </row>
    <row r="11" spans="1:16">
      <c r="A11" t="s">
        <v>39</v>
      </c>
      <c r="B11" t="s">
        <v>88</v>
      </c>
      <c r="C11" t="s">
        <v>90</v>
      </c>
      <c r="D11" s="32">
        <v>195000</v>
      </c>
      <c r="E11">
        <v>2016</v>
      </c>
      <c r="F11">
        <v>0</v>
      </c>
      <c r="H11" t="s">
        <v>37</v>
      </c>
      <c r="I11">
        <v>33</v>
      </c>
      <c r="J11" s="31">
        <v>23</v>
      </c>
      <c r="K11" s="32">
        <f>Tableau2[[#This Row],[Facturation au KM]]*30</f>
        <v>690</v>
      </c>
      <c r="P11" s="39" t="s">
        <v>88</v>
      </c>
    </row>
    <row r="12" spans="1:16">
      <c r="A12" t="s">
        <v>39</v>
      </c>
      <c r="B12" t="s">
        <v>88</v>
      </c>
      <c r="C12" t="s">
        <v>91</v>
      </c>
      <c r="D12" s="32">
        <v>164000</v>
      </c>
      <c r="E12">
        <v>2015</v>
      </c>
      <c r="F12">
        <v>80000</v>
      </c>
      <c r="H12" t="s">
        <v>38</v>
      </c>
      <c r="I12">
        <v>31</v>
      </c>
      <c r="J12" s="31">
        <v>23</v>
      </c>
      <c r="K12" s="32">
        <f>Tableau2[[#This Row],[Facturation au KM]]*30</f>
        <v>690</v>
      </c>
    </row>
    <row r="13" spans="1:16">
      <c r="A13" t="s">
        <v>39</v>
      </c>
      <c r="B13" t="s">
        <v>87</v>
      </c>
      <c r="C13" t="s">
        <v>92</v>
      </c>
      <c r="D13" s="32">
        <v>155200</v>
      </c>
      <c r="E13">
        <v>2015</v>
      </c>
      <c r="F13">
        <v>70000</v>
      </c>
      <c r="H13" t="s">
        <v>37</v>
      </c>
      <c r="I13">
        <v>41</v>
      </c>
      <c r="J13" s="31">
        <v>25</v>
      </c>
      <c r="K13" s="32">
        <f>Tableau2[[#This Row],[Facturation au KM]]*30</f>
        <v>750</v>
      </c>
    </row>
  </sheetData>
  <dataValidations count="1">
    <dataValidation type="list" allowBlank="1" showInputMessage="1" showErrorMessage="1" sqref="H2:H13">
      <formula1>$N$2:$N$4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IDEES D'AMELIORATION ERP</vt:lpstr>
      <vt:lpstr>Accueil</vt:lpstr>
      <vt:lpstr>Devis</vt:lpstr>
      <vt:lpstr>Devis refusés</vt:lpstr>
      <vt:lpstr>Facturation</vt:lpstr>
      <vt:lpstr>Factures établies (archives)</vt:lpstr>
      <vt:lpstr>Clients</vt:lpstr>
      <vt:lpstr>Charges</vt:lpstr>
      <vt:lpstr>Résultat</vt:lpstr>
      <vt:lpstr>Parc de bus</vt:lpstr>
      <vt:lpstr>IVECO</vt:lpstr>
      <vt:lpstr>MAN</vt:lpstr>
      <vt:lpstr>MARQUE</vt:lpstr>
      <vt:lpstr>MERCEDES</vt:lpstr>
      <vt:lpstr>MODELE</vt:lpstr>
      <vt:lpstr>RENAULT</vt:lpstr>
    </vt:vector>
  </TitlesOfParts>
  <Company>Aix-Marseille Université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PRIEUR-BLANC Tristan</dc:creator>
  <cp:lastModifiedBy>roger mazurczak</cp:lastModifiedBy>
  <cp:lastPrinted>2017-03-31T07:03:35Z</cp:lastPrinted>
  <dcterms:created xsi:type="dcterms:W3CDTF">2016-10-04T11:49:24Z</dcterms:created>
  <dcterms:modified xsi:type="dcterms:W3CDTF">2017-03-31T09:58:00Z</dcterms:modified>
</cp:coreProperties>
</file>