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930" activeTab="3"/>
  </bookViews>
  <sheets>
    <sheet name="Imprimer" sheetId="8" r:id="rId1"/>
    <sheet name="Source Toltech" sheetId="2" r:id="rId2"/>
    <sheet name="Extraction données" sheetId="3" r:id="rId3"/>
    <sheet name="Traitement" sheetId="1" r:id="rId4"/>
    <sheet name="Visualisation carnet Cde" sheetId="4" r:id="rId5"/>
    <sheet name="Traitement retard" sheetId="7" r:id="rId6"/>
    <sheet name="Visualisation des retards" sheetId="5" r:id="rId7"/>
  </sheets>
  <definedNames>
    <definedName name="_xlnm._FilterDatabase" localSheetId="2" hidden="1">'Extraction données'!$A$4:$D$4</definedName>
    <definedName name="_xlnm._FilterDatabase" localSheetId="1" hidden="1">'Source Toltech'!$A$1:$Q$1</definedName>
    <definedName name="_xlnm._FilterDatabase" localSheetId="3" hidden="1">Traitement!#REF!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7" l="1"/>
  <c r="D7" i="1"/>
  <c r="D6" i="7" l="1"/>
  <c r="E4" i="7"/>
  <c r="D6" i="1"/>
  <c r="H12" i="7" l="1"/>
  <c r="I10" i="7"/>
  <c r="I12" i="7"/>
  <c r="H11" i="7"/>
  <c r="I11" i="7"/>
  <c r="H10" i="7"/>
  <c r="H9" i="7"/>
  <c r="I9" i="7"/>
  <c r="H13" i="7"/>
  <c r="H14" i="7"/>
  <c r="H15" i="7"/>
  <c r="H16" i="7"/>
  <c r="H17" i="7"/>
  <c r="I13" i="7"/>
  <c r="I14" i="7"/>
  <c r="I15" i="7"/>
  <c r="I16" i="7"/>
  <c r="I17" i="7"/>
  <c r="I18" i="7"/>
  <c r="I19" i="7"/>
  <c r="I20" i="7"/>
  <c r="H18" i="7"/>
  <c r="H19" i="7"/>
  <c r="H20" i="7"/>
  <c r="E5" i="7"/>
  <c r="F4" i="7"/>
  <c r="R2" i="2"/>
  <c r="Q2" i="2"/>
  <c r="P2" i="2"/>
  <c r="O2" i="2"/>
  <c r="K2" i="2"/>
  <c r="H2" i="2"/>
  <c r="G2" i="2"/>
  <c r="E2" i="2"/>
  <c r="C2" i="2"/>
  <c r="B2" i="2"/>
  <c r="A2" i="2"/>
  <c r="R3" i="2"/>
  <c r="Q3" i="2"/>
  <c r="P3" i="2"/>
  <c r="O3" i="2"/>
  <c r="K3" i="2"/>
  <c r="H3" i="2"/>
  <c r="G3" i="2"/>
  <c r="E3" i="2"/>
  <c r="C3" i="2"/>
  <c r="A3" i="2"/>
  <c r="R4" i="2"/>
  <c r="Q4" i="2"/>
  <c r="P4" i="2"/>
  <c r="O4" i="2"/>
  <c r="K4" i="2"/>
  <c r="H4" i="2"/>
  <c r="G4" i="2"/>
  <c r="E4" i="2"/>
  <c r="C4" i="2"/>
  <c r="A4" i="2"/>
  <c r="R5" i="2"/>
  <c r="Q5" i="2"/>
  <c r="P5" i="2"/>
  <c r="O5" i="2"/>
  <c r="K5" i="2"/>
  <c r="H5" i="2"/>
  <c r="G5" i="2"/>
  <c r="E5" i="2"/>
  <c r="C5" i="2"/>
  <c r="A5" i="2"/>
  <c r="R6" i="2"/>
  <c r="Q6" i="2"/>
  <c r="P6" i="2"/>
  <c r="O6" i="2"/>
  <c r="K6" i="2"/>
  <c r="H6" i="2"/>
  <c r="G6" i="2"/>
  <c r="E6" i="2"/>
  <c r="C6" i="2"/>
  <c r="A6" i="2"/>
  <c r="R7" i="2"/>
  <c r="Q7" i="2"/>
  <c r="P7" i="2"/>
  <c r="O7" i="2"/>
  <c r="K7" i="2"/>
  <c r="H7" i="2"/>
  <c r="G7" i="2"/>
  <c r="E7" i="2"/>
  <c r="C7" i="2"/>
  <c r="B7" i="2"/>
  <c r="A7" i="2"/>
  <c r="R8" i="2"/>
  <c r="Q8" i="2"/>
  <c r="P8" i="2"/>
  <c r="O8" i="2"/>
  <c r="K8" i="2"/>
  <c r="H8" i="2"/>
  <c r="G8" i="2"/>
  <c r="E8" i="2"/>
  <c r="C8" i="2"/>
  <c r="B8" i="2"/>
  <c r="A8" i="2"/>
  <c r="R9" i="2"/>
  <c r="Q9" i="2"/>
  <c r="P9" i="2"/>
  <c r="O9" i="2"/>
  <c r="K9" i="2"/>
  <c r="H9" i="2"/>
  <c r="G9" i="2"/>
  <c r="E9" i="2"/>
  <c r="C9" i="2"/>
  <c r="B9" i="2"/>
  <c r="A9" i="2"/>
  <c r="R10" i="2"/>
  <c r="Q10" i="2"/>
  <c r="P10" i="2"/>
  <c r="O10" i="2"/>
  <c r="K10" i="2"/>
  <c r="H10" i="2"/>
  <c r="G10" i="2"/>
  <c r="E10" i="2"/>
  <c r="C10" i="2"/>
  <c r="B10" i="2"/>
  <c r="A10" i="2"/>
  <c r="R11" i="2"/>
  <c r="Q11" i="2"/>
  <c r="P11" i="2"/>
  <c r="O11" i="2"/>
  <c r="K11" i="2"/>
  <c r="H11" i="2"/>
  <c r="G11" i="2"/>
  <c r="E11" i="2"/>
  <c r="C11" i="2"/>
  <c r="B11" i="2"/>
  <c r="A11" i="2"/>
  <c r="R12" i="2"/>
  <c r="Q12" i="2"/>
  <c r="P12" i="2"/>
  <c r="O12" i="2"/>
  <c r="K12" i="2"/>
  <c r="H12" i="2"/>
  <c r="G12" i="2"/>
  <c r="E12" i="2"/>
  <c r="C12" i="2"/>
  <c r="B12" i="2"/>
  <c r="A12" i="2"/>
  <c r="R13" i="2"/>
  <c r="Q13" i="2"/>
  <c r="P13" i="2"/>
  <c r="O13" i="2"/>
  <c r="K13" i="2"/>
  <c r="H13" i="2"/>
  <c r="G13" i="2"/>
  <c r="E13" i="2"/>
  <c r="C13" i="2"/>
  <c r="B13" i="2"/>
  <c r="A13" i="2"/>
  <c r="R14" i="2"/>
  <c r="Q14" i="2"/>
  <c r="P14" i="2"/>
  <c r="O14" i="2"/>
  <c r="K14" i="2"/>
  <c r="H14" i="2"/>
  <c r="G14" i="2"/>
  <c r="E14" i="2"/>
  <c r="C14" i="2"/>
  <c r="B14" i="2"/>
  <c r="A14" i="2"/>
  <c r="R15" i="2"/>
  <c r="Q15" i="2"/>
  <c r="P15" i="2"/>
  <c r="O15" i="2"/>
  <c r="K15" i="2"/>
  <c r="H15" i="2"/>
  <c r="G15" i="2"/>
  <c r="E15" i="2"/>
  <c r="C15" i="2"/>
  <c r="A15" i="2"/>
  <c r="R16" i="2"/>
  <c r="Q16" i="2"/>
  <c r="P16" i="2"/>
  <c r="O16" i="2"/>
  <c r="K16" i="2"/>
  <c r="H16" i="2"/>
  <c r="G16" i="2"/>
  <c r="E16" i="2"/>
  <c r="C16" i="2"/>
  <c r="A16" i="2"/>
  <c r="R17" i="2"/>
  <c r="Q17" i="2"/>
  <c r="P17" i="2"/>
  <c r="O17" i="2"/>
  <c r="K17" i="2"/>
  <c r="H17" i="2"/>
  <c r="G17" i="2"/>
  <c r="E17" i="2"/>
  <c r="C17" i="2"/>
  <c r="A17" i="2"/>
  <c r="R18" i="2"/>
  <c r="Q18" i="2"/>
  <c r="P18" i="2"/>
  <c r="O18" i="2"/>
  <c r="K18" i="2"/>
  <c r="H18" i="2"/>
  <c r="G18" i="2"/>
  <c r="E18" i="2"/>
  <c r="C18" i="2"/>
  <c r="A18" i="2"/>
  <c r="R19" i="2"/>
  <c r="Q19" i="2"/>
  <c r="P19" i="2"/>
  <c r="O19" i="2"/>
  <c r="K19" i="2"/>
  <c r="H19" i="2"/>
  <c r="G19" i="2"/>
  <c r="E19" i="2"/>
  <c r="C19" i="2"/>
  <c r="A19" i="2"/>
  <c r="R20" i="2"/>
  <c r="Q20" i="2"/>
  <c r="P20" i="2"/>
  <c r="O20" i="2"/>
  <c r="K20" i="2"/>
  <c r="H20" i="2"/>
  <c r="G20" i="2"/>
  <c r="E20" i="2"/>
  <c r="C20" i="2"/>
  <c r="A20" i="2"/>
  <c r="R21" i="2"/>
  <c r="Q21" i="2"/>
  <c r="P21" i="2"/>
  <c r="O21" i="2"/>
  <c r="K21" i="2"/>
  <c r="H21" i="2"/>
  <c r="G21" i="2"/>
  <c r="E21" i="2"/>
  <c r="C21" i="2"/>
  <c r="A21" i="2"/>
  <c r="R22" i="2"/>
  <c r="Q22" i="2"/>
  <c r="P22" i="2"/>
  <c r="O22" i="2"/>
  <c r="K22" i="2"/>
  <c r="H22" i="2"/>
  <c r="G22" i="2"/>
  <c r="E22" i="2"/>
  <c r="C22" i="2"/>
  <c r="A22" i="2"/>
  <c r="R23" i="2"/>
  <c r="Q23" i="2"/>
  <c r="P23" i="2"/>
  <c r="O23" i="2"/>
  <c r="K23" i="2"/>
  <c r="H23" i="2"/>
  <c r="G23" i="2"/>
  <c r="E23" i="2"/>
  <c r="C23" i="2"/>
  <c r="A23" i="2"/>
  <c r="R24" i="2"/>
  <c r="Q24" i="2"/>
  <c r="P24" i="2"/>
  <c r="O24" i="2"/>
  <c r="K24" i="2"/>
  <c r="H24" i="2"/>
  <c r="G24" i="2"/>
  <c r="E24" i="2"/>
  <c r="C24" i="2"/>
  <c r="A24" i="2"/>
  <c r="R25" i="2"/>
  <c r="Q25" i="2"/>
  <c r="P25" i="2"/>
  <c r="O25" i="2"/>
  <c r="K25" i="2"/>
  <c r="H25" i="2"/>
  <c r="G25" i="2"/>
  <c r="E25" i="2"/>
  <c r="C25" i="2"/>
  <c r="A25" i="2"/>
  <c r="R26" i="2"/>
  <c r="Q26" i="2"/>
  <c r="P26" i="2"/>
  <c r="O26" i="2"/>
  <c r="K26" i="2"/>
  <c r="H26" i="2"/>
  <c r="G26" i="2"/>
  <c r="E26" i="2"/>
  <c r="C26" i="2"/>
  <c r="A26" i="2"/>
  <c r="R27" i="2"/>
  <c r="Q27" i="2"/>
  <c r="P27" i="2"/>
  <c r="O27" i="2"/>
  <c r="K27" i="2"/>
  <c r="H27" i="2"/>
  <c r="G27" i="2"/>
  <c r="E27" i="2"/>
  <c r="C27" i="2"/>
  <c r="A27" i="2"/>
  <c r="R28" i="2"/>
  <c r="Q28" i="2"/>
  <c r="P28" i="2"/>
  <c r="O28" i="2"/>
  <c r="K28" i="2"/>
  <c r="H28" i="2"/>
  <c r="G28" i="2"/>
  <c r="E28" i="2"/>
  <c r="C28" i="2"/>
  <c r="A28" i="2"/>
  <c r="R29" i="2"/>
  <c r="Q29" i="2"/>
  <c r="P29" i="2"/>
  <c r="O29" i="2"/>
  <c r="K29" i="2"/>
  <c r="H29" i="2"/>
  <c r="G29" i="2"/>
  <c r="E29" i="2"/>
  <c r="C29" i="2"/>
  <c r="A29" i="2"/>
  <c r="R30" i="2"/>
  <c r="Q30" i="2"/>
  <c r="P30" i="2"/>
  <c r="O30" i="2"/>
  <c r="K30" i="2"/>
  <c r="H30" i="2"/>
  <c r="G30" i="2"/>
  <c r="E30" i="2"/>
  <c r="C30" i="2"/>
  <c r="A30" i="2"/>
  <c r="E4" i="1" l="1"/>
  <c r="N9" i="1" l="1"/>
  <c r="O9" i="1" s="1"/>
  <c r="N10" i="1"/>
  <c r="O10" i="1" s="1"/>
  <c r="N12" i="1"/>
  <c r="O12" i="1" s="1"/>
  <c r="N14" i="1"/>
  <c r="O14" i="1" s="1"/>
  <c r="N16" i="1"/>
  <c r="O16" i="1" s="1"/>
  <c r="N18" i="1"/>
  <c r="O18" i="1" s="1"/>
  <c r="N20" i="1"/>
  <c r="O20" i="1" s="1"/>
  <c r="N22" i="1"/>
  <c r="O22" i="1" s="1"/>
  <c r="N11" i="1"/>
  <c r="O11" i="1" s="1"/>
  <c r="N13" i="1"/>
  <c r="O13" i="1" s="1"/>
  <c r="N15" i="1"/>
  <c r="O15" i="1" s="1"/>
  <c r="N17" i="1"/>
  <c r="O17" i="1" s="1"/>
  <c r="N19" i="1"/>
  <c r="O19" i="1" s="1"/>
  <c r="N21" i="1"/>
  <c r="O21" i="1" s="1"/>
  <c r="N23" i="1"/>
  <c r="O23" i="1" s="1"/>
  <c r="N24" i="1"/>
  <c r="O24" i="1" s="1"/>
  <c r="K9" i="1"/>
  <c r="L9" i="1" s="1"/>
  <c r="K10" i="1"/>
  <c r="L10" i="1" s="1"/>
  <c r="K12" i="1"/>
  <c r="L12" i="1" s="1"/>
  <c r="K14" i="1"/>
  <c r="L14" i="1" s="1"/>
  <c r="K16" i="1"/>
  <c r="L16" i="1" s="1"/>
  <c r="K18" i="1"/>
  <c r="L18" i="1" s="1"/>
  <c r="K20" i="1"/>
  <c r="L20" i="1" s="1"/>
  <c r="K22" i="1"/>
  <c r="L22" i="1" s="1"/>
  <c r="K11" i="1"/>
  <c r="L11" i="1" s="1"/>
  <c r="K13" i="1"/>
  <c r="L13" i="1" s="1"/>
  <c r="K15" i="1"/>
  <c r="L15" i="1" s="1"/>
  <c r="K17" i="1"/>
  <c r="L17" i="1" s="1"/>
  <c r="K19" i="1"/>
  <c r="L19" i="1" s="1"/>
  <c r="K21" i="1"/>
  <c r="L21" i="1" s="1"/>
  <c r="K23" i="1"/>
  <c r="L23" i="1" s="1"/>
  <c r="K24" i="1"/>
  <c r="L24" i="1" s="1"/>
  <c r="H10" i="1"/>
  <c r="H12" i="1"/>
  <c r="H14" i="1"/>
  <c r="H16" i="1"/>
  <c r="H18" i="1"/>
  <c r="H20" i="1"/>
  <c r="H22" i="1"/>
  <c r="H24" i="1"/>
  <c r="I10" i="1"/>
  <c r="I12" i="1"/>
  <c r="I14" i="1"/>
  <c r="I16" i="1"/>
  <c r="I18" i="1"/>
  <c r="I20" i="1"/>
  <c r="I22" i="1"/>
  <c r="I24" i="1"/>
  <c r="H11" i="1"/>
  <c r="H13" i="1"/>
  <c r="H15" i="1"/>
  <c r="H17" i="1"/>
  <c r="H19" i="1"/>
  <c r="H21" i="1"/>
  <c r="H23" i="1"/>
  <c r="I11" i="1"/>
  <c r="I13" i="1"/>
  <c r="I15" i="1"/>
  <c r="I17" i="1"/>
  <c r="I19" i="1"/>
  <c r="I21" i="1"/>
  <c r="I23" i="1"/>
  <c r="H9" i="1"/>
  <c r="I9" i="1"/>
  <c r="N103" i="1"/>
  <c r="O103" i="1" s="1"/>
  <c r="N104" i="1"/>
  <c r="O104" i="1" s="1"/>
  <c r="N105" i="1"/>
  <c r="O105" i="1" s="1"/>
  <c r="N106" i="1"/>
  <c r="O106" i="1" s="1"/>
  <c r="K103" i="1"/>
  <c r="L103" i="1" s="1"/>
  <c r="K104" i="1"/>
  <c r="L104" i="1" s="1"/>
  <c r="K105" i="1"/>
  <c r="L105" i="1" s="1"/>
  <c r="K106" i="1"/>
  <c r="L106" i="1" s="1"/>
  <c r="F4" i="1"/>
  <c r="E5" i="1"/>
</calcChain>
</file>

<file path=xl/sharedStrings.xml><?xml version="1.0" encoding="utf-8"?>
<sst xmlns="http://schemas.openxmlformats.org/spreadsheetml/2006/main" count="172" uniqueCount="100">
  <si>
    <t>Création</t>
  </si>
  <si>
    <t>N° Commande</t>
  </si>
  <si>
    <t>Nom client</t>
  </si>
  <si>
    <t>Date prévue</t>
  </si>
  <si>
    <t>1- Extraction</t>
  </si>
  <si>
    <t>2- Filtres</t>
  </si>
  <si>
    <t>Aujourd'hui</t>
  </si>
  <si>
    <t>1- Copie extraction données</t>
  </si>
  <si>
    <t>2- Calcul</t>
  </si>
  <si>
    <t>Référence Client</t>
  </si>
  <si>
    <t>Sit. Cde</t>
  </si>
  <si>
    <t>Net</t>
  </si>
  <si>
    <t>Durée en jours</t>
  </si>
  <si>
    <t>Devis</t>
  </si>
  <si>
    <t>3- Copie formules</t>
  </si>
  <si>
    <t>Raz</t>
  </si>
  <si>
    <t>Client</t>
  </si>
  <si>
    <t>Sit. Liv.</t>
  </si>
  <si>
    <t>Sit. Fac.</t>
  </si>
  <si>
    <t>Expédition</t>
  </si>
  <si>
    <t>Blocage</t>
  </si>
  <si>
    <t>Revient</t>
  </si>
  <si>
    <t xml:space="preserve">Marge </t>
  </si>
  <si>
    <t>Devise</t>
  </si>
  <si>
    <t>Affaire</t>
  </si>
  <si>
    <t>Societe</t>
  </si>
  <si>
    <t>Mt Stat.</t>
  </si>
  <si>
    <t>Stat. Client 1</t>
  </si>
  <si>
    <t>Stat. Client 2</t>
  </si>
  <si>
    <t>Stat Client 3</t>
  </si>
  <si>
    <t>Mt marge</t>
  </si>
  <si>
    <t>Confirmée ?</t>
  </si>
  <si>
    <t>Client livré</t>
  </si>
  <si>
    <t>Gestionnaire</t>
  </si>
  <si>
    <t>Date Liv Prevue Cde</t>
  </si>
  <si>
    <t>Magasin</t>
  </si>
  <si>
    <t>Coût de transport</t>
  </si>
  <si>
    <t>Désignation Affaire</t>
  </si>
  <si>
    <t>Barème</t>
  </si>
  <si>
    <t>Code Postal</t>
  </si>
  <si>
    <t>Ville</t>
  </si>
  <si>
    <t>Représentant</t>
  </si>
  <si>
    <t>Type Cde</t>
  </si>
  <si>
    <t>Réception</t>
  </si>
  <si>
    <t>Cagnotte utilisée</t>
  </si>
  <si>
    <t>Cagnotte générée</t>
  </si>
  <si>
    <t>Retour prévu le</t>
  </si>
  <si>
    <t>Créateur de la cde</t>
  </si>
  <si>
    <t>Nom</t>
  </si>
  <si>
    <t>Port A Payer</t>
  </si>
  <si>
    <t>Taux Remise 1</t>
  </si>
  <si>
    <t>Taux Remise2</t>
  </si>
  <si>
    <t>Taux Remise3</t>
  </si>
  <si>
    <t>Remise 1</t>
  </si>
  <si>
    <t>Remise 2</t>
  </si>
  <si>
    <t>Remise 3</t>
  </si>
  <si>
    <t>Taux Escompte</t>
  </si>
  <si>
    <t>Escompte Mt</t>
  </si>
  <si>
    <t>Base Tva1</t>
  </si>
  <si>
    <t>Base Tva2</t>
  </si>
  <si>
    <t>Base Tva3</t>
  </si>
  <si>
    <t>Montant Tva1</t>
  </si>
  <si>
    <t>Montant Tva2</t>
  </si>
  <si>
    <t>Montant Tva3</t>
  </si>
  <si>
    <t>Emballage</t>
  </si>
  <si>
    <t>Frais Divers</t>
  </si>
  <si>
    <t>TTC</t>
  </si>
  <si>
    <t>TOTAL H.T.</t>
  </si>
  <si>
    <t>Condition Règlement</t>
  </si>
  <si>
    <t>Mode règlement</t>
  </si>
  <si>
    <t>Livraison -</t>
  </si>
  <si>
    <t>JP-</t>
  </si>
  <si>
    <t>Livraison +</t>
  </si>
  <si>
    <t>JP+</t>
  </si>
  <si>
    <t>Délai de livraison
(en J)</t>
  </si>
  <si>
    <t>Affaires à 1 semaine d'être livrées</t>
  </si>
  <si>
    <t>JP</t>
  </si>
  <si>
    <t>Livraison</t>
  </si>
  <si>
    <t>Délai de livraison (en J)</t>
  </si>
  <si>
    <t>Supprimer lignes vides</t>
  </si>
  <si>
    <t>Procèdures</t>
  </si>
  <si>
    <t>2- Extraction et filtrage des données:</t>
  </si>
  <si>
    <t>3- Traitement des données après filtrage:</t>
  </si>
  <si>
    <t>4- Traitement des données pour les commandes en retard:</t>
  </si>
  <si>
    <t>5- Impression des graphiques:</t>
  </si>
  <si>
    <t>PMTL</t>
  </si>
  <si>
    <t>gd</t>
  </si>
  <si>
    <t>dg</t>
  </si>
  <si>
    <t>gfj</t>
  </si>
  <si>
    <t>gj</t>
  </si>
  <si>
    <t>edgtez</t>
  </si>
  <si>
    <t>ergterg</t>
  </si>
  <si>
    <t>eg</t>
  </si>
  <si>
    <t>reg</t>
  </si>
  <si>
    <t>drfg</t>
  </si>
  <si>
    <t>dfg</t>
  </si>
  <si>
    <t>rr</t>
  </si>
  <si>
    <t>g</t>
  </si>
  <si>
    <t>fdghfdgh</t>
  </si>
  <si>
    <t>fdhfd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</si>
</sst>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[$-40C]d\ mmmm\ yyyy;@"/>
    <numFmt numFmtId="165" formatCode="dd\-mmm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8" borderId="0" xfId="0" applyFill="1"/>
    <xf numFmtId="164" fontId="1" fillId="8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0" fontId="0" fillId="7" borderId="1" xfId="0" applyFont="1" applyFill="1" applyBorder="1" applyAlignment="1">
      <alignment horizontal="left" vertical="center"/>
    </xf>
    <xf numFmtId="0" fontId="0" fillId="0" borderId="0" xfId="0" applyFill="1"/>
    <xf numFmtId="0" fontId="0" fillId="3" borderId="1" xfId="0" applyFont="1" applyFill="1" applyBorder="1" applyAlignment="1">
      <alignment horizontal="left" vertical="center"/>
    </xf>
    <xf numFmtId="14" fontId="0" fillId="0" borderId="0" xfId="0" applyNumberFormat="1"/>
    <xf numFmtId="8" fontId="0" fillId="0" borderId="0" xfId="0" applyNumberFormat="1"/>
    <xf numFmtId="10" fontId="0" fillId="0" borderId="0" xfId="0" applyNumberFormat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0" fillId="8" borderId="1" xfId="0" applyFill="1" applyBorder="1"/>
    <xf numFmtId="0" fontId="0" fillId="8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0" xfId="0" applyBorder="1"/>
    <xf numFmtId="0" fontId="0" fillId="8" borderId="0" xfId="0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/>
    </xf>
    <xf numFmtId="0" fontId="0" fillId="8" borderId="0" xfId="0" applyFill="1" applyBorder="1"/>
    <xf numFmtId="164" fontId="1" fillId="8" borderId="0" xfId="0" applyNumberFormat="1" applyFont="1" applyFill="1" applyBorder="1" applyAlignment="1">
      <alignment horizontal="center"/>
    </xf>
    <xf numFmtId="164" fontId="0" fillId="8" borderId="0" xfId="0" applyNumberFormat="1" applyFont="1" applyFill="1" applyBorder="1" applyAlignment="1">
      <alignment horizontal="center"/>
    </xf>
    <xf numFmtId="164" fontId="2" fillId="8" borderId="0" xfId="0" applyNumberFormat="1" applyFont="1" applyFill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4" fontId="0" fillId="8" borderId="0" xfId="0" applyNumberFormat="1" applyFont="1" applyFill="1" applyBorder="1" applyAlignment="1">
      <alignment horizontal="center"/>
    </xf>
    <xf numFmtId="1" fontId="1" fillId="8" borderId="0" xfId="0" applyNumberFormat="1" applyFont="1" applyFill="1" applyBorder="1" applyAlignment="1">
      <alignment horizontal="center"/>
    </xf>
    <xf numFmtId="0" fontId="0" fillId="8" borderId="0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4" fillId="9" borderId="1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1" fontId="0" fillId="0" borderId="0" xfId="0" applyNumberFormat="1"/>
    <xf numFmtId="1" fontId="0" fillId="8" borderId="0" xfId="0" applyNumberFormat="1" applyFill="1"/>
    <xf numFmtId="0" fontId="0" fillId="8" borderId="0" xfId="0" applyNumberFormat="1" applyFill="1"/>
    <xf numFmtId="14" fontId="5" fillId="2" borderId="2" xfId="0" applyNumberFormat="1" applyFont="1" applyFill="1" applyBorder="1" applyAlignment="1">
      <alignment horizontal="center" vertical="center"/>
    </xf>
    <xf numFmtId="164" fontId="2" fillId="8" borderId="3" xfId="0" applyNumberFormat="1" applyFont="1" applyFill="1" applyBorder="1" applyAlignment="1">
      <alignment horizontal="center" vertical="center"/>
    </xf>
    <xf numFmtId="164" fontId="2" fillId="8" borderId="0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14" fontId="0" fillId="8" borderId="0" xfId="0" applyNumberFormat="1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1" fontId="1" fillId="8" borderId="0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8" borderId="0" xfId="0" applyFill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49" fontId="8" fillId="0" borderId="0" xfId="0" applyNumberFormat="1" applyFont="1"/>
    <xf numFmtId="49" fontId="8" fillId="0" borderId="8" xfId="0" applyNumberFormat="1" applyFont="1" applyBorder="1"/>
    <xf numFmtId="49" fontId="8" fillId="0" borderId="11" xfId="0" applyNumberFormat="1" applyFont="1" applyBorder="1"/>
    <xf numFmtId="49" fontId="8" fillId="0" borderId="13" xfId="0" applyNumberFormat="1" applyFont="1" applyBorder="1"/>
    <xf numFmtId="49" fontId="9" fillId="0" borderId="0" xfId="0" applyNumberFormat="1" applyFont="1"/>
    <xf numFmtId="14" fontId="6" fillId="8" borderId="0" xfId="0" applyNumberFormat="1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2" fillId="8" borderId="0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/>
    </xf>
    <xf numFmtId="14" fontId="1" fillId="8" borderId="0" xfId="0" applyNumberFormat="1" applyFont="1" applyFill="1" applyBorder="1" applyAlignment="1">
      <alignment horizontal="center"/>
    </xf>
    <xf numFmtId="14" fontId="6" fillId="8" borderId="0" xfId="0" applyNumberFormat="1" applyFont="1" applyFill="1" applyBorder="1" applyAlignment="1">
      <alignment horizontal="center" vertical="center"/>
    </xf>
    <xf numFmtId="16" fontId="4" fillId="9" borderId="1" xfId="0" applyNumberFormat="1" applyFont="1" applyFill="1" applyBorder="1" applyAlignment="1">
      <alignment horizontal="center" vertical="center"/>
    </xf>
    <xf numFmtId="16" fontId="0" fillId="8" borderId="0" xfId="0" applyNumberFormat="1" applyFont="1" applyFill="1" applyBorder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6" fontId="4" fillId="9" borderId="1" xfId="0" applyNumberFormat="1" applyFont="1" applyFill="1" applyBorder="1" applyAlignment="1">
      <alignment horizontal="center" vertical="center" wrapText="1"/>
    </xf>
    <xf numFmtId="165" fontId="0" fillId="8" borderId="0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165" fontId="0" fillId="8" borderId="0" xfId="0" applyNumberFormat="1" applyFill="1"/>
    <xf numFmtId="165" fontId="0" fillId="0" borderId="1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Traitement!$D$8</c:f>
              <c:strCache>
                <c:ptCount val="1"/>
                <c:pt idx="0">
                  <c:v>Création</c:v>
                </c:pt>
              </c:strCache>
            </c:strRef>
          </c:tx>
          <c:spPr>
            <a:noFill/>
          </c:spPr>
          <c:invertIfNegative val="0"/>
          <c:cat>
            <c:numRef>
              <c:f>Traitement!$C$9:$C$92</c:f>
              <c:numCache>
                <c:formatCode>General</c:formatCode>
                <c:ptCount val="84"/>
                <c:pt idx="0">
                  <c:v>16950</c:v>
                </c:pt>
                <c:pt idx="1">
                  <c:v>16951</c:v>
                </c:pt>
                <c:pt idx="2">
                  <c:v>16962</c:v>
                </c:pt>
                <c:pt idx="3">
                  <c:v>16963</c:v>
                </c:pt>
                <c:pt idx="4">
                  <c:v>16966</c:v>
                </c:pt>
                <c:pt idx="5">
                  <c:v>16968</c:v>
                </c:pt>
                <c:pt idx="6">
                  <c:v>16980</c:v>
                </c:pt>
                <c:pt idx="7">
                  <c:v>16984</c:v>
                </c:pt>
                <c:pt idx="8">
                  <c:v>16986</c:v>
                </c:pt>
                <c:pt idx="9">
                  <c:v>16991</c:v>
                </c:pt>
                <c:pt idx="10">
                  <c:v>16992</c:v>
                </c:pt>
                <c:pt idx="11">
                  <c:v>16994</c:v>
                </c:pt>
                <c:pt idx="12">
                  <c:v>16996</c:v>
                </c:pt>
                <c:pt idx="13">
                  <c:v>16998</c:v>
                </c:pt>
                <c:pt idx="14">
                  <c:v>16999</c:v>
                </c:pt>
                <c:pt idx="15">
                  <c:v>17000</c:v>
                </c:pt>
              </c:numCache>
            </c:numRef>
          </c:cat>
          <c:val>
            <c:numRef>
              <c:f>Traitement!$D$9:$D$92</c:f>
              <c:numCache>
                <c:formatCode>m/d/yyyy</c:formatCode>
                <c:ptCount val="84"/>
                <c:pt idx="0">
                  <c:v>42492</c:v>
                </c:pt>
                <c:pt idx="1">
                  <c:v>42493</c:v>
                </c:pt>
                <c:pt idx="2">
                  <c:v>42499</c:v>
                </c:pt>
                <c:pt idx="3">
                  <c:v>42500</c:v>
                </c:pt>
                <c:pt idx="4">
                  <c:v>42500</c:v>
                </c:pt>
                <c:pt idx="5">
                  <c:v>42500</c:v>
                </c:pt>
                <c:pt idx="6">
                  <c:v>42508</c:v>
                </c:pt>
                <c:pt idx="7">
                  <c:v>42509</c:v>
                </c:pt>
                <c:pt idx="8">
                  <c:v>42510</c:v>
                </c:pt>
                <c:pt idx="9">
                  <c:v>42513</c:v>
                </c:pt>
                <c:pt idx="10">
                  <c:v>42513</c:v>
                </c:pt>
                <c:pt idx="11">
                  <c:v>42514</c:v>
                </c:pt>
                <c:pt idx="12">
                  <c:v>42515</c:v>
                </c:pt>
                <c:pt idx="13">
                  <c:v>42515</c:v>
                </c:pt>
                <c:pt idx="14">
                  <c:v>42516</c:v>
                </c:pt>
                <c:pt idx="15">
                  <c:v>42516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F89-4A47-9717-F834E19C0538}"/>
            </c:ext>
          </c:extLst>
        </c:ser>
        <c:ser>
          <c:idx val="1"/>
          <c:order val="1"/>
          <c:tx>
            <c:strRef>
              <c:f>Traitement!$I$8</c:f>
              <c:strCache>
                <c:ptCount val="1"/>
                <c:pt idx="0">
                  <c:v>JP-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Traitement!$C$9:$C$92</c:f>
              <c:numCache>
                <c:formatCode>General</c:formatCode>
                <c:ptCount val="84"/>
                <c:pt idx="0">
                  <c:v>16950</c:v>
                </c:pt>
                <c:pt idx="1">
                  <c:v>16951</c:v>
                </c:pt>
                <c:pt idx="2">
                  <c:v>16962</c:v>
                </c:pt>
                <c:pt idx="3">
                  <c:v>16963</c:v>
                </c:pt>
                <c:pt idx="4">
                  <c:v>16966</c:v>
                </c:pt>
                <c:pt idx="5">
                  <c:v>16968</c:v>
                </c:pt>
                <c:pt idx="6">
                  <c:v>16980</c:v>
                </c:pt>
                <c:pt idx="7">
                  <c:v>16984</c:v>
                </c:pt>
                <c:pt idx="8">
                  <c:v>16986</c:v>
                </c:pt>
                <c:pt idx="9">
                  <c:v>16991</c:v>
                </c:pt>
                <c:pt idx="10">
                  <c:v>16992</c:v>
                </c:pt>
                <c:pt idx="11">
                  <c:v>16994</c:v>
                </c:pt>
                <c:pt idx="12">
                  <c:v>16996</c:v>
                </c:pt>
                <c:pt idx="13">
                  <c:v>16998</c:v>
                </c:pt>
                <c:pt idx="14">
                  <c:v>16999</c:v>
                </c:pt>
                <c:pt idx="15">
                  <c:v>17000</c:v>
                </c:pt>
              </c:numCache>
            </c:numRef>
          </c:cat>
          <c:val>
            <c:numRef>
              <c:f>Traitement!$I$9:$I$92</c:f>
              <c:numCache>
                <c:formatCode>General</c:formatCode>
                <c:ptCount val="84"/>
                <c:pt idx="0">
                  <c:v>30</c:v>
                </c:pt>
                <c:pt idx="1">
                  <c:v>58</c:v>
                </c:pt>
                <c:pt idx="2">
                  <c:v>21</c:v>
                </c:pt>
                <c:pt idx="3">
                  <c:v>0</c:v>
                </c:pt>
                <c:pt idx="4">
                  <c:v>0</c:v>
                </c:pt>
                <c:pt idx="5">
                  <c:v>36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25</c:v>
                </c:pt>
                <c:pt idx="10">
                  <c:v>39</c:v>
                </c:pt>
                <c:pt idx="11">
                  <c:v>20</c:v>
                </c:pt>
                <c:pt idx="12">
                  <c:v>27</c:v>
                </c:pt>
                <c:pt idx="13">
                  <c:v>0</c:v>
                </c:pt>
                <c:pt idx="14">
                  <c:v>0</c:v>
                </c:pt>
                <c:pt idx="15">
                  <c:v>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52A-4B11-A7EF-DEC28ACE42DB}"/>
            </c:ext>
          </c:extLst>
        </c:ser>
        <c:ser>
          <c:idx val="3"/>
          <c:order val="3"/>
          <c:tx>
            <c:strRef>
              <c:f>Traitement!$L$8</c:f>
              <c:strCache>
                <c:ptCount val="1"/>
                <c:pt idx="0">
                  <c:v>JP+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numRef>
              <c:f>Traitement!$C$9:$C$92</c:f>
              <c:numCache>
                <c:formatCode>General</c:formatCode>
                <c:ptCount val="84"/>
                <c:pt idx="0">
                  <c:v>16950</c:v>
                </c:pt>
                <c:pt idx="1">
                  <c:v>16951</c:v>
                </c:pt>
                <c:pt idx="2">
                  <c:v>16962</c:v>
                </c:pt>
                <c:pt idx="3">
                  <c:v>16963</c:v>
                </c:pt>
                <c:pt idx="4">
                  <c:v>16966</c:v>
                </c:pt>
                <c:pt idx="5">
                  <c:v>16968</c:v>
                </c:pt>
                <c:pt idx="6">
                  <c:v>16980</c:v>
                </c:pt>
                <c:pt idx="7">
                  <c:v>16984</c:v>
                </c:pt>
                <c:pt idx="8">
                  <c:v>16986</c:v>
                </c:pt>
                <c:pt idx="9">
                  <c:v>16991</c:v>
                </c:pt>
                <c:pt idx="10">
                  <c:v>16992</c:v>
                </c:pt>
                <c:pt idx="11">
                  <c:v>16994</c:v>
                </c:pt>
                <c:pt idx="12">
                  <c:v>16996</c:v>
                </c:pt>
                <c:pt idx="13">
                  <c:v>16998</c:v>
                </c:pt>
                <c:pt idx="14">
                  <c:v>16999</c:v>
                </c:pt>
                <c:pt idx="15">
                  <c:v>17000</c:v>
                </c:pt>
              </c:numCache>
            </c:numRef>
          </c:cat>
          <c:val>
            <c:numRef>
              <c:f>Traitement!$L$9:$L$92</c:f>
              <c:numCache>
                <c:formatCode>General</c:formatCode>
                <c:ptCount val="8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150</c:v>
                </c:pt>
                <c:pt idx="5">
                  <c:v>0</c:v>
                </c:pt>
                <c:pt idx="6">
                  <c:v>65</c:v>
                </c:pt>
                <c:pt idx="7">
                  <c:v>99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96</c:v>
                </c:pt>
                <c:pt idx="14">
                  <c:v>67</c:v>
                </c:pt>
                <c:pt idx="1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52A-4B11-A7EF-DEC28ACE42DB}"/>
            </c:ext>
          </c:extLst>
        </c:ser>
        <c:ser>
          <c:idx val="4"/>
          <c:order val="4"/>
          <c:tx>
            <c:strRef>
              <c:f>Traitement!$O$8</c:f>
              <c:strCache>
                <c:ptCount val="1"/>
                <c:pt idx="0">
                  <c:v>JP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Traitement!$C$9:$C$92</c:f>
              <c:numCache>
                <c:formatCode>General</c:formatCode>
                <c:ptCount val="84"/>
                <c:pt idx="0">
                  <c:v>16950</c:v>
                </c:pt>
                <c:pt idx="1">
                  <c:v>16951</c:v>
                </c:pt>
                <c:pt idx="2">
                  <c:v>16962</c:v>
                </c:pt>
                <c:pt idx="3">
                  <c:v>16963</c:v>
                </c:pt>
                <c:pt idx="4">
                  <c:v>16966</c:v>
                </c:pt>
                <c:pt idx="5">
                  <c:v>16968</c:v>
                </c:pt>
                <c:pt idx="6">
                  <c:v>16980</c:v>
                </c:pt>
                <c:pt idx="7">
                  <c:v>16984</c:v>
                </c:pt>
                <c:pt idx="8">
                  <c:v>16986</c:v>
                </c:pt>
                <c:pt idx="9">
                  <c:v>16991</c:v>
                </c:pt>
                <c:pt idx="10">
                  <c:v>16992</c:v>
                </c:pt>
                <c:pt idx="11">
                  <c:v>16994</c:v>
                </c:pt>
                <c:pt idx="12">
                  <c:v>16996</c:v>
                </c:pt>
                <c:pt idx="13">
                  <c:v>16998</c:v>
                </c:pt>
                <c:pt idx="14">
                  <c:v>16999</c:v>
                </c:pt>
                <c:pt idx="15">
                  <c:v>17000</c:v>
                </c:pt>
              </c:numCache>
            </c:numRef>
          </c:cat>
          <c:val>
            <c:numRef>
              <c:f>Traitement!$O$9:$O$92</c:f>
              <c:numCache>
                <c:formatCode>General</c:formatCode>
                <c:ptCount val="8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E1B-429D-8C74-6485111A2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9085056"/>
        <c:axId val="221974528"/>
      </c:barChart>
      <c:scatterChart>
        <c:scatterStyle val="smoothMarker"/>
        <c:varyColors val="0"/>
        <c:ser>
          <c:idx val="2"/>
          <c:order val="2"/>
          <c:tx>
            <c:strRef>
              <c:f>Traitement!$E$3</c:f>
              <c:strCache>
                <c:ptCount val="1"/>
                <c:pt idx="0">
                  <c:v>Aujourd'hui</c:v>
                </c:pt>
              </c:strCache>
            </c:strRef>
          </c:tx>
          <c:spPr>
            <a:ln w="38100"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Traitement!$E$4:$F$4</c:f>
              <c:numCache>
                <c:formatCode>0</c:formatCode>
                <c:ptCount val="2"/>
                <c:pt idx="0" formatCode="m/d/yyyy">
                  <c:v>42557</c:v>
                </c:pt>
                <c:pt idx="1">
                  <c:v>42557</c:v>
                </c:pt>
              </c:numCache>
            </c:numRef>
          </c:xVal>
          <c:yVal>
            <c:numRef>
              <c:f>Traitement!$E$5:$F$5</c:f>
              <c:numCache>
                <c:formatCode>0</c:formatCode>
                <c:ptCount val="2"/>
                <c:pt idx="0" formatCode="m/d/yyyy">
                  <c:v>42557</c:v>
                </c:pt>
                <c:pt idx="1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52A-4B11-A7EF-DEC28ACE4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977600"/>
        <c:axId val="221976064"/>
      </c:scatterChart>
      <c:catAx>
        <c:axId val="219085056"/>
        <c:scaling>
          <c:orientation val="maxMin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974528"/>
        <c:crosses val="autoZero"/>
        <c:auto val="1"/>
        <c:lblAlgn val="ctr"/>
        <c:lblOffset val="100"/>
        <c:noMultiLvlLbl val="0"/>
      </c:catAx>
      <c:valAx>
        <c:axId val="221974528"/>
        <c:scaling>
          <c:orientation val="minMax"/>
          <c:min val="42278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none"/>
        <c:minorTickMark val="none"/>
        <c:tickLblPos val="nextTo"/>
        <c:spPr>
          <a:noFill/>
          <a:ln w="25400">
            <a:solidFill>
              <a:schemeClr val="tx1"/>
            </a:solidFill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085056"/>
        <c:crosses val="autoZero"/>
        <c:crossBetween val="between"/>
        <c:majorUnit val="7"/>
      </c:valAx>
      <c:valAx>
        <c:axId val="221976064"/>
        <c:scaling>
          <c:orientation val="minMax"/>
        </c:scaling>
        <c:delete val="1"/>
        <c:axPos val="r"/>
        <c:numFmt formatCode="General" sourceLinked="0"/>
        <c:majorTickMark val="out"/>
        <c:minorTickMark val="none"/>
        <c:tickLblPos val="nextTo"/>
        <c:crossAx val="221977600"/>
        <c:crosses val="max"/>
        <c:crossBetween val="midCat"/>
      </c:valAx>
      <c:valAx>
        <c:axId val="2219776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221976064"/>
        <c:crosses val="autoZero"/>
        <c:crossBetween val="midCat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1.3149999999999999" header="0.3" footer="0.3"/>
    <c:pageSetup paperSize="9"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'Traitement retard'!$D$8</c:f>
              <c:strCache>
                <c:ptCount val="1"/>
                <c:pt idx="0">
                  <c:v>Création</c:v>
                </c:pt>
              </c:strCache>
            </c:strRef>
          </c:tx>
          <c:spPr>
            <a:noFill/>
          </c:spPr>
          <c:invertIfNegative val="0"/>
          <c:cat>
            <c:numRef>
              <c:f>'Traitement retard'!$C$9:$C$11</c:f>
              <c:numCache>
                <c:formatCode>General</c:formatCode>
                <c:ptCount val="3"/>
                <c:pt idx="0">
                  <c:v>11352</c:v>
                </c:pt>
                <c:pt idx="1">
                  <c:v>11512</c:v>
                </c:pt>
                <c:pt idx="2">
                  <c:v>12859</c:v>
                </c:pt>
              </c:numCache>
            </c:numRef>
          </c:cat>
          <c:val>
            <c:numRef>
              <c:f>'Traitement retard'!$D$9:$D$11</c:f>
              <c:numCache>
                <c:formatCode>m/d/yyyy</c:formatCode>
                <c:ptCount val="3"/>
                <c:pt idx="0">
                  <c:v>40021</c:v>
                </c:pt>
                <c:pt idx="1">
                  <c:v>40101</c:v>
                </c:pt>
                <c:pt idx="2">
                  <c:v>40611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23-4E63-8D4F-88ECD174E633}"/>
            </c:ext>
          </c:extLst>
        </c:ser>
        <c:ser>
          <c:idx val="1"/>
          <c:order val="1"/>
          <c:tx>
            <c:strRef>
              <c:f>'Traitement retard'!$E$8</c:f>
              <c:strCache>
                <c:ptCount val="1"/>
                <c:pt idx="0">
                  <c:v>Délai de livraison (en J)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'Traitement retard'!$C$9:$C$11</c:f>
              <c:numCache>
                <c:formatCode>General</c:formatCode>
                <c:ptCount val="3"/>
                <c:pt idx="0">
                  <c:v>11352</c:v>
                </c:pt>
                <c:pt idx="1">
                  <c:v>11512</c:v>
                </c:pt>
                <c:pt idx="2">
                  <c:v>12859</c:v>
                </c:pt>
              </c:numCache>
            </c:numRef>
          </c:cat>
          <c:val>
            <c:numRef>
              <c:f>'Traitement retard'!$E$9:$E$11</c:f>
              <c:numCache>
                <c:formatCode>General</c:formatCode>
                <c:ptCount val="3"/>
                <c:pt idx="0">
                  <c:v>21</c:v>
                </c:pt>
                <c:pt idx="1">
                  <c:v>32</c:v>
                </c:pt>
                <c:pt idx="2">
                  <c:v>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23-4E63-8D4F-88ECD174E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2028544"/>
        <c:axId val="222030080"/>
      </c:barChart>
      <c:scatterChart>
        <c:scatterStyle val="smoothMarker"/>
        <c:varyColors val="0"/>
        <c:ser>
          <c:idx val="2"/>
          <c:order val="2"/>
          <c:tx>
            <c:strRef>
              <c:f>'Traitement retard'!$E$3</c:f>
              <c:strCache>
                <c:ptCount val="1"/>
                <c:pt idx="0">
                  <c:v>Aujourd'hui</c:v>
                </c:pt>
              </c:strCache>
            </c:strRef>
          </c:tx>
          <c:spPr>
            <a:ln w="57150"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'Traitement retard'!$E$4:$F$4</c:f>
              <c:numCache>
                <c:formatCode>0</c:formatCode>
                <c:ptCount val="2"/>
                <c:pt idx="0" formatCode="[$-40C]d\ mmmm\ yyyy;@">
                  <c:v>42557</c:v>
                </c:pt>
                <c:pt idx="1">
                  <c:v>42557</c:v>
                </c:pt>
              </c:numCache>
            </c:numRef>
          </c:xVal>
          <c:yVal>
            <c:numRef>
              <c:f>'Traitement retard'!$E$5:$F$5</c:f>
              <c:numCache>
                <c:formatCode>0</c:formatCode>
                <c:ptCount val="2"/>
                <c:pt idx="0" formatCode="[$-40C]d\ mmmm\ yyyy;@">
                  <c:v>42557</c:v>
                </c:pt>
                <c:pt idx="1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B023-4E63-8D4F-88ECD174E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604096"/>
        <c:axId val="241602560"/>
      </c:scatterChart>
      <c:catAx>
        <c:axId val="222028544"/>
        <c:scaling>
          <c:orientation val="maxMin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2030080"/>
        <c:crosses val="autoZero"/>
        <c:auto val="1"/>
        <c:lblAlgn val="ctr"/>
        <c:lblOffset val="100"/>
        <c:noMultiLvlLbl val="0"/>
      </c:catAx>
      <c:valAx>
        <c:axId val="222030080"/>
        <c:scaling>
          <c:orientation val="minMax"/>
          <c:min val="4240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none"/>
        <c:minorTickMark val="none"/>
        <c:tickLblPos val="nextTo"/>
        <c:spPr>
          <a:noFill/>
          <a:ln w="25400">
            <a:solidFill>
              <a:schemeClr val="tx1"/>
            </a:solidFill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2028544"/>
        <c:crosses val="autoZero"/>
        <c:crossBetween val="between"/>
        <c:majorUnit val="7"/>
      </c:valAx>
      <c:valAx>
        <c:axId val="241602560"/>
        <c:scaling>
          <c:orientation val="minMax"/>
        </c:scaling>
        <c:delete val="1"/>
        <c:axPos val="r"/>
        <c:numFmt formatCode="General" sourceLinked="0"/>
        <c:majorTickMark val="out"/>
        <c:minorTickMark val="none"/>
        <c:tickLblPos val="nextTo"/>
        <c:crossAx val="241604096"/>
        <c:crosses val="max"/>
        <c:crossBetween val="midCat"/>
      </c:valAx>
      <c:valAx>
        <c:axId val="241604096"/>
        <c:scaling>
          <c:orientation val="minMax"/>
        </c:scaling>
        <c:delete val="1"/>
        <c:axPos val="b"/>
        <c:numFmt formatCode="[$-40C]d\ mmmm\ yyyy;@" sourceLinked="1"/>
        <c:majorTickMark val="out"/>
        <c:minorTickMark val="none"/>
        <c:tickLblPos val="nextTo"/>
        <c:crossAx val="241602560"/>
        <c:crosses val="autoZero"/>
        <c:crossBetween val="midCat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29</xdr:row>
          <xdr:rowOff>9525</xdr:rowOff>
        </xdr:from>
        <xdr:to>
          <xdr:col>3</xdr:col>
          <xdr:colOff>781050</xdr:colOff>
          <xdr:row>30</xdr:row>
          <xdr:rowOff>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23</xdr:row>
          <xdr:rowOff>9525</xdr:rowOff>
        </xdr:from>
        <xdr:to>
          <xdr:col>3</xdr:col>
          <xdr:colOff>781050</xdr:colOff>
          <xdr:row>23</xdr:row>
          <xdr:rowOff>171450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25</xdr:row>
          <xdr:rowOff>9525</xdr:rowOff>
        </xdr:from>
        <xdr:to>
          <xdr:col>4</xdr:col>
          <xdr:colOff>19050</xdr:colOff>
          <xdr:row>26</xdr:row>
          <xdr:rowOff>19050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Traitement_général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27</xdr:row>
          <xdr:rowOff>9525</xdr:rowOff>
        </xdr:from>
        <xdr:to>
          <xdr:col>3</xdr:col>
          <xdr:colOff>781050</xdr:colOff>
          <xdr:row>28</xdr:row>
          <xdr:rowOff>19050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Extraction_retard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9525</xdr:rowOff>
        </xdr:from>
        <xdr:to>
          <xdr:col>1</xdr:col>
          <xdr:colOff>0</xdr:colOff>
          <xdr:row>1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2</xdr:col>
          <xdr:colOff>0</xdr:colOff>
          <xdr:row>1</xdr:row>
          <xdr:rowOff>171450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171450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152400</xdr:rowOff>
        </xdr:from>
        <xdr:to>
          <xdr:col>5</xdr:col>
          <xdr:colOff>352425</xdr:colOff>
          <xdr:row>2</xdr:row>
          <xdr:rowOff>19050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 inf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0</xdr:row>
          <xdr:rowOff>171450</xdr:rowOff>
        </xdr:from>
        <xdr:to>
          <xdr:col>6</xdr:col>
          <xdr:colOff>571500</xdr:colOff>
          <xdr:row>2</xdr:row>
          <xdr:rowOff>38100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 mot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1647825</xdr:colOff>
          <xdr:row>0</xdr:row>
          <xdr:rowOff>171450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1647825</xdr:colOff>
          <xdr:row>2</xdr:row>
          <xdr:rowOff>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1647825</xdr:colOff>
          <xdr:row>2</xdr:row>
          <xdr:rowOff>171450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- glisser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5</xdr:row>
          <xdr:rowOff>9525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29</xdr:col>
      <xdr:colOff>0</xdr:colOff>
      <xdr:row>100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1</xdr:row>
          <xdr:rowOff>180975</xdr:rowOff>
        </xdr:to>
        <xdr:sp macro="" textlink="">
          <xdr:nvSpPr>
            <xdr:cNvPr id="14367" name="Button 31" hidden="1">
              <a:extLst>
                <a:ext uri="{63B3BB69-23CF-44E3-9099-C40C66FF867C}">
                  <a14:compatExt spid="_x0000_s14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0</xdr:rowOff>
        </xdr:from>
        <xdr:to>
          <xdr:col>3</xdr:col>
          <xdr:colOff>0</xdr:colOff>
          <xdr:row>2</xdr:row>
          <xdr:rowOff>171450</xdr:rowOff>
        </xdr:to>
        <xdr:sp macro="" textlink="">
          <xdr:nvSpPr>
            <xdr:cNvPr id="14368" name="Button 32" hidden="1">
              <a:extLst>
                <a:ext uri="{63B3BB69-23CF-44E3-9099-C40C66FF867C}">
                  <a14:compatExt spid="_x0000_s14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4369" name="Button 33" hidden="1">
              <a:extLst>
                <a:ext uri="{63B3BB69-23CF-44E3-9099-C40C66FF867C}">
                  <a14:compatExt spid="_x0000_s14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- glisser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171450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4370" name="Button 34" hidden="1">
              <a:extLst>
                <a:ext uri="{63B3BB69-23CF-44E3-9099-C40C66FF867C}">
                  <a14:compatExt spid="_x0000_s14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</xdr:row>
          <xdr:rowOff>171450</xdr:rowOff>
        </xdr:from>
        <xdr:to>
          <xdr:col>5</xdr:col>
          <xdr:colOff>19050</xdr:colOff>
          <xdr:row>6</xdr:row>
          <xdr:rowOff>28575</xdr:rowOff>
        </xdr:to>
        <xdr:sp macro="" textlink="">
          <xdr:nvSpPr>
            <xdr:cNvPr id="14371" name="Button 35" hidden="1">
              <a:extLst>
                <a:ext uri="{63B3BB69-23CF-44E3-9099-C40C66FF867C}">
                  <a14:compatExt spid="_x0000_s14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29</xdr:col>
      <xdr:colOff>0</xdr:colOff>
      <xdr:row>42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7" Type="http://schemas.openxmlformats.org/officeDocument/2006/relationships/ctrlProp" Target="../ctrlProps/ctrlProp1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K30"/>
  <sheetViews>
    <sheetView showGridLines="0" zoomScale="60" zoomScaleNormal="60" workbookViewId="0">
      <selection activeCell="D27" sqref="D27"/>
    </sheetView>
  </sheetViews>
  <sheetFormatPr baseColWidth="10" defaultRowHeight="15" x14ac:dyDescent="0.25"/>
  <cols>
    <col min="2" max="2" width="70.42578125" style="69" bestFit="1" customWidth="1"/>
  </cols>
  <sheetData>
    <row r="1" spans="2:11" ht="15.75" thickBot="1" x14ac:dyDescent="0.3"/>
    <row r="2" spans="2:11" ht="110.45" customHeight="1" thickBot="1" x14ac:dyDescent="0.3">
      <c r="B2" s="87"/>
      <c r="C2" s="88"/>
      <c r="D2" s="88"/>
      <c r="E2" s="88"/>
      <c r="F2" s="88"/>
      <c r="G2" s="88"/>
      <c r="H2" s="88"/>
      <c r="I2" s="88"/>
      <c r="J2" s="88"/>
      <c r="K2" s="89"/>
    </row>
    <row r="4" spans="2:11" ht="18.75" x14ac:dyDescent="0.3">
      <c r="B4" s="73" t="s">
        <v>80</v>
      </c>
    </row>
    <row r="6" spans="2:11" ht="15.75" thickBot="1" x14ac:dyDescent="0.3"/>
    <row r="7" spans="2:11" x14ac:dyDescent="0.25">
      <c r="B7" s="70"/>
      <c r="C7" s="64"/>
      <c r="D7" s="64"/>
      <c r="E7" s="64"/>
      <c r="F7" s="65"/>
    </row>
    <row r="8" spans="2:11" x14ac:dyDescent="0.25">
      <c r="B8" s="71"/>
      <c r="C8" s="23"/>
      <c r="D8" s="23"/>
      <c r="E8" s="23"/>
      <c r="F8" s="66"/>
    </row>
    <row r="9" spans="2:11" x14ac:dyDescent="0.25">
      <c r="B9" s="71"/>
      <c r="C9" s="23"/>
      <c r="D9" s="23"/>
      <c r="E9" s="23"/>
      <c r="F9" s="66"/>
    </row>
    <row r="10" spans="2:11" x14ac:dyDescent="0.25">
      <c r="B10" s="71"/>
      <c r="C10" s="23"/>
      <c r="D10" s="23"/>
      <c r="E10" s="23"/>
      <c r="F10" s="66"/>
    </row>
    <row r="11" spans="2:11" x14ac:dyDescent="0.25">
      <c r="B11" s="71"/>
      <c r="C11" s="23"/>
      <c r="D11" s="23"/>
      <c r="E11" s="23"/>
      <c r="F11" s="66"/>
    </row>
    <row r="12" spans="2:11" x14ac:dyDescent="0.25">
      <c r="B12" s="71"/>
      <c r="C12" s="23"/>
      <c r="D12" s="23"/>
      <c r="E12" s="23"/>
      <c r="F12" s="66"/>
    </row>
    <row r="13" spans="2:11" x14ac:dyDescent="0.25">
      <c r="B13" s="71"/>
      <c r="C13" s="23"/>
      <c r="D13" s="23"/>
      <c r="E13" s="23"/>
      <c r="F13" s="66"/>
    </row>
    <row r="14" spans="2:11" x14ac:dyDescent="0.25">
      <c r="B14" s="71"/>
      <c r="C14" s="23"/>
      <c r="D14" s="23"/>
      <c r="E14" s="23"/>
      <c r="F14" s="66"/>
    </row>
    <row r="15" spans="2:11" x14ac:dyDescent="0.25">
      <c r="B15" s="71"/>
      <c r="C15" s="23"/>
      <c r="D15" s="23"/>
      <c r="E15" s="23"/>
      <c r="F15" s="66"/>
    </row>
    <row r="16" spans="2:11" x14ac:dyDescent="0.25">
      <c r="B16" s="71"/>
      <c r="C16" s="23"/>
      <c r="D16" s="23"/>
      <c r="E16" s="23"/>
      <c r="F16" s="66"/>
    </row>
    <row r="17" spans="2:6" x14ac:dyDescent="0.25">
      <c r="B17" s="71"/>
      <c r="C17" s="23"/>
      <c r="D17" s="23"/>
      <c r="E17" s="23"/>
      <c r="F17" s="66"/>
    </row>
    <row r="18" spans="2:6" x14ac:dyDescent="0.25">
      <c r="B18" s="71"/>
      <c r="C18" s="23"/>
      <c r="D18" s="23"/>
      <c r="E18" s="23"/>
      <c r="F18" s="66"/>
    </row>
    <row r="19" spans="2:6" x14ac:dyDescent="0.25">
      <c r="B19" s="71"/>
      <c r="C19" s="23"/>
      <c r="D19" s="23"/>
      <c r="E19" s="23"/>
      <c r="F19" s="66"/>
    </row>
    <row r="20" spans="2:6" x14ac:dyDescent="0.25">
      <c r="B20" s="71"/>
      <c r="C20" s="23"/>
      <c r="D20" s="23"/>
      <c r="E20" s="23"/>
      <c r="F20" s="66"/>
    </row>
    <row r="21" spans="2:6" x14ac:dyDescent="0.25">
      <c r="B21" s="71"/>
      <c r="C21" s="23"/>
      <c r="D21" s="23"/>
      <c r="E21" s="23"/>
      <c r="F21" s="66"/>
    </row>
    <row r="22" spans="2:6" ht="15.75" thickBot="1" x14ac:dyDescent="0.3">
      <c r="B22" s="72"/>
      <c r="C22" s="67"/>
      <c r="D22" s="67"/>
      <c r="E22" s="67"/>
      <c r="F22" s="68"/>
    </row>
    <row r="24" spans="2:6" x14ac:dyDescent="0.25">
      <c r="B24" s="69" t="s">
        <v>81</v>
      </c>
    </row>
    <row r="26" spans="2:6" x14ac:dyDescent="0.25">
      <c r="B26" s="69" t="s">
        <v>82</v>
      </c>
    </row>
    <row r="28" spans="2:6" x14ac:dyDescent="0.25">
      <c r="B28" s="69" t="s">
        <v>83</v>
      </c>
    </row>
    <row r="30" spans="2:6" x14ac:dyDescent="0.25">
      <c r="B30" s="69" t="s">
        <v>84</v>
      </c>
    </row>
  </sheetData>
  <mergeCells count="1">
    <mergeCell ref="B2: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Imprime">
                <anchor moveWithCells="1" sizeWithCells="1">
                  <from>
                    <xdr:col>2</xdr:col>
                    <xdr:colOff>19050</xdr:colOff>
                    <xdr:row>29</xdr:row>
                    <xdr:rowOff>9525</xdr:rowOff>
                  </from>
                  <to>
                    <xdr:col>3</xdr:col>
                    <xdr:colOff>781050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Général_Extraction_données">
                <anchor moveWithCells="1" sizeWithCells="1">
                  <from>
                    <xdr:col>2</xdr:col>
                    <xdr:colOff>9525</xdr:colOff>
                    <xdr:row>23</xdr:row>
                    <xdr:rowOff>9525</xdr:rowOff>
                  </from>
                  <to>
                    <xdr:col>3</xdr:col>
                    <xdr:colOff>781050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Général_Traitement_données">
                <anchor moveWithCells="1" sizeWithCells="1">
                  <from>
                    <xdr:col>2</xdr:col>
                    <xdr:colOff>19050</xdr:colOff>
                    <xdr:row>25</xdr:row>
                    <xdr:rowOff>9525</xdr:rowOff>
                  </from>
                  <to>
                    <xdr:col>4</xdr:col>
                    <xdr:colOff>19050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Button 4">
              <controlPr defaultSize="0" print="0" autoFill="0" autoPict="0" macro="[0]!Général_Extraction_retards">
                <anchor moveWithCells="1" sizeWithCells="1">
                  <from>
                    <xdr:col>2</xdr:col>
                    <xdr:colOff>9525</xdr:colOff>
                    <xdr:row>27</xdr:row>
                    <xdr:rowOff>9525</xdr:rowOff>
                  </from>
                  <to>
                    <xdr:col>3</xdr:col>
                    <xdr:colOff>781050</xdr:colOff>
                    <xdr:row>28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K77"/>
  <sheetViews>
    <sheetView topLeftCell="L1" zoomScaleNormal="100" workbookViewId="0">
      <selection activeCell="V7" sqref="V7"/>
    </sheetView>
  </sheetViews>
  <sheetFormatPr baseColWidth="10" defaultColWidth="11.5703125" defaultRowHeight="15" x14ac:dyDescent="0.25"/>
  <cols>
    <col min="1" max="4" width="11.5703125" style="7"/>
    <col min="5" max="5" width="21.7109375" style="7" bestFit="1" customWidth="1"/>
    <col min="6" max="16384" width="11.5703125" style="7"/>
  </cols>
  <sheetData>
    <row r="1" spans="1:63" x14ac:dyDescent="0.25">
      <c r="A1" t="s">
        <v>16</v>
      </c>
      <c r="B1" t="s">
        <v>2</v>
      </c>
      <c r="C1" t="s">
        <v>1</v>
      </c>
      <c r="D1" t="s">
        <v>9</v>
      </c>
      <c r="E1" t="s">
        <v>10</v>
      </c>
      <c r="F1" t="s">
        <v>0</v>
      </c>
      <c r="G1" t="s">
        <v>17</v>
      </c>
      <c r="H1" t="s">
        <v>18</v>
      </c>
      <c r="I1" t="s">
        <v>19</v>
      </c>
      <c r="J1" t="s">
        <v>3</v>
      </c>
      <c r="K1" t="s">
        <v>20</v>
      </c>
      <c r="L1" t="s">
        <v>11</v>
      </c>
      <c r="M1" t="s">
        <v>21</v>
      </c>
      <c r="N1" t="s">
        <v>22</v>
      </c>
      <c r="O1" t="s">
        <v>23</v>
      </c>
      <c r="P1" t="s">
        <v>24</v>
      </c>
      <c r="Q1" t="s">
        <v>13</v>
      </c>
      <c r="R1" t="s">
        <v>25</v>
      </c>
      <c r="S1" t="s">
        <v>26</v>
      </c>
      <c r="T1" t="s">
        <v>27</v>
      </c>
      <c r="U1" t="s">
        <v>28</v>
      </c>
      <c r="V1" t="s">
        <v>29</v>
      </c>
      <c r="W1" t="s">
        <v>30</v>
      </c>
      <c r="X1" t="s">
        <v>31</v>
      </c>
      <c r="Y1" t="s">
        <v>32</v>
      </c>
      <c r="Z1" t="s">
        <v>33</v>
      </c>
      <c r="AA1" t="s">
        <v>34</v>
      </c>
      <c r="AB1" t="s">
        <v>35</v>
      </c>
      <c r="AC1" t="s">
        <v>36</v>
      </c>
      <c r="AD1" t="s">
        <v>37</v>
      </c>
      <c r="AE1" t="s">
        <v>38</v>
      </c>
      <c r="AF1" t="s">
        <v>39</v>
      </c>
      <c r="AG1" t="s">
        <v>40</v>
      </c>
      <c r="AH1" t="s">
        <v>41</v>
      </c>
      <c r="AI1" t="s">
        <v>42</v>
      </c>
      <c r="AJ1" t="s">
        <v>43</v>
      </c>
      <c r="AK1" t="s">
        <v>44</v>
      </c>
      <c r="AL1" t="s">
        <v>45</v>
      </c>
      <c r="AM1" t="s">
        <v>12</v>
      </c>
      <c r="AN1" t="s">
        <v>46</v>
      </c>
      <c r="AO1" t="s">
        <v>47</v>
      </c>
      <c r="AP1" t="s">
        <v>48</v>
      </c>
      <c r="AQ1" t="s">
        <v>49</v>
      </c>
      <c r="AR1" t="s">
        <v>50</v>
      </c>
      <c r="AS1" t="s">
        <v>51</v>
      </c>
      <c r="AT1" t="s">
        <v>52</v>
      </c>
      <c r="AU1" t="s">
        <v>53</v>
      </c>
      <c r="AV1" t="s">
        <v>54</v>
      </c>
      <c r="AW1" t="s">
        <v>55</v>
      </c>
      <c r="AX1" t="s">
        <v>56</v>
      </c>
      <c r="AY1" t="s">
        <v>57</v>
      </c>
      <c r="AZ1" t="s">
        <v>58</v>
      </c>
      <c r="BA1" t="s">
        <v>59</v>
      </c>
      <c r="BB1" t="s">
        <v>60</v>
      </c>
      <c r="BC1" t="s">
        <v>61</v>
      </c>
      <c r="BD1" t="s">
        <v>62</v>
      </c>
      <c r="BE1" t="s">
        <v>63</v>
      </c>
      <c r="BF1" t="s">
        <v>64</v>
      </c>
      <c r="BG1" t="s">
        <v>65</v>
      </c>
      <c r="BH1" t="s">
        <v>66</v>
      </c>
      <c r="BI1" t="s">
        <v>67</v>
      </c>
      <c r="BJ1" t="s">
        <v>68</v>
      </c>
      <c r="BK1" t="s">
        <v>69</v>
      </c>
    </row>
    <row r="2" spans="1:63" x14ac:dyDescent="0.25">
      <c r="A2" t="str">
        <f>"199917"</f>
        <v>199917</v>
      </c>
      <c r="B2" t="str">
        <f>"SERRES"</f>
        <v>SERRES</v>
      </c>
      <c r="C2" t="str">
        <f>"1001"</f>
        <v>1001</v>
      </c>
      <c r="D2"/>
      <c r="E2" t="str">
        <f t="shared" ref="E2:E14" si="0">" "</f>
        <v xml:space="preserve"> </v>
      </c>
      <c r="F2" s="9">
        <v>42087</v>
      </c>
      <c r="G2" t="str">
        <f>" "</f>
        <v xml:space="preserve"> </v>
      </c>
      <c r="H2" t="str">
        <f>" "</f>
        <v xml:space="preserve"> </v>
      </c>
      <c r="I2"/>
      <c r="J2" s="9">
        <v>42156</v>
      </c>
      <c r="K2" t="str">
        <f t="shared" ref="K2:K14" si="1">" "</f>
        <v xml:space="preserve"> </v>
      </c>
      <c r="L2"/>
      <c r="M2" s="10">
        <v>0</v>
      </c>
      <c r="N2"/>
      <c r="O2" t="str">
        <f t="shared" ref="O2:O14" si="2">"EUR"</f>
        <v>EUR</v>
      </c>
      <c r="P2" t="str">
        <f>"1001"</f>
        <v>1001</v>
      </c>
      <c r="Q2" t="str">
        <f t="shared" ref="Q2:Q14" si="3">" "</f>
        <v xml:space="preserve"> </v>
      </c>
      <c r="R2" t="str">
        <f t="shared" ref="R2:R14" si="4">"01"</f>
        <v>01</v>
      </c>
      <c r="S2" s="10"/>
      <c r="T2"/>
      <c r="U2"/>
      <c r="V2"/>
      <c r="W2"/>
      <c r="X2"/>
      <c r="Y2"/>
      <c r="Z2"/>
      <c r="AA2" s="9"/>
      <c r="AB2"/>
      <c r="AC2" s="10"/>
      <c r="AD2"/>
      <c r="AE2"/>
      <c r="AF2"/>
      <c r="AG2"/>
      <c r="AH2"/>
      <c r="AI2"/>
      <c r="AJ2" s="9"/>
      <c r="AK2"/>
      <c r="AL2"/>
      <c r="AM2"/>
      <c r="AN2"/>
      <c r="AO2"/>
      <c r="AP2"/>
      <c r="AQ2" s="10"/>
      <c r="AR2" s="11"/>
      <c r="AS2" s="11"/>
      <c r="AT2" s="11"/>
      <c r="AU2"/>
      <c r="AV2"/>
      <c r="AW2"/>
      <c r="AX2" s="11"/>
      <c r="AY2"/>
      <c r="AZ2"/>
      <c r="BA2"/>
      <c r="BB2"/>
      <c r="BC2"/>
      <c r="BD2"/>
      <c r="BE2"/>
      <c r="BF2"/>
      <c r="BG2"/>
      <c r="BH2"/>
      <c r="BI2"/>
      <c r="BJ2"/>
      <c r="BK2"/>
    </row>
    <row r="3" spans="1:63" x14ac:dyDescent="0.25">
      <c r="A3" t="str">
        <f>"199962"</f>
        <v>199962</v>
      </c>
      <c r="B3" t="s">
        <v>86</v>
      </c>
      <c r="C3" t="str">
        <f>"11352"</f>
        <v>11352</v>
      </c>
      <c r="D3"/>
      <c r="E3" t="str">
        <f t="shared" si="0"/>
        <v xml:space="preserve"> </v>
      </c>
      <c r="F3" s="9">
        <v>40021</v>
      </c>
      <c r="G3" t="str">
        <f>" "</f>
        <v xml:space="preserve"> </v>
      </c>
      <c r="H3" t="str">
        <f>"FP"</f>
        <v>FP</v>
      </c>
      <c r="I3"/>
      <c r="J3" s="9">
        <v>40042</v>
      </c>
      <c r="K3" t="str">
        <f t="shared" si="1"/>
        <v xml:space="preserve"> </v>
      </c>
      <c r="L3"/>
      <c r="M3" s="10">
        <v>0</v>
      </c>
      <c r="N3" s="11"/>
      <c r="O3" t="str">
        <f t="shared" si="2"/>
        <v>EUR</v>
      </c>
      <c r="P3" t="str">
        <f>"11352"</f>
        <v>11352</v>
      </c>
      <c r="Q3" t="str">
        <f t="shared" si="3"/>
        <v xml:space="preserve"> </v>
      </c>
      <c r="R3" t="str">
        <f t="shared" si="4"/>
        <v>01</v>
      </c>
      <c r="S3" s="10"/>
      <c r="T3"/>
      <c r="U3"/>
      <c r="V3"/>
      <c r="W3" s="10"/>
      <c r="X3"/>
      <c r="Y3"/>
      <c r="Z3"/>
      <c r="AA3" s="9"/>
      <c r="AB3"/>
      <c r="AC3" s="10"/>
      <c r="AD3"/>
      <c r="AE3"/>
      <c r="AF3"/>
      <c r="AG3"/>
      <c r="AH3"/>
      <c r="AI3"/>
      <c r="AJ3" s="9"/>
      <c r="AK3"/>
      <c r="AL3"/>
      <c r="AM3"/>
      <c r="AN3"/>
      <c r="AO3"/>
      <c r="AP3"/>
      <c r="AQ3" s="10"/>
      <c r="AR3" s="11"/>
      <c r="AS3" s="11"/>
      <c r="AT3" s="11"/>
      <c r="AU3"/>
      <c r="AV3"/>
      <c r="AW3"/>
      <c r="AX3" s="11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 x14ac:dyDescent="0.25">
      <c r="A4" t="str">
        <f>"186100"</f>
        <v>186100</v>
      </c>
      <c r="B4" t="s">
        <v>87</v>
      </c>
      <c r="C4" t="str">
        <f>"11512"</f>
        <v>11512</v>
      </c>
      <c r="D4"/>
      <c r="E4" t="str">
        <f t="shared" si="0"/>
        <v xml:space="preserve"> </v>
      </c>
      <c r="F4" s="9">
        <v>40101</v>
      </c>
      <c r="G4" t="str">
        <f>"LP"</f>
        <v>LP</v>
      </c>
      <c r="H4" t="str">
        <f>"FP"</f>
        <v>FP</v>
      </c>
      <c r="I4" s="9">
        <v>40127</v>
      </c>
      <c r="J4" s="9">
        <v>40133</v>
      </c>
      <c r="K4" t="str">
        <f t="shared" si="1"/>
        <v xml:space="preserve"> </v>
      </c>
      <c r="L4"/>
      <c r="M4" s="10">
        <v>0</v>
      </c>
      <c r="N4" s="11"/>
      <c r="O4" t="str">
        <f t="shared" si="2"/>
        <v>EUR</v>
      </c>
      <c r="P4" t="str">
        <f>"11512"</f>
        <v>11512</v>
      </c>
      <c r="Q4" t="str">
        <f t="shared" si="3"/>
        <v xml:space="preserve"> </v>
      </c>
      <c r="R4" t="str">
        <f t="shared" si="4"/>
        <v>01</v>
      </c>
      <c r="S4" s="10"/>
      <c r="T4"/>
      <c r="U4"/>
      <c r="V4"/>
      <c r="W4" s="10"/>
      <c r="X4"/>
      <c r="Y4"/>
      <c r="Z4"/>
      <c r="AA4" s="9"/>
      <c r="AB4"/>
      <c r="AC4" s="10"/>
      <c r="AD4"/>
      <c r="AE4"/>
      <c r="AF4"/>
      <c r="AG4"/>
      <c r="AH4"/>
      <c r="AI4"/>
      <c r="AJ4" s="9"/>
      <c r="AK4"/>
      <c r="AL4"/>
      <c r="AM4"/>
      <c r="AN4"/>
      <c r="AO4"/>
      <c r="AP4"/>
      <c r="AQ4" s="10"/>
      <c r="AR4" s="11"/>
      <c r="AS4" s="11"/>
      <c r="AT4" s="11"/>
      <c r="AU4"/>
      <c r="AV4"/>
      <c r="AW4"/>
      <c r="AX4" s="11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 x14ac:dyDescent="0.25">
      <c r="A5" t="str">
        <f>"185900"</f>
        <v>185900</v>
      </c>
      <c r="B5" t="s">
        <v>88</v>
      </c>
      <c r="C5" t="str">
        <f>"12859"</f>
        <v>12859</v>
      </c>
      <c r="D5"/>
      <c r="E5" t="str">
        <f t="shared" si="0"/>
        <v xml:space="preserve"> </v>
      </c>
      <c r="F5" s="9">
        <v>40611</v>
      </c>
      <c r="G5" t="str">
        <f t="shared" ref="G5:G14" si="5">" "</f>
        <v xml:space="preserve"> </v>
      </c>
      <c r="H5" t="str">
        <f>"FP"</f>
        <v>FP</v>
      </c>
      <c r="I5"/>
      <c r="J5" s="9">
        <v>40637</v>
      </c>
      <c r="K5" t="str">
        <f t="shared" si="1"/>
        <v xml:space="preserve"> </v>
      </c>
      <c r="L5"/>
      <c r="M5" s="10">
        <v>0</v>
      </c>
      <c r="N5" s="11"/>
      <c r="O5" t="str">
        <f t="shared" si="2"/>
        <v>EUR</v>
      </c>
      <c r="P5" t="str">
        <f>"12859"</f>
        <v>12859</v>
      </c>
      <c r="Q5" t="str">
        <f t="shared" si="3"/>
        <v xml:space="preserve"> </v>
      </c>
      <c r="R5" t="str">
        <f t="shared" si="4"/>
        <v>01</v>
      </c>
      <c r="S5" s="10"/>
      <c r="T5"/>
      <c r="U5"/>
      <c r="V5"/>
      <c r="W5" s="10"/>
      <c r="X5"/>
      <c r="Y5"/>
      <c r="Z5"/>
      <c r="AA5" s="9"/>
      <c r="AB5"/>
      <c r="AC5" s="10"/>
      <c r="AD5"/>
      <c r="AE5"/>
      <c r="AF5"/>
      <c r="AG5"/>
      <c r="AH5"/>
      <c r="AI5"/>
      <c r="AJ5" s="9"/>
      <c r="AK5"/>
      <c r="AL5"/>
      <c r="AM5"/>
      <c r="AN5"/>
      <c r="AO5"/>
      <c r="AP5"/>
      <c r="AQ5" s="10"/>
      <c r="AR5" s="11"/>
      <c r="AS5" s="11"/>
      <c r="AT5" s="11"/>
      <c r="AU5"/>
      <c r="AV5"/>
      <c r="AW5"/>
      <c r="AX5" s="11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 x14ac:dyDescent="0.25">
      <c r="A6" t="str">
        <f>"186100"</f>
        <v>186100</v>
      </c>
      <c r="B6" t="s">
        <v>89</v>
      </c>
      <c r="C6" t="str">
        <f>"12900"</f>
        <v>12900</v>
      </c>
      <c r="D6"/>
      <c r="E6" t="str">
        <f t="shared" si="0"/>
        <v xml:space="preserve"> </v>
      </c>
      <c r="F6" s="9">
        <v>40627</v>
      </c>
      <c r="G6" t="str">
        <f t="shared" si="5"/>
        <v xml:space="preserve"> </v>
      </c>
      <c r="H6" t="str">
        <f>"FP"</f>
        <v>FP</v>
      </c>
      <c r="I6"/>
      <c r="J6" s="9">
        <v>40632</v>
      </c>
      <c r="K6" t="str">
        <f t="shared" si="1"/>
        <v xml:space="preserve"> </v>
      </c>
      <c r="L6"/>
      <c r="M6" s="10">
        <v>0</v>
      </c>
      <c r="N6" s="11"/>
      <c r="O6" t="str">
        <f t="shared" si="2"/>
        <v>EUR</v>
      </c>
      <c r="P6" t="str">
        <f>"12900"</f>
        <v>12900</v>
      </c>
      <c r="Q6" t="str">
        <f t="shared" si="3"/>
        <v xml:space="preserve"> </v>
      </c>
      <c r="R6" t="str">
        <f t="shared" si="4"/>
        <v>01</v>
      </c>
      <c r="S6" s="10"/>
      <c r="T6"/>
      <c r="U6"/>
      <c r="V6"/>
      <c r="W6" s="10"/>
      <c r="X6"/>
      <c r="Y6"/>
      <c r="Z6"/>
      <c r="AA6" s="9"/>
      <c r="AB6"/>
      <c r="AC6" s="10"/>
      <c r="AD6"/>
      <c r="AE6"/>
      <c r="AF6"/>
      <c r="AG6"/>
      <c r="AH6"/>
      <c r="AI6"/>
      <c r="AJ6" s="9"/>
      <c r="AK6"/>
      <c r="AL6"/>
      <c r="AM6"/>
      <c r="AN6"/>
      <c r="AO6"/>
      <c r="AP6"/>
      <c r="AQ6" s="10"/>
      <c r="AR6" s="11"/>
      <c r="AS6" s="11"/>
      <c r="AT6" s="11"/>
      <c r="AU6"/>
      <c r="AV6"/>
      <c r="AW6"/>
      <c r="AX6" s="11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 x14ac:dyDescent="0.25">
      <c r="A7" t="str">
        <f>"200145"</f>
        <v>200145</v>
      </c>
      <c r="B7" t="str">
        <f>"PMTL"</f>
        <v>PMTL</v>
      </c>
      <c r="C7" t="str">
        <f>"13085"</f>
        <v>13085</v>
      </c>
      <c r="D7"/>
      <c r="E7" t="str">
        <f t="shared" si="0"/>
        <v xml:space="preserve"> </v>
      </c>
      <c r="F7" s="9">
        <v>40709</v>
      </c>
      <c r="G7" t="str">
        <f t="shared" si="5"/>
        <v xml:space="preserve"> </v>
      </c>
      <c r="H7" t="str">
        <f>"FP"</f>
        <v>FP</v>
      </c>
      <c r="I7"/>
      <c r="J7" s="9">
        <v>40716</v>
      </c>
      <c r="K7" t="str">
        <f t="shared" si="1"/>
        <v xml:space="preserve"> </v>
      </c>
      <c r="L7"/>
      <c r="M7" s="10">
        <v>0</v>
      </c>
      <c r="N7" s="11"/>
      <c r="O7" t="str">
        <f t="shared" si="2"/>
        <v>EUR</v>
      </c>
      <c r="P7" t="str">
        <f>"13085"</f>
        <v>13085</v>
      </c>
      <c r="Q7" t="str">
        <f t="shared" si="3"/>
        <v xml:space="preserve"> </v>
      </c>
      <c r="R7" t="str">
        <f t="shared" si="4"/>
        <v>01</v>
      </c>
      <c r="S7" s="10"/>
      <c r="T7"/>
      <c r="U7"/>
      <c r="V7"/>
      <c r="W7" s="10"/>
      <c r="X7"/>
      <c r="Y7"/>
      <c r="Z7"/>
      <c r="AA7" s="9"/>
      <c r="AB7"/>
      <c r="AC7" s="10"/>
      <c r="AD7"/>
      <c r="AE7"/>
      <c r="AF7"/>
      <c r="AG7"/>
      <c r="AH7"/>
      <c r="AI7"/>
      <c r="AJ7" s="9"/>
      <c r="AK7"/>
      <c r="AL7"/>
      <c r="AM7"/>
      <c r="AN7"/>
      <c r="AO7"/>
      <c r="AP7"/>
      <c r="AQ7" s="10"/>
      <c r="AR7" s="11"/>
      <c r="AS7" s="11"/>
      <c r="AT7" s="11"/>
      <c r="AU7"/>
      <c r="AV7"/>
      <c r="AW7"/>
      <c r="AX7" s="11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 x14ac:dyDescent="0.25">
      <c r="A8" t="str">
        <f t="shared" ref="A8:A14" si="6">"199917"</f>
        <v>199917</v>
      </c>
      <c r="B8" t="str">
        <f t="shared" ref="B8:B14" si="7">"SERRES"</f>
        <v>SERRES</v>
      </c>
      <c r="C8" t="str">
        <f>"14376"</f>
        <v>14376</v>
      </c>
      <c r="D8"/>
      <c r="E8" t="str">
        <f t="shared" si="0"/>
        <v xml:space="preserve"> </v>
      </c>
      <c r="F8" s="9">
        <v>41277</v>
      </c>
      <c r="G8" t="str">
        <f t="shared" si="5"/>
        <v xml:space="preserve"> </v>
      </c>
      <c r="H8" t="str">
        <f t="shared" ref="H8:H14" si="8">" "</f>
        <v xml:space="preserve"> </v>
      </c>
      <c r="I8"/>
      <c r="J8" s="9">
        <v>41639</v>
      </c>
      <c r="K8" t="str">
        <f t="shared" si="1"/>
        <v xml:space="preserve"> </v>
      </c>
      <c r="L8"/>
      <c r="M8" s="10">
        <v>0</v>
      </c>
      <c r="N8"/>
      <c r="O8" t="str">
        <f t="shared" si="2"/>
        <v>EUR</v>
      </c>
      <c r="P8" t="str">
        <f>"14376"</f>
        <v>14376</v>
      </c>
      <c r="Q8" t="str">
        <f t="shared" si="3"/>
        <v xml:space="preserve"> </v>
      </c>
      <c r="R8" t="str">
        <f t="shared" si="4"/>
        <v>01</v>
      </c>
      <c r="S8" s="10"/>
      <c r="T8"/>
      <c r="U8"/>
      <c r="V8"/>
      <c r="W8"/>
      <c r="X8"/>
      <c r="Y8"/>
      <c r="Z8"/>
      <c r="AA8" s="9"/>
      <c r="AB8"/>
      <c r="AC8" s="10"/>
      <c r="AD8"/>
      <c r="AE8"/>
      <c r="AF8"/>
      <c r="AG8"/>
      <c r="AH8"/>
      <c r="AI8"/>
      <c r="AJ8"/>
      <c r="AK8"/>
      <c r="AL8"/>
      <c r="AM8"/>
      <c r="AN8"/>
      <c r="AO8"/>
      <c r="AP8"/>
      <c r="AQ8" s="10"/>
      <c r="AR8" s="11"/>
      <c r="AS8" s="11"/>
      <c r="AT8" s="11"/>
      <c r="AU8"/>
      <c r="AV8"/>
      <c r="AW8"/>
      <c r="AX8" s="11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 x14ac:dyDescent="0.25">
      <c r="A9" t="str">
        <f t="shared" si="6"/>
        <v>199917</v>
      </c>
      <c r="B9" t="str">
        <f t="shared" si="7"/>
        <v>SERRES</v>
      </c>
      <c r="C9" t="str">
        <f>"14377"</f>
        <v>14377</v>
      </c>
      <c r="D9"/>
      <c r="E9" t="str">
        <f t="shared" si="0"/>
        <v xml:space="preserve"> </v>
      </c>
      <c r="F9" s="9">
        <v>41277</v>
      </c>
      <c r="G9" t="str">
        <f t="shared" si="5"/>
        <v xml:space="preserve"> </v>
      </c>
      <c r="H9" t="str">
        <f t="shared" si="8"/>
        <v xml:space="preserve"> </v>
      </c>
      <c r="I9"/>
      <c r="J9" s="9">
        <v>42004</v>
      </c>
      <c r="K9" t="str">
        <f t="shared" si="1"/>
        <v xml:space="preserve"> </v>
      </c>
      <c r="L9"/>
      <c r="M9" s="10">
        <v>0</v>
      </c>
      <c r="N9"/>
      <c r="O9" t="str">
        <f t="shared" si="2"/>
        <v>EUR</v>
      </c>
      <c r="P9" t="str">
        <f>"14377"</f>
        <v>14377</v>
      </c>
      <c r="Q9" t="str">
        <f t="shared" si="3"/>
        <v xml:space="preserve"> </v>
      </c>
      <c r="R9" t="str">
        <f t="shared" si="4"/>
        <v>01</v>
      </c>
      <c r="S9" s="10"/>
      <c r="T9"/>
      <c r="U9"/>
      <c r="V9"/>
      <c r="W9"/>
      <c r="X9"/>
      <c r="Y9"/>
      <c r="Z9"/>
      <c r="AA9" s="9"/>
      <c r="AB9"/>
      <c r="AC9" s="10"/>
      <c r="AD9"/>
      <c r="AE9"/>
      <c r="AF9"/>
      <c r="AG9"/>
      <c r="AH9"/>
      <c r="AI9"/>
      <c r="AJ9"/>
      <c r="AK9"/>
      <c r="AL9"/>
      <c r="AM9"/>
      <c r="AN9"/>
      <c r="AO9"/>
      <c r="AP9"/>
      <c r="AQ9" s="10"/>
      <c r="AR9" s="11"/>
      <c r="AS9" s="11"/>
      <c r="AT9" s="11"/>
      <c r="AU9"/>
      <c r="AV9"/>
      <c r="AW9"/>
      <c r="AX9" s="11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 x14ac:dyDescent="0.25">
      <c r="A10" t="str">
        <f t="shared" si="6"/>
        <v>199917</v>
      </c>
      <c r="B10" t="str">
        <f t="shared" si="7"/>
        <v>SERRES</v>
      </c>
      <c r="C10" t="str">
        <f>"14378"</f>
        <v>14378</v>
      </c>
      <c r="D10"/>
      <c r="E10" t="str">
        <f t="shared" si="0"/>
        <v xml:space="preserve"> </v>
      </c>
      <c r="F10" s="9">
        <v>41277</v>
      </c>
      <c r="G10" t="str">
        <f t="shared" si="5"/>
        <v xml:space="preserve"> </v>
      </c>
      <c r="H10" t="str">
        <f t="shared" si="8"/>
        <v xml:space="preserve"> </v>
      </c>
      <c r="I10"/>
      <c r="J10" s="9">
        <v>41639</v>
      </c>
      <c r="K10" t="str">
        <f t="shared" si="1"/>
        <v xml:space="preserve"> </v>
      </c>
      <c r="L10"/>
      <c r="M10" s="10">
        <v>0</v>
      </c>
      <c r="N10"/>
      <c r="O10" t="str">
        <f t="shared" si="2"/>
        <v>EUR</v>
      </c>
      <c r="P10" t="str">
        <f>"14378"</f>
        <v>14378</v>
      </c>
      <c r="Q10" t="str">
        <f t="shared" si="3"/>
        <v xml:space="preserve"> </v>
      </c>
      <c r="R10" t="str">
        <f t="shared" si="4"/>
        <v>01</v>
      </c>
      <c r="S10" s="10"/>
      <c r="T10"/>
      <c r="U10"/>
      <c r="V10"/>
      <c r="W10"/>
      <c r="X10"/>
      <c r="Y10"/>
      <c r="Z10"/>
      <c r="AA10" s="9"/>
      <c r="AB10"/>
      <c r="AC10" s="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 s="10"/>
      <c r="AR10" s="11"/>
      <c r="AS10" s="11"/>
      <c r="AT10" s="11"/>
      <c r="AU10"/>
      <c r="AV10"/>
      <c r="AW10"/>
      <c r="AX10" s="11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spans="1:63" x14ac:dyDescent="0.25">
      <c r="A11" t="str">
        <f t="shared" si="6"/>
        <v>199917</v>
      </c>
      <c r="B11" t="str">
        <f t="shared" si="7"/>
        <v>SERRES</v>
      </c>
      <c r="C11" t="str">
        <f>"14379"</f>
        <v>14379</v>
      </c>
      <c r="D11"/>
      <c r="E11" t="str">
        <f t="shared" si="0"/>
        <v xml:space="preserve"> </v>
      </c>
      <c r="F11" s="9">
        <v>41277</v>
      </c>
      <c r="G11" t="str">
        <f t="shared" si="5"/>
        <v xml:space="preserve"> </v>
      </c>
      <c r="H11" t="str">
        <f t="shared" si="8"/>
        <v xml:space="preserve"> </v>
      </c>
      <c r="I11"/>
      <c r="J11" s="9">
        <v>41639</v>
      </c>
      <c r="K11" t="str">
        <f t="shared" si="1"/>
        <v xml:space="preserve"> </v>
      </c>
      <c r="L11"/>
      <c r="M11" s="10">
        <v>0</v>
      </c>
      <c r="N11"/>
      <c r="O11" t="str">
        <f t="shared" si="2"/>
        <v>EUR</v>
      </c>
      <c r="P11" t="str">
        <f>"14379"</f>
        <v>14379</v>
      </c>
      <c r="Q11" t="str">
        <f t="shared" si="3"/>
        <v xml:space="preserve"> </v>
      </c>
      <c r="R11" t="str">
        <f t="shared" si="4"/>
        <v>01</v>
      </c>
      <c r="S11" s="10"/>
      <c r="T11"/>
      <c r="U11"/>
      <c r="V11"/>
      <c r="W11"/>
      <c r="X11"/>
      <c r="Y11"/>
      <c r="Z11"/>
      <c r="AA11" s="9"/>
      <c r="AB11"/>
      <c r="AC11" s="10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 s="10"/>
      <c r="AR11" s="11"/>
      <c r="AS11" s="11"/>
      <c r="AT11" s="11"/>
      <c r="AU11"/>
      <c r="AV11"/>
      <c r="AW11"/>
      <c r="AX11" s="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 x14ac:dyDescent="0.25">
      <c r="A12" t="str">
        <f t="shared" si="6"/>
        <v>199917</v>
      </c>
      <c r="B12" t="str">
        <f t="shared" si="7"/>
        <v>SERRES</v>
      </c>
      <c r="C12" t="str">
        <f>"14380"</f>
        <v>14380</v>
      </c>
      <c r="D12"/>
      <c r="E12" t="str">
        <f t="shared" si="0"/>
        <v xml:space="preserve"> </v>
      </c>
      <c r="F12" s="9">
        <v>41277</v>
      </c>
      <c r="G12" t="str">
        <f t="shared" si="5"/>
        <v xml:space="preserve"> </v>
      </c>
      <c r="H12" t="str">
        <f t="shared" si="8"/>
        <v xml:space="preserve"> </v>
      </c>
      <c r="I12"/>
      <c r="J12" s="9">
        <v>41639</v>
      </c>
      <c r="K12" t="str">
        <f t="shared" si="1"/>
        <v xml:space="preserve"> </v>
      </c>
      <c r="L12"/>
      <c r="M12" s="10">
        <v>0</v>
      </c>
      <c r="N12"/>
      <c r="O12" t="str">
        <f t="shared" si="2"/>
        <v>EUR</v>
      </c>
      <c r="P12" t="str">
        <f>"14380"</f>
        <v>14380</v>
      </c>
      <c r="Q12" t="str">
        <f t="shared" si="3"/>
        <v xml:space="preserve"> </v>
      </c>
      <c r="R12" t="str">
        <f t="shared" si="4"/>
        <v>01</v>
      </c>
      <c r="S12" s="10"/>
      <c r="T12"/>
      <c r="U12"/>
      <c r="V12"/>
      <c r="W12"/>
      <c r="X12"/>
      <c r="Y12"/>
      <c r="Z12"/>
      <c r="AA12" s="9"/>
      <c r="AB12"/>
      <c r="AC12" s="10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 s="10"/>
      <c r="AR12" s="11"/>
      <c r="AS12" s="11"/>
      <c r="AT12" s="11"/>
      <c r="AU12"/>
      <c r="AV12"/>
      <c r="AW12"/>
      <c r="AX12" s="11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 x14ac:dyDescent="0.25">
      <c r="A13" t="str">
        <f t="shared" si="6"/>
        <v>199917</v>
      </c>
      <c r="B13" t="str">
        <f t="shared" si="7"/>
        <v>SERRES</v>
      </c>
      <c r="C13" t="str">
        <f>"14381"</f>
        <v>14381</v>
      </c>
      <c r="D13"/>
      <c r="E13" t="str">
        <f t="shared" si="0"/>
        <v xml:space="preserve"> </v>
      </c>
      <c r="F13" s="9">
        <v>41277</v>
      </c>
      <c r="G13" t="str">
        <f t="shared" si="5"/>
        <v xml:space="preserve"> </v>
      </c>
      <c r="H13" t="str">
        <f t="shared" si="8"/>
        <v xml:space="preserve"> </v>
      </c>
      <c r="I13"/>
      <c r="J13" s="9">
        <v>41639</v>
      </c>
      <c r="K13" t="str">
        <f t="shared" si="1"/>
        <v xml:space="preserve"> </v>
      </c>
      <c r="L13"/>
      <c r="M13" s="10">
        <v>0</v>
      </c>
      <c r="N13"/>
      <c r="O13" t="str">
        <f t="shared" si="2"/>
        <v>EUR</v>
      </c>
      <c r="P13" t="str">
        <f>"14381"</f>
        <v>14381</v>
      </c>
      <c r="Q13" t="str">
        <f t="shared" si="3"/>
        <v xml:space="preserve"> </v>
      </c>
      <c r="R13" t="str">
        <f t="shared" si="4"/>
        <v>01</v>
      </c>
      <c r="S13" s="10"/>
      <c r="T13"/>
      <c r="U13"/>
      <c r="V13"/>
      <c r="W13"/>
      <c r="X13"/>
      <c r="Y13"/>
      <c r="Z13"/>
      <c r="AA13" s="9"/>
      <c r="AB13"/>
      <c r="AC13" s="10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 s="10"/>
      <c r="AR13" s="11"/>
      <c r="AS13" s="11"/>
      <c r="AT13" s="11"/>
      <c r="AU13"/>
      <c r="AV13"/>
      <c r="AW13"/>
      <c r="AX13" s="11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 x14ac:dyDescent="0.25">
      <c r="A14" t="str">
        <f t="shared" si="6"/>
        <v>199917</v>
      </c>
      <c r="B14" t="str">
        <f t="shared" si="7"/>
        <v>SERRES</v>
      </c>
      <c r="C14" t="str">
        <f>"14382"</f>
        <v>14382</v>
      </c>
      <c r="D14"/>
      <c r="E14" t="str">
        <f t="shared" si="0"/>
        <v xml:space="preserve"> </v>
      </c>
      <c r="F14" s="9">
        <v>41277</v>
      </c>
      <c r="G14" t="str">
        <f t="shared" si="5"/>
        <v xml:space="preserve"> </v>
      </c>
      <c r="H14" t="str">
        <f t="shared" si="8"/>
        <v xml:space="preserve"> </v>
      </c>
      <c r="I14"/>
      <c r="J14" s="9">
        <v>41639</v>
      </c>
      <c r="K14" t="str">
        <f t="shared" si="1"/>
        <v xml:space="preserve"> </v>
      </c>
      <c r="L14"/>
      <c r="M14" s="10">
        <v>0</v>
      </c>
      <c r="N14"/>
      <c r="O14" t="str">
        <f t="shared" si="2"/>
        <v>EUR</v>
      </c>
      <c r="P14" t="str">
        <f>"14382"</f>
        <v>14382</v>
      </c>
      <c r="Q14" t="str">
        <f t="shared" si="3"/>
        <v xml:space="preserve"> </v>
      </c>
      <c r="R14" t="str">
        <f t="shared" si="4"/>
        <v>01</v>
      </c>
      <c r="S14" s="10"/>
      <c r="T14"/>
      <c r="U14"/>
      <c r="V14"/>
      <c r="W14"/>
      <c r="X14"/>
      <c r="Y14"/>
      <c r="Z14"/>
      <c r="AA14" s="9"/>
      <c r="AB14"/>
      <c r="AC14" s="10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 s="10"/>
      <c r="AR14" s="11"/>
      <c r="AS14" s="11"/>
      <c r="AT14" s="11"/>
      <c r="AU14"/>
      <c r="AV14"/>
      <c r="AW14"/>
      <c r="AX14" s="11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 x14ac:dyDescent="0.25">
      <c r="A15" t="str">
        <f>"165300"</f>
        <v>165300</v>
      </c>
      <c r="B15" t="s">
        <v>90</v>
      </c>
      <c r="C15" t="str">
        <f>"16950"</f>
        <v>16950</v>
      </c>
      <c r="D15"/>
      <c r="E15" t="str">
        <f t="shared" ref="E15:E30" si="9">" "</f>
        <v xml:space="preserve"> </v>
      </c>
      <c r="F15" s="9">
        <v>42492</v>
      </c>
      <c r="G15" t="str">
        <f>" "</f>
        <v xml:space="preserve"> </v>
      </c>
      <c r="H15" t="str">
        <f t="shared" ref="H15:H18" si="10">" "</f>
        <v xml:space="preserve"> </v>
      </c>
      <c r="I15"/>
      <c r="J15" s="9">
        <v>42522</v>
      </c>
      <c r="K15" t="str">
        <f t="shared" ref="K15:K30" si="11">" "</f>
        <v xml:space="preserve"> </v>
      </c>
      <c r="L15"/>
      <c r="M15" s="10">
        <v>0</v>
      </c>
      <c r="N15" s="11"/>
      <c r="O15" t="str">
        <f t="shared" ref="O15:O30" si="12">"EUR"</f>
        <v>EUR</v>
      </c>
      <c r="P15" t="str">
        <f>"16950"</f>
        <v>16950</v>
      </c>
      <c r="Q15" t="str">
        <f>"16-0249"</f>
        <v>16-0249</v>
      </c>
      <c r="R15" t="str">
        <f t="shared" ref="R15:R30" si="13">"01"</f>
        <v>01</v>
      </c>
      <c r="S15" s="10"/>
      <c r="T15"/>
      <c r="U15"/>
      <c r="V15"/>
      <c r="W15" s="10"/>
      <c r="X15"/>
      <c r="Y15"/>
      <c r="Z15"/>
      <c r="AA15" s="9"/>
      <c r="AB15"/>
      <c r="AC15" s="10"/>
      <c r="AD15"/>
      <c r="AE15"/>
      <c r="AF15"/>
      <c r="AG15"/>
      <c r="AH15"/>
      <c r="AI15"/>
      <c r="AJ15" s="9"/>
      <c r="AK15"/>
      <c r="AL15"/>
      <c r="AM15"/>
      <c r="AN15"/>
      <c r="AO15"/>
      <c r="AP15"/>
      <c r="AQ15" s="10"/>
      <c r="AR15" s="11"/>
      <c r="AS15" s="11"/>
      <c r="AT15" s="11"/>
      <c r="AU15"/>
      <c r="AV15"/>
      <c r="AW15"/>
      <c r="AX15" s="11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 x14ac:dyDescent="0.25">
      <c r="A16" t="str">
        <f>"199981"</f>
        <v>199981</v>
      </c>
      <c r="B16" t="s">
        <v>91</v>
      </c>
      <c r="C16" t="str">
        <f>"16951"</f>
        <v>16951</v>
      </c>
      <c r="D16"/>
      <c r="E16" t="str">
        <f t="shared" si="9"/>
        <v xml:space="preserve"> </v>
      </c>
      <c r="F16" s="9">
        <v>42493</v>
      </c>
      <c r="G16" t="str">
        <f>"LP"</f>
        <v>LP</v>
      </c>
      <c r="H16" t="str">
        <f t="shared" si="10"/>
        <v xml:space="preserve"> </v>
      </c>
      <c r="I16" s="9">
        <v>42551</v>
      </c>
      <c r="J16" s="9">
        <v>42551</v>
      </c>
      <c r="K16" t="str">
        <f t="shared" si="11"/>
        <v xml:space="preserve"> </v>
      </c>
      <c r="L16"/>
      <c r="M16" s="10">
        <v>0</v>
      </c>
      <c r="N16" s="11"/>
      <c r="O16" t="str">
        <f t="shared" si="12"/>
        <v>EUR</v>
      </c>
      <c r="P16" t="str">
        <f>"16951"</f>
        <v>16951</v>
      </c>
      <c r="Q16" t="str">
        <f>" "</f>
        <v xml:space="preserve"> </v>
      </c>
      <c r="R16" t="str">
        <f t="shared" si="13"/>
        <v>01</v>
      </c>
      <c r="S16" s="10"/>
      <c r="T16"/>
      <c r="U16"/>
      <c r="V16"/>
      <c r="W16" s="10"/>
      <c r="X16"/>
      <c r="Y16"/>
      <c r="Z16"/>
      <c r="AA16" s="9"/>
      <c r="AB16"/>
      <c r="AC16" s="10"/>
      <c r="AD16"/>
      <c r="AE16"/>
      <c r="AF16"/>
      <c r="AG16"/>
      <c r="AH16"/>
      <c r="AI16"/>
      <c r="AJ16" s="9"/>
      <c r="AK16"/>
      <c r="AL16"/>
      <c r="AM16"/>
      <c r="AN16"/>
      <c r="AO16"/>
      <c r="AP16"/>
      <c r="AQ16" s="10"/>
      <c r="AR16" s="11"/>
      <c r="AS16" s="11"/>
      <c r="AT16" s="11"/>
      <c r="AU16"/>
      <c r="AV16"/>
      <c r="AW16"/>
      <c r="AX16" s="11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 x14ac:dyDescent="0.25">
      <c r="A17" t="str">
        <f>"106900"</f>
        <v>106900</v>
      </c>
      <c r="B17" t="s">
        <v>92</v>
      </c>
      <c r="C17" t="str">
        <f>"16962"</f>
        <v>16962</v>
      </c>
      <c r="D17"/>
      <c r="E17" t="str">
        <f t="shared" si="9"/>
        <v xml:space="preserve"> </v>
      </c>
      <c r="F17" s="9">
        <v>42499</v>
      </c>
      <c r="G17" t="str">
        <f>" "</f>
        <v xml:space="preserve"> </v>
      </c>
      <c r="H17" t="str">
        <f t="shared" si="10"/>
        <v xml:space="preserve"> </v>
      </c>
      <c r="I17"/>
      <c r="J17" s="9">
        <v>42520</v>
      </c>
      <c r="K17" t="str">
        <f t="shared" si="11"/>
        <v xml:space="preserve"> </v>
      </c>
      <c r="L17"/>
      <c r="M17" s="10">
        <v>0</v>
      </c>
      <c r="N17" s="11"/>
      <c r="O17" t="str">
        <f t="shared" si="12"/>
        <v>EUR</v>
      </c>
      <c r="P17" t="str">
        <f>"16962"</f>
        <v>16962</v>
      </c>
      <c r="Q17" t="str">
        <f>"16-0262"</f>
        <v>16-0262</v>
      </c>
      <c r="R17" t="str">
        <f t="shared" si="13"/>
        <v>01</v>
      </c>
      <c r="S17" s="10"/>
      <c r="T17"/>
      <c r="U17"/>
      <c r="V17"/>
      <c r="W17" s="10"/>
      <c r="X17"/>
      <c r="Y17"/>
      <c r="Z17"/>
      <c r="AA17" s="9"/>
      <c r="AB17"/>
      <c r="AC17" s="10"/>
      <c r="AD17"/>
      <c r="AE17"/>
      <c r="AF17"/>
      <c r="AG17"/>
      <c r="AH17"/>
      <c r="AI17"/>
      <c r="AJ17" s="9"/>
      <c r="AK17"/>
      <c r="AL17"/>
      <c r="AM17"/>
      <c r="AN17"/>
      <c r="AO17"/>
      <c r="AP17"/>
      <c r="AQ17" s="10"/>
      <c r="AR17" s="11"/>
      <c r="AS17" s="11"/>
      <c r="AT17" s="11"/>
      <c r="AU17"/>
      <c r="AV17"/>
      <c r="AW17"/>
      <c r="AX17" s="11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 x14ac:dyDescent="0.25">
      <c r="A18" t="str">
        <f>"202302"</f>
        <v>202302</v>
      </c>
      <c r="B18" t="s">
        <v>91</v>
      </c>
      <c r="C18" t="str">
        <f>"16963"</f>
        <v>16963</v>
      </c>
      <c r="D18"/>
      <c r="E18" t="str">
        <f t="shared" si="9"/>
        <v xml:space="preserve"> </v>
      </c>
      <c r="F18" s="9">
        <v>42500</v>
      </c>
      <c r="G18" t="str">
        <f>" "</f>
        <v xml:space="preserve"> </v>
      </c>
      <c r="H18" t="str">
        <f t="shared" si="10"/>
        <v xml:space="preserve"> </v>
      </c>
      <c r="I18"/>
      <c r="J18" s="9">
        <v>42559</v>
      </c>
      <c r="K18" t="str">
        <f t="shared" si="11"/>
        <v xml:space="preserve"> </v>
      </c>
      <c r="L18"/>
      <c r="M18" s="10">
        <v>0</v>
      </c>
      <c r="N18" s="11"/>
      <c r="O18" t="str">
        <f t="shared" si="12"/>
        <v>EUR</v>
      </c>
      <c r="P18" t="str">
        <f>"16963"</f>
        <v>16963</v>
      </c>
      <c r="Q18" t="str">
        <f>" "</f>
        <v xml:space="preserve"> </v>
      </c>
      <c r="R18" t="str">
        <f t="shared" si="13"/>
        <v>01</v>
      </c>
      <c r="S18" s="10"/>
      <c r="T18"/>
      <c r="U18"/>
      <c r="V18"/>
      <c r="W18" s="10"/>
      <c r="X18"/>
      <c r="Y18"/>
      <c r="Z18"/>
      <c r="AA18" s="9"/>
      <c r="AB18"/>
      <c r="AC18" s="10"/>
      <c r="AD18"/>
      <c r="AE18"/>
      <c r="AF18"/>
      <c r="AG18"/>
      <c r="AH18"/>
      <c r="AI18"/>
      <c r="AJ18" s="9"/>
      <c r="AK18"/>
      <c r="AL18"/>
      <c r="AM18"/>
      <c r="AN18"/>
      <c r="AO18"/>
      <c r="AP18"/>
      <c r="AQ18" s="10"/>
      <c r="AR18" s="11"/>
      <c r="AS18" s="11"/>
      <c r="AT18" s="11"/>
      <c r="AU18"/>
      <c r="AV18"/>
      <c r="AW18"/>
      <c r="AX18" s="11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 x14ac:dyDescent="0.25">
      <c r="A19" t="str">
        <f>"202336"</f>
        <v>202336</v>
      </c>
      <c r="B19" t="s">
        <v>93</v>
      </c>
      <c r="C19" t="str">
        <f>"16966"</f>
        <v>16966</v>
      </c>
      <c r="D19"/>
      <c r="E19" t="str">
        <f t="shared" si="9"/>
        <v xml:space="preserve"> </v>
      </c>
      <c r="F19" s="9">
        <v>42500</v>
      </c>
      <c r="G19" t="str">
        <f>"LP"</f>
        <v>LP</v>
      </c>
      <c r="H19" t="str">
        <f>"FP"</f>
        <v>FP</v>
      </c>
      <c r="I19" s="9">
        <v>42489</v>
      </c>
      <c r="J19" s="9">
        <v>42650</v>
      </c>
      <c r="K19" t="str">
        <f t="shared" si="11"/>
        <v xml:space="preserve"> </v>
      </c>
      <c r="L19"/>
      <c r="M19" s="10">
        <v>0</v>
      </c>
      <c r="N19" s="11"/>
      <c r="O19" t="str">
        <f t="shared" si="12"/>
        <v>EUR</v>
      </c>
      <c r="P19" t="str">
        <f>"16966"</f>
        <v>16966</v>
      </c>
      <c r="Q19" t="str">
        <f>"16-0212C"</f>
        <v>16-0212C</v>
      </c>
      <c r="R19" t="str">
        <f t="shared" si="13"/>
        <v>01</v>
      </c>
      <c r="S19" s="10"/>
      <c r="T19"/>
      <c r="U19"/>
      <c r="V19"/>
      <c r="W19" s="10"/>
      <c r="X19"/>
      <c r="Y19"/>
      <c r="Z19"/>
      <c r="AA19" s="9"/>
      <c r="AB19"/>
      <c r="AC19" s="10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 s="10"/>
      <c r="AR19" s="11"/>
      <c r="AS19" s="11"/>
      <c r="AT19" s="11"/>
      <c r="AU19"/>
      <c r="AV19"/>
      <c r="AW19"/>
      <c r="AX19" s="11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 x14ac:dyDescent="0.25">
      <c r="A20" t="str">
        <f>"188600"</f>
        <v>188600</v>
      </c>
      <c r="B20" t="s">
        <v>99</v>
      </c>
      <c r="C20" t="str">
        <f>"16968"</f>
        <v>16968</v>
      </c>
      <c r="D20"/>
      <c r="E20" t="str">
        <f t="shared" si="9"/>
        <v xml:space="preserve"> </v>
      </c>
      <c r="F20" s="9">
        <v>42500</v>
      </c>
      <c r="G20" t="str">
        <f>" "</f>
        <v xml:space="preserve"> </v>
      </c>
      <c r="H20" t="str">
        <f>" "</f>
        <v xml:space="preserve"> </v>
      </c>
      <c r="I20"/>
      <c r="J20" s="9">
        <v>42536</v>
      </c>
      <c r="K20" t="str">
        <f t="shared" si="11"/>
        <v xml:space="preserve"> </v>
      </c>
      <c r="L20"/>
      <c r="M20" s="10">
        <v>0</v>
      </c>
      <c r="N20" s="11"/>
      <c r="O20" t="str">
        <f t="shared" si="12"/>
        <v>EUR</v>
      </c>
      <c r="P20" t="str">
        <f>"16968"</f>
        <v>16968</v>
      </c>
      <c r="Q20" t="str">
        <f>"16-0300B"</f>
        <v>16-0300B</v>
      </c>
      <c r="R20" t="str">
        <f t="shared" si="13"/>
        <v>01</v>
      </c>
      <c r="S20" s="10"/>
      <c r="T20"/>
      <c r="U20"/>
      <c r="V20"/>
      <c r="W20" s="10"/>
      <c r="X20"/>
      <c r="Y20"/>
      <c r="Z20"/>
      <c r="AA20" s="9"/>
      <c r="AB20"/>
      <c r="AC20" s="10"/>
      <c r="AD20"/>
      <c r="AE20"/>
      <c r="AF20"/>
      <c r="AG20"/>
      <c r="AH20"/>
      <c r="AI20"/>
      <c r="AJ20" s="9"/>
      <c r="AK20"/>
      <c r="AL20"/>
      <c r="AM20"/>
      <c r="AN20"/>
      <c r="AO20"/>
      <c r="AP20"/>
      <c r="AQ20" s="10"/>
      <c r="AR20" s="11"/>
      <c r="AS20" s="11"/>
      <c r="AT20" s="11"/>
      <c r="AU20"/>
      <c r="AV20"/>
      <c r="AW20"/>
      <c r="AX20" s="11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 x14ac:dyDescent="0.25">
      <c r="A21" t="str">
        <f>"202302"</f>
        <v>202302</v>
      </c>
      <c r="B21" t="s">
        <v>94</v>
      </c>
      <c r="C21" t="str">
        <f>"16980"</f>
        <v>16980</v>
      </c>
      <c r="D21"/>
      <c r="E21" t="str">
        <f t="shared" si="9"/>
        <v xml:space="preserve"> </v>
      </c>
      <c r="F21" s="9">
        <v>42508</v>
      </c>
      <c r="G21" t="str">
        <f>" "</f>
        <v xml:space="preserve"> </v>
      </c>
      <c r="H21" t="str">
        <f>" "</f>
        <v xml:space="preserve"> </v>
      </c>
      <c r="I21"/>
      <c r="J21" s="9">
        <v>42573</v>
      </c>
      <c r="K21" t="str">
        <f t="shared" si="11"/>
        <v xml:space="preserve"> </v>
      </c>
      <c r="L21"/>
      <c r="M21" s="10">
        <v>0</v>
      </c>
      <c r="N21" s="11"/>
      <c r="O21" t="str">
        <f t="shared" si="12"/>
        <v>EUR</v>
      </c>
      <c r="P21" t="str">
        <f>"16980"</f>
        <v>16980</v>
      </c>
      <c r="Q21" t="str">
        <f>" "</f>
        <v xml:space="preserve"> </v>
      </c>
      <c r="R21" t="str">
        <f t="shared" si="13"/>
        <v>01</v>
      </c>
      <c r="S21" s="10"/>
      <c r="T21"/>
      <c r="U21"/>
      <c r="V21"/>
      <c r="W21" s="10"/>
      <c r="X21"/>
      <c r="Y21"/>
      <c r="Z21"/>
      <c r="AA21" s="9"/>
      <c r="AB21"/>
      <c r="AC21" s="10"/>
      <c r="AD21"/>
      <c r="AE21"/>
      <c r="AF21"/>
      <c r="AG21"/>
      <c r="AH21"/>
      <c r="AI21"/>
      <c r="AJ21" s="9"/>
      <c r="AK21"/>
      <c r="AL21"/>
      <c r="AM21"/>
      <c r="AN21"/>
      <c r="AO21"/>
      <c r="AP21"/>
      <c r="AQ21" s="10"/>
      <c r="AR21" s="11"/>
      <c r="AS21" s="11"/>
      <c r="AT21" s="11"/>
      <c r="AU21"/>
      <c r="AV21"/>
      <c r="AW21"/>
      <c r="AX21" s="1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spans="1:63" x14ac:dyDescent="0.25">
      <c r="A22" t="str">
        <f>"101000"</f>
        <v>101000</v>
      </c>
      <c r="B22" t="s">
        <v>94</v>
      </c>
      <c r="C22" t="str">
        <f>"16984"</f>
        <v>16984</v>
      </c>
      <c r="D22"/>
      <c r="E22" t="str">
        <f t="shared" si="9"/>
        <v xml:space="preserve"> </v>
      </c>
      <c r="F22" s="9">
        <v>42509</v>
      </c>
      <c r="G22" t="str">
        <f>"LP"</f>
        <v>LP</v>
      </c>
      <c r="H22" t="str">
        <f t="shared" ref="H22:H30" si="14">" "</f>
        <v xml:space="preserve"> </v>
      </c>
      <c r="I22" s="9">
        <v>42524</v>
      </c>
      <c r="J22" s="9">
        <v>42608</v>
      </c>
      <c r="K22" t="str">
        <f t="shared" si="11"/>
        <v xml:space="preserve"> </v>
      </c>
      <c r="L22"/>
      <c r="M22" s="10">
        <v>0</v>
      </c>
      <c r="N22" s="11"/>
      <c r="O22" t="str">
        <f t="shared" si="12"/>
        <v>EUR</v>
      </c>
      <c r="P22" t="str">
        <f>"16984"</f>
        <v>16984</v>
      </c>
      <c r="Q22" t="str">
        <f>"16-0301B"</f>
        <v>16-0301B</v>
      </c>
      <c r="R22" t="str">
        <f t="shared" si="13"/>
        <v>01</v>
      </c>
      <c r="S22" s="10"/>
      <c r="T22"/>
      <c r="U22"/>
      <c r="V22"/>
      <c r="W22" s="10"/>
      <c r="X22"/>
      <c r="Y22"/>
      <c r="Z22"/>
      <c r="AA22" s="9"/>
      <c r="AB22"/>
      <c r="AC22" s="10"/>
      <c r="AD22"/>
      <c r="AE22"/>
      <c r="AF22"/>
      <c r="AG22"/>
      <c r="AH22"/>
      <c r="AI22"/>
      <c r="AJ22" s="9"/>
      <c r="AK22"/>
      <c r="AL22"/>
      <c r="AM22"/>
      <c r="AN22"/>
      <c r="AO22"/>
      <c r="AP22"/>
      <c r="AQ22" s="10"/>
      <c r="AR22" s="11"/>
      <c r="AS22" s="11"/>
      <c r="AT22" s="11"/>
      <c r="AU22"/>
      <c r="AV22"/>
      <c r="AW22"/>
      <c r="AX22" s="11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spans="1:63" x14ac:dyDescent="0.25">
      <c r="A23" t="str">
        <f>"202302"</f>
        <v>202302</v>
      </c>
      <c r="B23" t="s">
        <v>98</v>
      </c>
      <c r="C23" t="str">
        <f>"16986"</f>
        <v>16986</v>
      </c>
      <c r="D23"/>
      <c r="E23" t="str">
        <f t="shared" si="9"/>
        <v xml:space="preserve"> </v>
      </c>
      <c r="F23" s="9">
        <v>42510</v>
      </c>
      <c r="G23" t="str">
        <f t="shared" ref="G23:G30" si="15">" "</f>
        <v xml:space="preserve"> </v>
      </c>
      <c r="H23" t="str">
        <f t="shared" si="14"/>
        <v xml:space="preserve"> </v>
      </c>
      <c r="I23"/>
      <c r="J23" s="9">
        <v>42559</v>
      </c>
      <c r="K23" t="str">
        <f t="shared" si="11"/>
        <v xml:space="preserve"> </v>
      </c>
      <c r="L23"/>
      <c r="M23" s="10">
        <v>180</v>
      </c>
      <c r="N23" s="11"/>
      <c r="O23" t="str">
        <f t="shared" si="12"/>
        <v>EUR</v>
      </c>
      <c r="P23" t="str">
        <f>"16986"</f>
        <v>16986</v>
      </c>
      <c r="Q23" t="str">
        <f>" "</f>
        <v xml:space="preserve"> </v>
      </c>
      <c r="R23" t="str">
        <f t="shared" si="13"/>
        <v>01</v>
      </c>
      <c r="S23" s="10"/>
      <c r="T23"/>
      <c r="U23"/>
      <c r="V23"/>
      <c r="W23" s="10"/>
      <c r="X23"/>
      <c r="Y23"/>
      <c r="Z23"/>
      <c r="AA23" s="9"/>
      <c r="AB23"/>
      <c r="AC23" s="10"/>
      <c r="AD23"/>
      <c r="AE23"/>
      <c r="AF23"/>
      <c r="AG23"/>
      <c r="AH23"/>
      <c r="AI23"/>
      <c r="AJ23" s="9"/>
      <c r="AK23"/>
      <c r="AL23"/>
      <c r="AM23"/>
      <c r="AN23"/>
      <c r="AO23"/>
      <c r="AP23"/>
      <c r="AQ23" s="10"/>
      <c r="AR23" s="11"/>
      <c r="AS23" s="11"/>
      <c r="AT23" s="11"/>
      <c r="AU23"/>
      <c r="AV23"/>
      <c r="AW23"/>
      <c r="AX23" s="11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spans="1:63" x14ac:dyDescent="0.25">
      <c r="A24" t="str">
        <f>"188500"</f>
        <v>188500</v>
      </c>
      <c r="B24" t="s">
        <v>95</v>
      </c>
      <c r="C24" t="str">
        <f>"16991"</f>
        <v>16991</v>
      </c>
      <c r="D24"/>
      <c r="E24" t="str">
        <f t="shared" si="9"/>
        <v xml:space="preserve"> </v>
      </c>
      <c r="F24" s="9">
        <v>42513</v>
      </c>
      <c r="G24" t="str">
        <f t="shared" si="15"/>
        <v xml:space="preserve"> </v>
      </c>
      <c r="H24" t="str">
        <f t="shared" si="14"/>
        <v xml:space="preserve"> </v>
      </c>
      <c r="I24"/>
      <c r="J24" s="9">
        <v>42538</v>
      </c>
      <c r="K24" t="str">
        <f t="shared" si="11"/>
        <v xml:space="preserve"> </v>
      </c>
      <c r="L24"/>
      <c r="M24" s="10">
        <v>0</v>
      </c>
      <c r="N24" s="11"/>
      <c r="O24" t="str">
        <f t="shared" si="12"/>
        <v>EUR</v>
      </c>
      <c r="P24" t="str">
        <f>"16991"</f>
        <v>16991</v>
      </c>
      <c r="Q24" t="str">
        <f>"16-0294"</f>
        <v>16-0294</v>
      </c>
      <c r="R24" t="str">
        <f t="shared" si="13"/>
        <v>01</v>
      </c>
      <c r="S24" s="10"/>
      <c r="T24"/>
      <c r="U24"/>
      <c r="V24"/>
      <c r="W24" s="10"/>
      <c r="X24"/>
      <c r="Y24"/>
      <c r="Z24"/>
      <c r="AA24" s="9"/>
      <c r="AB24"/>
      <c r="AC24" s="10"/>
      <c r="AD24"/>
      <c r="AE24"/>
      <c r="AF24"/>
      <c r="AG24"/>
      <c r="AH24"/>
      <c r="AI24"/>
      <c r="AJ24" s="9"/>
      <c r="AK24"/>
      <c r="AL24"/>
      <c r="AM24"/>
      <c r="AN24"/>
      <c r="AO24"/>
      <c r="AP24"/>
      <c r="AQ24" s="10"/>
      <c r="AR24" s="11"/>
      <c r="AS24" s="11"/>
      <c r="AT24" s="11"/>
      <c r="AU24"/>
      <c r="AV24"/>
      <c r="AW24"/>
      <c r="AX24" s="11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 x14ac:dyDescent="0.25">
      <c r="A25" t="str">
        <f>"185900"</f>
        <v>185900</v>
      </c>
      <c r="B25" t="s">
        <v>93</v>
      </c>
      <c r="C25" t="str">
        <f>"16992"</f>
        <v>16992</v>
      </c>
      <c r="D25"/>
      <c r="E25" t="str">
        <f t="shared" si="9"/>
        <v xml:space="preserve"> </v>
      </c>
      <c r="F25" s="9">
        <v>42513</v>
      </c>
      <c r="G25" t="str">
        <f t="shared" si="15"/>
        <v xml:space="preserve"> </v>
      </c>
      <c r="H25" t="str">
        <f t="shared" si="14"/>
        <v xml:space="preserve"> </v>
      </c>
      <c r="I25"/>
      <c r="J25" s="9">
        <v>42552</v>
      </c>
      <c r="K25" t="str">
        <f t="shared" si="11"/>
        <v xml:space="preserve"> </v>
      </c>
      <c r="L25"/>
      <c r="M25" s="10">
        <v>0</v>
      </c>
      <c r="N25" s="11"/>
      <c r="O25" t="str">
        <f t="shared" si="12"/>
        <v>EUR</v>
      </c>
      <c r="P25" t="str">
        <f>"16992"</f>
        <v>16992</v>
      </c>
      <c r="Q25" t="str">
        <f>"16-0292"</f>
        <v>16-0292</v>
      </c>
      <c r="R25" t="str">
        <f t="shared" si="13"/>
        <v>01</v>
      </c>
      <c r="S25" s="10"/>
      <c r="T25"/>
      <c r="U25"/>
      <c r="V25"/>
      <c r="W25" s="10"/>
      <c r="X25"/>
      <c r="Y25"/>
      <c r="Z25"/>
      <c r="AA25" s="9"/>
      <c r="AB25"/>
      <c r="AC25" s="10"/>
      <c r="AD25"/>
      <c r="AE25"/>
      <c r="AF25"/>
      <c r="AG25"/>
      <c r="AH25"/>
      <c r="AI25"/>
      <c r="AJ25" s="9"/>
      <c r="AK25"/>
      <c r="AL25"/>
      <c r="AM25"/>
      <c r="AN25"/>
      <c r="AO25"/>
      <c r="AP25"/>
      <c r="AQ25" s="10"/>
      <c r="AR25" s="11"/>
      <c r="AS25" s="11"/>
      <c r="AT25" s="11"/>
      <c r="AU25"/>
      <c r="AV25"/>
      <c r="AW25"/>
      <c r="AX25" s="11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 x14ac:dyDescent="0.25">
      <c r="A26" t="str">
        <f>"185900"</f>
        <v>185900</v>
      </c>
      <c r="B26" t="s">
        <v>96</v>
      </c>
      <c r="C26" t="str">
        <f>"16994"</f>
        <v>16994</v>
      </c>
      <c r="D26"/>
      <c r="E26" t="str">
        <f t="shared" si="9"/>
        <v xml:space="preserve"> </v>
      </c>
      <c r="F26" s="9">
        <v>42514</v>
      </c>
      <c r="G26" t="str">
        <f t="shared" si="15"/>
        <v xml:space="preserve"> </v>
      </c>
      <c r="H26" t="str">
        <f t="shared" si="14"/>
        <v xml:space="preserve"> </v>
      </c>
      <c r="I26"/>
      <c r="J26" s="9">
        <v>42534</v>
      </c>
      <c r="K26" t="str">
        <f t="shared" si="11"/>
        <v xml:space="preserve"> </v>
      </c>
      <c r="L26"/>
      <c r="M26" s="10">
        <v>0</v>
      </c>
      <c r="N26" s="11"/>
      <c r="O26" t="str">
        <f t="shared" si="12"/>
        <v>EUR</v>
      </c>
      <c r="P26" t="str">
        <f>"16994"</f>
        <v>16994</v>
      </c>
      <c r="Q26" t="str">
        <f>"16-0299"</f>
        <v>16-0299</v>
      </c>
      <c r="R26" t="str">
        <f t="shared" si="13"/>
        <v>01</v>
      </c>
      <c r="S26" s="10"/>
      <c r="T26"/>
      <c r="U26"/>
      <c r="V26"/>
      <c r="W26" s="10"/>
      <c r="X26"/>
      <c r="Y26"/>
      <c r="Z26"/>
      <c r="AA26" s="9"/>
      <c r="AB26"/>
      <c r="AC26" s="10"/>
      <c r="AD26"/>
      <c r="AE26"/>
      <c r="AF26"/>
      <c r="AG26"/>
      <c r="AH26"/>
      <c r="AI26"/>
      <c r="AJ26" s="9"/>
      <c r="AK26"/>
      <c r="AL26"/>
      <c r="AM26"/>
      <c r="AN26"/>
      <c r="AO26"/>
      <c r="AP26"/>
      <c r="AQ26" s="10"/>
      <c r="AR26" s="11"/>
      <c r="AS26" s="11"/>
      <c r="AT26" s="11"/>
      <c r="AU26"/>
      <c r="AV26"/>
      <c r="AW26"/>
      <c r="AX26" s="11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 x14ac:dyDescent="0.25">
      <c r="A27" t="str">
        <f>"186100"</f>
        <v>186100</v>
      </c>
      <c r="B27" t="s">
        <v>97</v>
      </c>
      <c r="C27" t="str">
        <f>"16996"</f>
        <v>16996</v>
      </c>
      <c r="D27"/>
      <c r="E27" t="str">
        <f t="shared" si="9"/>
        <v xml:space="preserve"> </v>
      </c>
      <c r="F27" s="9">
        <v>42515</v>
      </c>
      <c r="G27" t="str">
        <f t="shared" si="15"/>
        <v xml:space="preserve"> </v>
      </c>
      <c r="H27" t="str">
        <f t="shared" si="14"/>
        <v xml:space="preserve"> </v>
      </c>
      <c r="I27"/>
      <c r="J27" s="9">
        <v>42542</v>
      </c>
      <c r="K27" t="str">
        <f t="shared" si="11"/>
        <v xml:space="preserve"> </v>
      </c>
      <c r="L27"/>
      <c r="M27" s="10">
        <v>0</v>
      </c>
      <c r="N27" s="11"/>
      <c r="O27" t="str">
        <f t="shared" si="12"/>
        <v>EUR</v>
      </c>
      <c r="P27" t="str">
        <f>"16996"</f>
        <v>16996</v>
      </c>
      <c r="Q27" t="str">
        <f>" "</f>
        <v xml:space="preserve"> </v>
      </c>
      <c r="R27" t="str">
        <f t="shared" si="13"/>
        <v>01</v>
      </c>
      <c r="S27" s="10"/>
      <c r="T27"/>
      <c r="U27"/>
      <c r="V27"/>
      <c r="W27" s="10"/>
      <c r="X27"/>
      <c r="Y27"/>
      <c r="Z27"/>
      <c r="AA27" s="9"/>
      <c r="AB27"/>
      <c r="AC27" s="10"/>
      <c r="AD27"/>
      <c r="AE27"/>
      <c r="AF27"/>
      <c r="AG27"/>
      <c r="AH27"/>
      <c r="AI27"/>
      <c r="AJ27" s="9"/>
      <c r="AK27"/>
      <c r="AL27"/>
      <c r="AM27"/>
      <c r="AN27"/>
      <c r="AO27"/>
      <c r="AP27"/>
      <c r="AQ27" s="10"/>
      <c r="AR27" s="11"/>
      <c r="AS27" s="11"/>
      <c r="AT27" s="11"/>
      <c r="AU27"/>
      <c r="AV27"/>
      <c r="AW27"/>
      <c r="AX27" s="11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 x14ac:dyDescent="0.25">
      <c r="A28" t="str">
        <f>"202313"</f>
        <v>202313</v>
      </c>
      <c r="B28" t="s">
        <v>95</v>
      </c>
      <c r="C28" t="str">
        <f>"16998"</f>
        <v>16998</v>
      </c>
      <c r="D28"/>
      <c r="E28" t="str">
        <f t="shared" si="9"/>
        <v xml:space="preserve"> </v>
      </c>
      <c r="F28" s="9">
        <v>42515</v>
      </c>
      <c r="G28" t="str">
        <f t="shared" si="15"/>
        <v xml:space="preserve"> </v>
      </c>
      <c r="H28" t="str">
        <f t="shared" si="14"/>
        <v xml:space="preserve"> </v>
      </c>
      <c r="I28"/>
      <c r="J28" s="9">
        <v>42611</v>
      </c>
      <c r="K28" t="str">
        <f t="shared" si="11"/>
        <v xml:space="preserve"> </v>
      </c>
      <c r="L28"/>
      <c r="M28" s="10">
        <v>0</v>
      </c>
      <c r="N28" s="11"/>
      <c r="O28" t="str">
        <f t="shared" si="12"/>
        <v>EUR</v>
      </c>
      <c r="P28" t="str">
        <f>"16998"</f>
        <v>16998</v>
      </c>
      <c r="Q28" t="str">
        <f>"16-0333"</f>
        <v>16-0333</v>
      </c>
      <c r="R28" t="str">
        <f t="shared" si="13"/>
        <v>01</v>
      </c>
      <c r="S28" s="10"/>
      <c r="T28"/>
      <c r="U28"/>
      <c r="V28"/>
      <c r="W28" s="10"/>
      <c r="X28"/>
      <c r="Y28"/>
      <c r="Z28"/>
      <c r="AA28" s="9"/>
      <c r="AB28"/>
      <c r="AC28" s="10"/>
      <c r="AD28"/>
      <c r="AE28"/>
      <c r="AF28"/>
      <c r="AG28"/>
      <c r="AH28"/>
      <c r="AI28"/>
      <c r="AJ28" s="9"/>
      <c r="AK28"/>
      <c r="AL28"/>
      <c r="AM28"/>
      <c r="AN28"/>
      <c r="AO28"/>
      <c r="AP28"/>
      <c r="AQ28" s="10"/>
      <c r="AR28" s="11"/>
      <c r="AS28" s="11"/>
      <c r="AT28" s="11"/>
      <c r="AU28"/>
      <c r="AV28"/>
      <c r="AW28"/>
      <c r="AX28" s="11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spans="1:63" x14ac:dyDescent="0.25">
      <c r="A29" t="str">
        <f>"199981"</f>
        <v>199981</v>
      </c>
      <c r="B29" t="s">
        <v>95</v>
      </c>
      <c r="C29" t="str">
        <f>"16999"</f>
        <v>16999</v>
      </c>
      <c r="D29"/>
      <c r="E29" t="str">
        <f t="shared" si="9"/>
        <v xml:space="preserve"> </v>
      </c>
      <c r="F29" s="9">
        <v>42516</v>
      </c>
      <c r="G29" t="str">
        <f t="shared" si="15"/>
        <v xml:space="preserve"> </v>
      </c>
      <c r="H29" t="str">
        <f t="shared" si="14"/>
        <v xml:space="preserve"> </v>
      </c>
      <c r="I29"/>
      <c r="J29" s="9">
        <v>42583</v>
      </c>
      <c r="K29" t="str">
        <f t="shared" si="11"/>
        <v xml:space="preserve"> </v>
      </c>
      <c r="L29"/>
      <c r="M29" s="10">
        <v>0</v>
      </c>
      <c r="N29" s="11"/>
      <c r="O29" t="str">
        <f t="shared" si="12"/>
        <v>EUR</v>
      </c>
      <c r="P29" t="str">
        <f>"16999"</f>
        <v>16999</v>
      </c>
      <c r="Q29" t="str">
        <f>" "</f>
        <v xml:space="preserve"> </v>
      </c>
      <c r="R29" t="str">
        <f t="shared" si="13"/>
        <v>01</v>
      </c>
      <c r="S29" s="10"/>
      <c r="T29"/>
      <c r="U29"/>
      <c r="V29"/>
      <c r="W29" s="10"/>
      <c r="X29"/>
      <c r="Y29"/>
      <c r="Z29"/>
      <c r="AA29" s="9"/>
      <c r="AB29"/>
      <c r="AC29" s="10"/>
      <c r="AD29"/>
      <c r="AE29"/>
      <c r="AF29"/>
      <c r="AG29"/>
      <c r="AH29"/>
      <c r="AI29"/>
      <c r="AJ29" s="9"/>
      <c r="AK29"/>
      <c r="AL29"/>
      <c r="AM29"/>
      <c r="AN29"/>
      <c r="AO29"/>
      <c r="AP29"/>
      <c r="AQ29" s="10"/>
      <c r="AR29" s="11"/>
      <c r="AS29" s="11"/>
      <c r="AT29" s="11"/>
      <c r="AU29"/>
      <c r="AV29"/>
      <c r="AW29"/>
      <c r="AX29" s="11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 x14ac:dyDescent="0.25">
      <c r="A30" t="str">
        <f>"165300"</f>
        <v>165300</v>
      </c>
      <c r="B30" t="s">
        <v>97</v>
      </c>
      <c r="C30" t="str">
        <f>"17000"</f>
        <v>17000</v>
      </c>
      <c r="D30"/>
      <c r="E30" t="str">
        <f t="shared" si="9"/>
        <v xml:space="preserve"> </v>
      </c>
      <c r="F30" s="9">
        <v>42516</v>
      </c>
      <c r="G30" t="str">
        <f t="shared" si="15"/>
        <v xml:space="preserve"> </v>
      </c>
      <c r="H30" t="str">
        <f t="shared" si="14"/>
        <v xml:space="preserve"> </v>
      </c>
      <c r="I30"/>
      <c r="J30" s="9">
        <v>42545</v>
      </c>
      <c r="K30" t="str">
        <f t="shared" si="11"/>
        <v xml:space="preserve"> </v>
      </c>
      <c r="L30"/>
      <c r="M30" s="10">
        <v>0</v>
      </c>
      <c r="N30" s="11"/>
      <c r="O30" t="str">
        <f t="shared" si="12"/>
        <v>EUR</v>
      </c>
      <c r="P30" t="str">
        <f>"17000"</f>
        <v>17000</v>
      </c>
      <c r="Q30" t="str">
        <f>" "</f>
        <v xml:space="preserve"> </v>
      </c>
      <c r="R30" t="str">
        <f t="shared" si="13"/>
        <v>01</v>
      </c>
      <c r="S30" s="10"/>
      <c r="T30"/>
      <c r="U30"/>
      <c r="V30"/>
      <c r="W30" s="10"/>
      <c r="X30"/>
      <c r="Y30"/>
      <c r="Z30"/>
      <c r="AA30" s="9"/>
      <c r="AB30"/>
      <c r="AC30" s="1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 s="10"/>
      <c r="AR30" s="11"/>
      <c r="AS30" s="11"/>
      <c r="AT30" s="11"/>
      <c r="AU30"/>
      <c r="AV30"/>
      <c r="AW30"/>
      <c r="AX30" s="11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spans="1:63" x14ac:dyDescent="0.25">
      <c r="A31"/>
      <c r="B31"/>
      <c r="C31"/>
      <c r="D31"/>
      <c r="E31"/>
      <c r="F31" s="9"/>
      <c r="G31"/>
      <c r="H31"/>
      <c r="I31"/>
      <c r="J31" s="9"/>
      <c r="K31"/>
      <c r="L31"/>
      <c r="M31" s="10"/>
      <c r="N31" s="11"/>
      <c r="O31"/>
      <c r="P31"/>
      <c r="Q31"/>
      <c r="R31"/>
      <c r="S31" s="10"/>
      <c r="T31"/>
      <c r="U31"/>
      <c r="V31"/>
      <c r="W31" s="10"/>
      <c r="X31"/>
      <c r="Y31"/>
      <c r="Z31"/>
      <c r="AA31" s="9"/>
      <c r="AB31"/>
      <c r="AC31" s="10"/>
      <c r="AD31"/>
      <c r="AE31"/>
      <c r="AF31"/>
      <c r="AG31"/>
      <c r="AH31"/>
      <c r="AI31"/>
      <c r="AJ31" s="9"/>
      <c r="AK31"/>
      <c r="AL31"/>
      <c r="AM31"/>
      <c r="AN31"/>
      <c r="AO31"/>
      <c r="AP31"/>
      <c r="AQ31" s="10"/>
      <c r="AR31" s="11"/>
      <c r="AS31" s="11"/>
      <c r="AT31" s="11"/>
      <c r="AU31"/>
      <c r="AV31"/>
      <c r="AW31"/>
      <c r="AX31" s="1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 x14ac:dyDescent="0.25">
      <c r="A32"/>
      <c r="B32"/>
      <c r="C32"/>
      <c r="D32"/>
      <c r="E32"/>
      <c r="F32" s="9"/>
      <c r="G32"/>
      <c r="H32"/>
      <c r="I32"/>
      <c r="J32" s="9"/>
      <c r="K32"/>
      <c r="L32"/>
      <c r="M32" s="10"/>
      <c r="N32" s="11"/>
      <c r="O32"/>
      <c r="P32"/>
      <c r="Q32"/>
      <c r="R32"/>
      <c r="S32" s="10"/>
      <c r="T32"/>
      <c r="U32"/>
      <c r="V32"/>
      <c r="W32" s="10"/>
      <c r="X32"/>
      <c r="Y32"/>
      <c r="Z32"/>
      <c r="AA32" s="9"/>
      <c r="AB32"/>
      <c r="AC32" s="10"/>
      <c r="AD32"/>
      <c r="AE32"/>
      <c r="AF32"/>
      <c r="AG32"/>
      <c r="AH32"/>
      <c r="AI32"/>
      <c r="AJ32" s="9"/>
      <c r="AK32"/>
      <c r="AL32"/>
      <c r="AM32"/>
      <c r="AN32"/>
      <c r="AO32"/>
      <c r="AP32"/>
      <c r="AQ32" s="10"/>
      <c r="AR32" s="11"/>
      <c r="AS32" s="11"/>
      <c r="AT32" s="11"/>
      <c r="AU32"/>
      <c r="AV32"/>
      <c r="AW32"/>
      <c r="AX32" s="11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 x14ac:dyDescent="0.25">
      <c r="A33"/>
      <c r="B33"/>
      <c r="C33"/>
      <c r="D33"/>
      <c r="E33"/>
      <c r="F33" s="9"/>
      <c r="G33"/>
      <c r="H33"/>
      <c r="I33"/>
      <c r="J33" s="9"/>
      <c r="K33"/>
      <c r="L33"/>
      <c r="M33" s="10"/>
      <c r="N33" s="11"/>
      <c r="O33"/>
      <c r="P33"/>
      <c r="Q33"/>
      <c r="R33"/>
      <c r="S33" s="10"/>
      <c r="T33"/>
      <c r="U33"/>
      <c r="V33"/>
      <c r="W33" s="10"/>
      <c r="X33"/>
      <c r="Y33"/>
      <c r="Z33"/>
      <c r="AA33" s="9"/>
      <c r="AB33"/>
      <c r="AC33" s="10"/>
      <c r="AD33"/>
      <c r="AE33"/>
      <c r="AF33"/>
      <c r="AG33"/>
      <c r="AH33"/>
      <c r="AI33"/>
      <c r="AJ33" s="9"/>
      <c r="AK33"/>
      <c r="AL33"/>
      <c r="AM33"/>
      <c r="AN33"/>
      <c r="AO33"/>
      <c r="AP33"/>
      <c r="AQ33" s="10"/>
      <c r="AR33" s="11"/>
      <c r="AS33" s="11"/>
      <c r="AT33" s="11"/>
      <c r="AU33"/>
      <c r="AV33"/>
      <c r="AW33"/>
      <c r="AX33" s="11"/>
      <c r="AY33"/>
      <c r="AZ33"/>
      <c r="BA33"/>
      <c r="BB33"/>
      <c r="BC33"/>
      <c r="BD33"/>
      <c r="BE33"/>
      <c r="BF33"/>
      <c r="BG33"/>
      <c r="BH33"/>
      <c r="BI33"/>
      <c r="BJ33"/>
      <c r="BK33"/>
    </row>
    <row r="34" spans="1:63" x14ac:dyDescent="0.25">
      <c r="A34"/>
      <c r="B34"/>
      <c r="C34"/>
      <c r="D34"/>
      <c r="E34"/>
      <c r="F34" s="9"/>
      <c r="G34"/>
      <c r="H34"/>
      <c r="I34"/>
      <c r="J34" s="9"/>
      <c r="K34"/>
      <c r="L34"/>
      <c r="M34" s="10"/>
      <c r="N34" s="11"/>
      <c r="O34"/>
      <c r="P34"/>
      <c r="Q34"/>
      <c r="R34"/>
      <c r="S34" s="10"/>
      <c r="T34"/>
      <c r="U34"/>
      <c r="V34"/>
      <c r="W34" s="10"/>
      <c r="X34"/>
      <c r="Y34"/>
      <c r="Z34"/>
      <c r="AA34" s="9"/>
      <c r="AB34"/>
      <c r="AC34" s="10"/>
      <c r="AD34"/>
      <c r="AE34"/>
      <c r="AF34"/>
      <c r="AG34"/>
      <c r="AH34"/>
      <c r="AI34"/>
      <c r="AJ34" s="9"/>
      <c r="AK34"/>
      <c r="AL34"/>
      <c r="AM34"/>
      <c r="AN34"/>
      <c r="AO34"/>
      <c r="AP34"/>
      <c r="AQ34" s="10"/>
      <c r="AR34" s="11"/>
      <c r="AS34" s="11"/>
      <c r="AT34" s="11"/>
      <c r="AU34"/>
      <c r="AV34"/>
      <c r="AW34"/>
      <c r="AX34" s="11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 x14ac:dyDescent="0.25">
      <c r="A35"/>
      <c r="B35"/>
      <c r="C35"/>
      <c r="D35"/>
      <c r="E35"/>
      <c r="F35" s="9"/>
      <c r="G35"/>
      <c r="H35"/>
      <c r="I35"/>
      <c r="J35" s="9"/>
      <c r="K35"/>
      <c r="L35"/>
      <c r="M35" s="10"/>
      <c r="N35" s="11"/>
      <c r="O35"/>
      <c r="P35"/>
      <c r="Q35"/>
      <c r="R35"/>
      <c r="S35" s="10"/>
      <c r="T35"/>
      <c r="U35"/>
      <c r="V35"/>
      <c r="W35" s="10"/>
      <c r="X35"/>
      <c r="Y35"/>
      <c r="Z35"/>
      <c r="AA35" s="9"/>
      <c r="AB35"/>
      <c r="AC35" s="10"/>
      <c r="AD35"/>
      <c r="AE35"/>
      <c r="AF35"/>
      <c r="AG35"/>
      <c r="AH35"/>
      <c r="AI35"/>
      <c r="AJ35" s="9"/>
      <c r="AK35"/>
      <c r="AL35"/>
      <c r="AM35"/>
      <c r="AN35"/>
      <c r="AO35"/>
      <c r="AP35"/>
      <c r="AQ35" s="10"/>
      <c r="AR35" s="11"/>
      <c r="AS35" s="11"/>
      <c r="AT35" s="11"/>
      <c r="AU35"/>
      <c r="AV35"/>
      <c r="AW35"/>
      <c r="AX35" s="11"/>
      <c r="AY35"/>
      <c r="AZ35"/>
      <c r="BA35"/>
      <c r="BB35"/>
      <c r="BC35"/>
      <c r="BD35"/>
      <c r="BE35"/>
      <c r="BF35"/>
      <c r="BG35"/>
      <c r="BH35"/>
      <c r="BI35"/>
      <c r="BJ35"/>
      <c r="BK35"/>
    </row>
    <row r="36" spans="1:63" x14ac:dyDescent="0.25">
      <c r="A36"/>
      <c r="B36"/>
      <c r="C36"/>
      <c r="D36"/>
      <c r="E36"/>
      <c r="F36" s="9"/>
      <c r="G36"/>
      <c r="H36"/>
      <c r="I36"/>
      <c r="J36" s="9"/>
      <c r="K36"/>
      <c r="L36"/>
      <c r="M36" s="10"/>
      <c r="N36" s="11"/>
      <c r="O36"/>
      <c r="P36"/>
      <c r="Q36"/>
      <c r="R36"/>
      <c r="S36" s="10"/>
      <c r="T36"/>
      <c r="U36"/>
      <c r="V36"/>
      <c r="W36" s="10"/>
      <c r="X36"/>
      <c r="Y36"/>
      <c r="Z36"/>
      <c r="AA36" s="9"/>
      <c r="AB36"/>
      <c r="AC36" s="10"/>
      <c r="AD36"/>
      <c r="AE36"/>
      <c r="AF36"/>
      <c r="AG36"/>
      <c r="AH36"/>
      <c r="AI36"/>
      <c r="AJ36" s="9"/>
      <c r="AK36"/>
      <c r="AL36"/>
      <c r="AM36"/>
      <c r="AN36"/>
      <c r="AO36"/>
      <c r="AP36"/>
      <c r="AQ36" s="10"/>
      <c r="AR36" s="11"/>
      <c r="AS36" s="11"/>
      <c r="AT36" s="11"/>
      <c r="AU36"/>
      <c r="AV36"/>
      <c r="AW36"/>
      <c r="AX36" s="11"/>
      <c r="AY36"/>
      <c r="AZ36"/>
      <c r="BA36"/>
      <c r="BB36"/>
      <c r="BC36"/>
      <c r="BD36"/>
      <c r="BE36"/>
      <c r="BF36"/>
      <c r="BG36"/>
      <c r="BH36"/>
      <c r="BI36"/>
      <c r="BJ36"/>
      <c r="BK36"/>
    </row>
    <row r="37" spans="1:63" x14ac:dyDescent="0.25">
      <c r="A37"/>
      <c r="B37"/>
      <c r="C37"/>
      <c r="D37"/>
      <c r="E37"/>
      <c r="F37" s="9"/>
      <c r="G37"/>
      <c r="H37"/>
      <c r="I37"/>
      <c r="J37" s="9"/>
      <c r="K37"/>
      <c r="L37"/>
      <c r="M37" s="10"/>
      <c r="N37" s="11"/>
      <c r="O37"/>
      <c r="P37"/>
      <c r="Q37"/>
      <c r="R37"/>
      <c r="S37" s="10"/>
      <c r="T37"/>
      <c r="U37"/>
      <c r="V37"/>
      <c r="W37" s="10"/>
      <c r="X37"/>
      <c r="Y37"/>
      <c r="Z37"/>
      <c r="AA37" s="9"/>
      <c r="AB37"/>
      <c r="AC37" s="10"/>
      <c r="AD37"/>
      <c r="AE37"/>
      <c r="AF37"/>
      <c r="AG37"/>
      <c r="AH37"/>
      <c r="AI37"/>
      <c r="AJ37" s="9"/>
      <c r="AK37"/>
      <c r="AL37"/>
      <c r="AM37"/>
      <c r="AN37"/>
      <c r="AO37"/>
      <c r="AP37"/>
      <c r="AQ37" s="10"/>
      <c r="AR37" s="11"/>
      <c r="AS37" s="11"/>
      <c r="AT37" s="11"/>
      <c r="AU37"/>
      <c r="AV37"/>
      <c r="AW37"/>
      <c r="AX37" s="11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 x14ac:dyDescent="0.25">
      <c r="A38"/>
      <c r="B38"/>
      <c r="C38"/>
      <c r="D38"/>
      <c r="E38"/>
      <c r="F38" s="9"/>
      <c r="G38"/>
      <c r="H38"/>
      <c r="I38"/>
      <c r="J38" s="9"/>
      <c r="K38"/>
      <c r="L38"/>
      <c r="M38" s="10"/>
      <c r="N38" s="11"/>
      <c r="O38"/>
      <c r="P38"/>
      <c r="Q38"/>
      <c r="R38"/>
      <c r="S38" s="10"/>
      <c r="T38"/>
      <c r="U38"/>
      <c r="V38"/>
      <c r="W38" s="10"/>
      <c r="X38"/>
      <c r="Y38"/>
      <c r="Z38"/>
      <c r="AA38" s="9"/>
      <c r="AB38"/>
      <c r="AC38" s="10"/>
      <c r="AD38"/>
      <c r="AE38"/>
      <c r="AF38"/>
      <c r="AG38"/>
      <c r="AH38"/>
      <c r="AI38"/>
      <c r="AJ38" s="9"/>
      <c r="AK38"/>
      <c r="AL38"/>
      <c r="AM38"/>
      <c r="AN38"/>
      <c r="AO38"/>
      <c r="AP38"/>
      <c r="AQ38" s="10"/>
      <c r="AR38" s="11"/>
      <c r="AS38" s="11"/>
      <c r="AT38" s="11"/>
      <c r="AU38"/>
      <c r="AV38"/>
      <c r="AW38"/>
      <c r="AX38" s="11"/>
      <c r="AY38"/>
      <c r="AZ38"/>
      <c r="BA38"/>
      <c r="BB38"/>
      <c r="BC38"/>
      <c r="BD38"/>
      <c r="BE38"/>
      <c r="BF38"/>
      <c r="BG38"/>
      <c r="BH38"/>
      <c r="BI38"/>
      <c r="BJ38"/>
      <c r="BK38"/>
    </row>
    <row r="39" spans="1:63" x14ac:dyDescent="0.25">
      <c r="A39"/>
      <c r="B39"/>
      <c r="C39"/>
      <c r="D39"/>
      <c r="E39"/>
      <c r="F39" s="9"/>
      <c r="G39"/>
      <c r="H39"/>
      <c r="I39"/>
      <c r="J39" s="9"/>
      <c r="K39"/>
      <c r="L39"/>
      <c r="M39" s="10"/>
      <c r="N39" s="11"/>
      <c r="O39"/>
      <c r="P39"/>
      <c r="Q39"/>
      <c r="R39"/>
      <c r="S39" s="10"/>
      <c r="T39"/>
      <c r="U39"/>
      <c r="V39"/>
      <c r="W39" s="10"/>
      <c r="X39"/>
      <c r="Y39"/>
      <c r="Z39"/>
      <c r="AA39" s="9"/>
      <c r="AB39"/>
      <c r="AC39" s="10"/>
      <c r="AD39"/>
      <c r="AE39"/>
      <c r="AF39"/>
      <c r="AG39"/>
      <c r="AH39"/>
      <c r="AI39"/>
      <c r="AJ39" s="9"/>
      <c r="AK39"/>
      <c r="AL39"/>
      <c r="AM39"/>
      <c r="AN39"/>
      <c r="AO39"/>
      <c r="AP39"/>
      <c r="AQ39" s="10"/>
      <c r="AR39" s="11"/>
      <c r="AS39" s="11"/>
      <c r="AT39" s="11"/>
      <c r="AU39"/>
      <c r="AV39"/>
      <c r="AW39"/>
      <c r="AX39" s="11"/>
      <c r="AY39"/>
      <c r="AZ39"/>
      <c r="BA39"/>
      <c r="BB39"/>
      <c r="BC39"/>
      <c r="BD39"/>
      <c r="BE39"/>
      <c r="BF39"/>
      <c r="BG39"/>
      <c r="BH39"/>
      <c r="BI39"/>
      <c r="BJ39"/>
      <c r="BK39"/>
    </row>
    <row r="40" spans="1:63" x14ac:dyDescent="0.25">
      <c r="A40"/>
      <c r="B40"/>
      <c r="C40"/>
      <c r="D40"/>
      <c r="E40"/>
      <c r="F40" s="9"/>
      <c r="G40"/>
      <c r="H40"/>
      <c r="I40"/>
      <c r="J40" s="9"/>
      <c r="K40"/>
      <c r="L40"/>
      <c r="M40" s="10"/>
      <c r="N40" s="11"/>
      <c r="O40"/>
      <c r="P40"/>
      <c r="Q40"/>
      <c r="R40"/>
      <c r="S40" s="10"/>
      <c r="T40"/>
      <c r="U40"/>
      <c r="V40"/>
      <c r="W40" s="10"/>
      <c r="X40"/>
      <c r="Y40"/>
      <c r="Z40"/>
      <c r="AA40" s="9"/>
      <c r="AB40"/>
      <c r="AC40" s="10"/>
      <c r="AD40"/>
      <c r="AE40"/>
      <c r="AF40"/>
      <c r="AG40"/>
      <c r="AH40"/>
      <c r="AI40"/>
      <c r="AJ40" s="9"/>
      <c r="AK40"/>
      <c r="AL40"/>
      <c r="AM40"/>
      <c r="AN40"/>
      <c r="AO40"/>
      <c r="AP40"/>
      <c r="AQ40" s="10"/>
      <c r="AR40" s="11"/>
      <c r="AS40" s="11"/>
      <c r="AT40" s="11"/>
      <c r="AU40"/>
      <c r="AV40"/>
      <c r="AW40"/>
      <c r="AX40" s="11"/>
      <c r="AY40"/>
      <c r="AZ40"/>
      <c r="BA40"/>
      <c r="BB40"/>
      <c r="BC40"/>
      <c r="BD40"/>
      <c r="BE40"/>
      <c r="BF40"/>
      <c r="BG40"/>
      <c r="BH40"/>
      <c r="BI40"/>
      <c r="BJ40"/>
      <c r="BK40"/>
    </row>
    <row r="41" spans="1:63" x14ac:dyDescent="0.25">
      <c r="A41"/>
      <c r="B41"/>
      <c r="C41"/>
      <c r="D41"/>
      <c r="E41"/>
      <c r="F41" s="9"/>
      <c r="G41"/>
      <c r="H41"/>
      <c r="I41"/>
      <c r="J41" s="9"/>
      <c r="K41"/>
      <c r="L41"/>
      <c r="M41" s="10"/>
      <c r="N41" s="11"/>
      <c r="O41"/>
      <c r="P41"/>
      <c r="Q41"/>
      <c r="R41"/>
      <c r="S41" s="10"/>
      <c r="T41"/>
      <c r="U41"/>
      <c r="V41"/>
      <c r="W41" s="10"/>
      <c r="X41"/>
      <c r="Y41"/>
      <c r="Z41"/>
      <c r="AA41" s="9"/>
      <c r="AB41"/>
      <c r="AC41" s="10"/>
      <c r="AD41"/>
      <c r="AE41"/>
      <c r="AF41"/>
      <c r="AG41"/>
      <c r="AH41"/>
      <c r="AI41"/>
      <c r="AJ41" s="9"/>
      <c r="AK41"/>
      <c r="AL41"/>
      <c r="AM41"/>
      <c r="AN41"/>
      <c r="AO41"/>
      <c r="AP41"/>
      <c r="AQ41" s="10"/>
      <c r="AR41" s="11"/>
      <c r="AS41" s="11"/>
      <c r="AT41" s="11"/>
      <c r="AU41"/>
      <c r="AV41"/>
      <c r="AW41"/>
      <c r="AX41" s="11"/>
      <c r="AY41"/>
      <c r="AZ41"/>
      <c r="BA41"/>
      <c r="BB41"/>
      <c r="BC41"/>
      <c r="BD41"/>
      <c r="BE41"/>
      <c r="BF41"/>
      <c r="BG41"/>
      <c r="BH41"/>
      <c r="BI41"/>
      <c r="BJ41"/>
      <c r="BK41"/>
    </row>
    <row r="42" spans="1:63" x14ac:dyDescent="0.25">
      <c r="A42"/>
      <c r="B42"/>
      <c r="C42"/>
      <c r="D42"/>
      <c r="E42"/>
      <c r="F42" s="9"/>
      <c r="G42"/>
      <c r="H42"/>
      <c r="I42"/>
      <c r="J42" s="9"/>
      <c r="K42"/>
      <c r="L42"/>
      <c r="M42" s="10"/>
      <c r="N42" s="11"/>
      <c r="O42"/>
      <c r="P42"/>
      <c r="Q42"/>
      <c r="R42"/>
      <c r="S42" s="10"/>
      <c r="T42"/>
      <c r="U42"/>
      <c r="V42"/>
      <c r="W42" s="10"/>
      <c r="X42"/>
      <c r="Y42"/>
      <c r="Z42"/>
      <c r="AA42" s="9"/>
      <c r="AB42"/>
      <c r="AC42" s="10"/>
      <c r="AD42"/>
      <c r="AE42"/>
      <c r="AF42"/>
      <c r="AG42"/>
      <c r="AH42"/>
      <c r="AI42"/>
      <c r="AJ42" s="9"/>
      <c r="AK42"/>
      <c r="AL42"/>
      <c r="AM42"/>
      <c r="AN42"/>
      <c r="AO42"/>
      <c r="AP42"/>
      <c r="AQ42" s="10"/>
      <c r="AR42" s="11"/>
      <c r="AS42" s="11"/>
      <c r="AT42" s="11"/>
      <c r="AU42"/>
      <c r="AV42"/>
      <c r="AW42"/>
      <c r="AX42" s="11"/>
      <c r="AY42"/>
      <c r="AZ42"/>
      <c r="BA42"/>
      <c r="BB42"/>
      <c r="BC42"/>
      <c r="BD42"/>
      <c r="BE42"/>
      <c r="BF42"/>
      <c r="BG42"/>
      <c r="BH42"/>
      <c r="BI42"/>
      <c r="BJ42"/>
      <c r="BK42"/>
    </row>
    <row r="43" spans="1:63" x14ac:dyDescent="0.25">
      <c r="A43"/>
      <c r="B43"/>
      <c r="C43"/>
      <c r="D43"/>
      <c r="E43"/>
      <c r="F43" s="9"/>
      <c r="G43"/>
      <c r="H43"/>
      <c r="I43"/>
      <c r="J43" s="9"/>
      <c r="K43"/>
      <c r="L43"/>
      <c r="M43" s="10"/>
      <c r="N43" s="11"/>
      <c r="O43"/>
      <c r="P43"/>
      <c r="Q43"/>
      <c r="R43"/>
      <c r="S43" s="10"/>
      <c r="T43"/>
      <c r="U43"/>
      <c r="V43"/>
      <c r="W43" s="10"/>
      <c r="X43"/>
      <c r="Y43"/>
      <c r="Z43"/>
      <c r="AA43" s="9"/>
      <c r="AB43"/>
      <c r="AC43" s="10"/>
      <c r="AD43"/>
      <c r="AE43"/>
      <c r="AF43"/>
      <c r="AG43"/>
      <c r="AH43"/>
      <c r="AI43"/>
      <c r="AJ43" s="9"/>
      <c r="AK43"/>
      <c r="AL43"/>
      <c r="AM43"/>
      <c r="AN43"/>
      <c r="AO43"/>
      <c r="AP43"/>
      <c r="AQ43" s="10"/>
      <c r="AR43" s="11"/>
      <c r="AS43" s="11"/>
      <c r="AT43" s="11"/>
      <c r="AU43"/>
      <c r="AV43"/>
      <c r="AW43"/>
      <c r="AX43" s="11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 x14ac:dyDescent="0.25">
      <c r="A44"/>
      <c r="B44"/>
      <c r="C44"/>
      <c r="D44"/>
      <c r="E44"/>
      <c r="F44" s="9"/>
      <c r="G44"/>
      <c r="H44"/>
      <c r="I44"/>
      <c r="J44" s="9"/>
      <c r="K44"/>
      <c r="L44"/>
      <c r="M44" s="10"/>
      <c r="N44" s="11"/>
      <c r="O44"/>
      <c r="P44"/>
      <c r="Q44"/>
      <c r="R44"/>
      <c r="S44" s="10"/>
      <c r="T44"/>
      <c r="U44"/>
      <c r="V44"/>
      <c r="W44" s="10"/>
      <c r="X44"/>
      <c r="Y44"/>
      <c r="Z44"/>
      <c r="AA44" s="9"/>
      <c r="AB44"/>
      <c r="AC44" s="10"/>
      <c r="AD44"/>
      <c r="AE44"/>
      <c r="AF44"/>
      <c r="AG44"/>
      <c r="AH44"/>
      <c r="AI44"/>
      <c r="AJ44" s="9"/>
      <c r="AK44"/>
      <c r="AL44"/>
      <c r="AM44"/>
      <c r="AN44"/>
      <c r="AO44"/>
      <c r="AP44"/>
      <c r="AQ44" s="10"/>
      <c r="AR44" s="11"/>
      <c r="AS44" s="11"/>
      <c r="AT44" s="11"/>
      <c r="AU44"/>
      <c r="AV44"/>
      <c r="AW44"/>
      <c r="AX44" s="11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 x14ac:dyDescent="0.25">
      <c r="A45"/>
      <c r="B45"/>
      <c r="C45"/>
      <c r="D45"/>
      <c r="E45"/>
      <c r="F45" s="9"/>
      <c r="G45"/>
      <c r="H45"/>
      <c r="I45"/>
      <c r="J45" s="9"/>
      <c r="K45"/>
      <c r="L45"/>
      <c r="M45" s="10"/>
      <c r="N45" s="11"/>
      <c r="O45"/>
      <c r="P45"/>
      <c r="Q45"/>
      <c r="R45"/>
      <c r="S45" s="10"/>
      <c r="T45"/>
      <c r="U45"/>
      <c r="V45"/>
      <c r="W45" s="10"/>
      <c r="X45"/>
      <c r="Y45"/>
      <c r="Z45"/>
      <c r="AA45" s="9"/>
      <c r="AB45"/>
      <c r="AC45" s="10"/>
      <c r="AD45"/>
      <c r="AE45"/>
      <c r="AF45"/>
      <c r="AG45"/>
      <c r="AH45"/>
      <c r="AI45"/>
      <c r="AJ45" s="9"/>
      <c r="AK45"/>
      <c r="AL45"/>
      <c r="AM45"/>
      <c r="AN45"/>
      <c r="AO45"/>
      <c r="AP45"/>
      <c r="AQ45" s="10"/>
      <c r="AR45" s="11"/>
      <c r="AS45" s="11"/>
      <c r="AT45" s="11"/>
      <c r="AU45"/>
      <c r="AV45"/>
      <c r="AW45"/>
      <c r="AX45" s="11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 x14ac:dyDescent="0.25">
      <c r="A46"/>
      <c r="B46"/>
      <c r="C46"/>
      <c r="D46"/>
      <c r="E46"/>
      <c r="F46" s="9"/>
      <c r="G46"/>
      <c r="H46"/>
      <c r="I46"/>
      <c r="J46" s="9"/>
      <c r="K46"/>
      <c r="L46"/>
      <c r="M46" s="10"/>
      <c r="N46" s="11"/>
      <c r="O46"/>
      <c r="P46"/>
      <c r="Q46"/>
      <c r="R46"/>
      <c r="S46" s="10"/>
      <c r="T46"/>
      <c r="U46"/>
      <c r="V46"/>
      <c r="W46" s="10"/>
      <c r="X46"/>
      <c r="Y46"/>
      <c r="Z46"/>
      <c r="AA46" s="9"/>
      <c r="AB46"/>
      <c r="AC46" s="10"/>
      <c r="AD46"/>
      <c r="AE46"/>
      <c r="AF46"/>
      <c r="AG46"/>
      <c r="AH46"/>
      <c r="AI46"/>
      <c r="AJ46" s="9"/>
      <c r="AK46"/>
      <c r="AL46"/>
      <c r="AM46"/>
      <c r="AN46"/>
      <c r="AO46"/>
      <c r="AP46"/>
      <c r="AQ46" s="10"/>
      <c r="AR46" s="11"/>
      <c r="AS46" s="11"/>
      <c r="AT46" s="11"/>
      <c r="AU46"/>
      <c r="AV46"/>
      <c r="AW46"/>
      <c r="AX46" s="11"/>
      <c r="AY46"/>
      <c r="AZ46"/>
      <c r="BA46"/>
      <c r="BB46"/>
      <c r="BC46"/>
      <c r="BD46"/>
      <c r="BE46"/>
      <c r="BF46"/>
      <c r="BG46"/>
      <c r="BH46"/>
      <c r="BI46"/>
      <c r="BJ46"/>
      <c r="BK46"/>
    </row>
    <row r="47" spans="1:63" x14ac:dyDescent="0.25">
      <c r="A47"/>
      <c r="B47"/>
      <c r="C47"/>
      <c r="D47"/>
      <c r="E47"/>
      <c r="F47" s="9"/>
      <c r="G47"/>
      <c r="H47"/>
      <c r="I47"/>
      <c r="J47" s="9"/>
      <c r="K47"/>
      <c r="L47"/>
      <c r="M47" s="10"/>
      <c r="N47" s="11"/>
      <c r="O47"/>
      <c r="P47"/>
      <c r="Q47"/>
      <c r="R47"/>
      <c r="S47" s="10"/>
      <c r="T47"/>
      <c r="U47"/>
      <c r="V47"/>
      <c r="W47" s="10"/>
      <c r="X47"/>
      <c r="Y47"/>
      <c r="Z47"/>
      <c r="AA47" s="9"/>
      <c r="AB47"/>
      <c r="AC47" s="10"/>
      <c r="AD47"/>
      <c r="AE47"/>
      <c r="AF47"/>
      <c r="AG47"/>
      <c r="AH47"/>
      <c r="AI47"/>
      <c r="AJ47" s="9"/>
      <c r="AK47"/>
      <c r="AL47"/>
      <c r="AM47"/>
      <c r="AN47"/>
      <c r="AO47"/>
      <c r="AP47"/>
      <c r="AQ47" s="10"/>
      <c r="AR47" s="11"/>
      <c r="AS47" s="11"/>
      <c r="AT47" s="11"/>
      <c r="AU47"/>
      <c r="AV47"/>
      <c r="AW47"/>
      <c r="AX47" s="11"/>
      <c r="AY47"/>
      <c r="AZ47"/>
      <c r="BA47"/>
      <c r="BB47"/>
      <c r="BC47"/>
      <c r="BD47"/>
      <c r="BE47"/>
      <c r="BF47"/>
      <c r="BG47"/>
      <c r="BH47"/>
      <c r="BI47"/>
      <c r="BJ47"/>
      <c r="BK47"/>
    </row>
    <row r="48" spans="1:63" x14ac:dyDescent="0.25">
      <c r="A48"/>
      <c r="B48"/>
      <c r="C48"/>
      <c r="D48"/>
      <c r="E48"/>
      <c r="F48" s="9"/>
      <c r="G48"/>
      <c r="H48"/>
      <c r="I48"/>
      <c r="J48" s="9"/>
      <c r="K48"/>
      <c r="L48"/>
      <c r="M48" s="10"/>
      <c r="N48" s="11"/>
      <c r="O48"/>
      <c r="P48"/>
      <c r="Q48"/>
      <c r="R48"/>
      <c r="S48" s="10"/>
      <c r="T48"/>
      <c r="U48"/>
      <c r="V48"/>
      <c r="W48" s="10"/>
      <c r="X48"/>
      <c r="Y48"/>
      <c r="Z48"/>
      <c r="AA48" s="9"/>
      <c r="AB48"/>
      <c r="AC48" s="10"/>
      <c r="AD48"/>
      <c r="AE48"/>
      <c r="AF48"/>
      <c r="AG48"/>
      <c r="AH48"/>
      <c r="AI48"/>
      <c r="AJ48" s="9"/>
      <c r="AK48"/>
      <c r="AL48"/>
      <c r="AM48"/>
      <c r="AN48"/>
      <c r="AO48"/>
      <c r="AP48"/>
      <c r="AQ48" s="10"/>
      <c r="AR48" s="11"/>
      <c r="AS48" s="11"/>
      <c r="AT48" s="11"/>
      <c r="AU48"/>
      <c r="AV48"/>
      <c r="AW48"/>
      <c r="AX48" s="11"/>
      <c r="AY48"/>
      <c r="AZ48"/>
      <c r="BA48"/>
      <c r="BB48"/>
      <c r="BC48"/>
      <c r="BD48"/>
      <c r="BE48"/>
      <c r="BF48"/>
      <c r="BG48"/>
      <c r="BH48"/>
      <c r="BI48"/>
      <c r="BJ48"/>
      <c r="BK48"/>
    </row>
    <row r="49" spans="1:63" x14ac:dyDescent="0.25">
      <c r="A49"/>
      <c r="B49"/>
      <c r="C49"/>
      <c r="D49"/>
      <c r="E49"/>
      <c r="F49" s="9"/>
      <c r="G49"/>
      <c r="H49"/>
      <c r="I49"/>
      <c r="J49" s="9"/>
      <c r="K49"/>
      <c r="L49"/>
      <c r="M49" s="10"/>
      <c r="N49" s="11"/>
      <c r="O49"/>
      <c r="P49"/>
      <c r="Q49"/>
      <c r="R49"/>
      <c r="S49" s="10"/>
      <c r="T49"/>
      <c r="U49"/>
      <c r="V49"/>
      <c r="W49" s="10"/>
      <c r="X49"/>
      <c r="Y49"/>
      <c r="Z49"/>
      <c r="AA49" s="9"/>
      <c r="AB49"/>
      <c r="AC49" s="10"/>
      <c r="AD49"/>
      <c r="AE49"/>
      <c r="AF49"/>
      <c r="AG49"/>
      <c r="AH49"/>
      <c r="AI49"/>
      <c r="AJ49" s="9"/>
      <c r="AK49"/>
      <c r="AL49"/>
      <c r="AM49"/>
      <c r="AN49"/>
      <c r="AO49"/>
      <c r="AP49"/>
      <c r="AQ49" s="10"/>
      <c r="AR49" s="11"/>
      <c r="AS49" s="11"/>
      <c r="AT49" s="11"/>
      <c r="AU49"/>
      <c r="AV49"/>
      <c r="AW49"/>
      <c r="AX49" s="11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 x14ac:dyDescent="0.25">
      <c r="A50"/>
      <c r="B50"/>
      <c r="C50"/>
      <c r="D50"/>
      <c r="E50"/>
      <c r="F50" s="9"/>
      <c r="G50"/>
      <c r="H50"/>
      <c r="I50"/>
      <c r="J50" s="9"/>
      <c r="K50"/>
      <c r="L50"/>
      <c r="M50" s="10"/>
      <c r="N50" s="11"/>
      <c r="O50"/>
      <c r="P50"/>
      <c r="Q50"/>
      <c r="R50"/>
      <c r="S50" s="10"/>
      <c r="T50"/>
      <c r="U50"/>
      <c r="V50"/>
      <c r="W50" s="10"/>
      <c r="X50"/>
      <c r="Y50"/>
      <c r="Z50"/>
      <c r="AA50" s="9"/>
      <c r="AB50"/>
      <c r="AC50" s="10"/>
      <c r="AD50"/>
      <c r="AE50"/>
      <c r="AF50"/>
      <c r="AG50"/>
      <c r="AH50"/>
      <c r="AI50"/>
      <c r="AJ50" s="9"/>
      <c r="AK50"/>
      <c r="AL50"/>
      <c r="AM50"/>
      <c r="AN50"/>
      <c r="AO50"/>
      <c r="AP50"/>
      <c r="AQ50" s="10"/>
      <c r="AR50" s="11"/>
      <c r="AS50" s="11"/>
      <c r="AT50" s="11"/>
      <c r="AU50"/>
      <c r="AV50"/>
      <c r="AW50"/>
      <c r="AX50" s="11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 x14ac:dyDescent="0.25">
      <c r="A51"/>
      <c r="B51"/>
      <c r="C51"/>
      <c r="D51"/>
      <c r="E51"/>
      <c r="F51" s="9"/>
      <c r="G51"/>
      <c r="H51"/>
      <c r="I51"/>
      <c r="J51" s="9"/>
      <c r="K51"/>
      <c r="L51"/>
      <c r="M51" s="10"/>
      <c r="N51" s="11"/>
      <c r="O51"/>
      <c r="P51"/>
      <c r="Q51"/>
      <c r="R51"/>
      <c r="S51" s="10"/>
      <c r="T51"/>
      <c r="U51"/>
      <c r="V51"/>
      <c r="W51" s="10"/>
      <c r="X51"/>
      <c r="Y51"/>
      <c r="Z51"/>
      <c r="AA51" s="9"/>
      <c r="AB51"/>
      <c r="AC51" s="10"/>
      <c r="AD51"/>
      <c r="AE51"/>
      <c r="AF51"/>
      <c r="AG51"/>
      <c r="AH51"/>
      <c r="AI51"/>
      <c r="AJ51" s="9"/>
      <c r="AK51"/>
      <c r="AL51"/>
      <c r="AM51"/>
      <c r="AN51"/>
      <c r="AO51"/>
      <c r="AP51"/>
      <c r="AQ51" s="10"/>
      <c r="AR51" s="11"/>
      <c r="AS51" s="11"/>
      <c r="AT51" s="11"/>
      <c r="AU51"/>
      <c r="AV51"/>
      <c r="AW51"/>
      <c r="AX51" s="11"/>
      <c r="AY51"/>
      <c r="AZ51"/>
      <c r="BA51"/>
      <c r="BB51"/>
      <c r="BC51"/>
      <c r="BD51"/>
      <c r="BE51"/>
      <c r="BF51"/>
      <c r="BG51"/>
      <c r="BH51"/>
      <c r="BI51"/>
      <c r="BJ51"/>
      <c r="BK51"/>
    </row>
    <row r="52" spans="1:63" x14ac:dyDescent="0.25">
      <c r="A52"/>
      <c r="B52"/>
      <c r="C52"/>
      <c r="D52"/>
      <c r="E52"/>
      <c r="F52" s="9"/>
      <c r="G52"/>
      <c r="H52"/>
      <c r="I52"/>
      <c r="J52" s="9"/>
      <c r="K52"/>
      <c r="L52"/>
      <c r="M52" s="10"/>
      <c r="N52"/>
      <c r="O52"/>
      <c r="P52"/>
      <c r="Q52"/>
      <c r="R52"/>
      <c r="S52" s="10"/>
      <c r="T52"/>
      <c r="U52"/>
      <c r="V52"/>
      <c r="W52"/>
      <c r="X52"/>
      <c r="Y52"/>
      <c r="Z52"/>
      <c r="AA52" s="9"/>
      <c r="AB52"/>
      <c r="AC52" s="10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 s="10"/>
      <c r="AR52" s="11"/>
      <c r="AS52" s="11"/>
      <c r="AT52" s="11"/>
      <c r="AU52"/>
      <c r="AV52"/>
      <c r="AW52"/>
      <c r="AX52" s="11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63" x14ac:dyDescent="0.25">
      <c r="A53"/>
      <c r="B53"/>
      <c r="C53"/>
      <c r="D53"/>
      <c r="E53"/>
      <c r="F53" s="9"/>
      <c r="G53"/>
      <c r="H53"/>
      <c r="I53"/>
      <c r="J53" s="9"/>
      <c r="K53"/>
      <c r="L53"/>
      <c r="M53" s="10"/>
      <c r="N53" s="11"/>
      <c r="O53"/>
      <c r="P53"/>
      <c r="Q53"/>
      <c r="R53"/>
      <c r="S53" s="10"/>
      <c r="T53"/>
      <c r="U53"/>
      <c r="V53"/>
      <c r="W53" s="10"/>
      <c r="X53"/>
      <c r="Y53"/>
      <c r="Z53"/>
      <c r="AA53" s="9"/>
      <c r="AB53"/>
      <c r="AC53" s="10"/>
      <c r="AD53"/>
      <c r="AE53"/>
      <c r="AF53"/>
      <c r="AG53"/>
      <c r="AH53"/>
      <c r="AI53"/>
      <c r="AJ53" s="9"/>
      <c r="AK53"/>
      <c r="AL53"/>
      <c r="AM53"/>
      <c r="AN53"/>
      <c r="AO53"/>
      <c r="AP53"/>
      <c r="AQ53" s="10"/>
      <c r="AR53" s="11"/>
      <c r="AS53" s="11"/>
      <c r="AT53" s="11"/>
      <c r="AU53"/>
      <c r="AV53"/>
      <c r="AW53"/>
      <c r="AX53" s="11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63" x14ac:dyDescent="0.25">
      <c r="A54"/>
      <c r="B54"/>
      <c r="C54"/>
      <c r="D54"/>
      <c r="E54"/>
      <c r="F54" s="9"/>
      <c r="G54"/>
      <c r="H54"/>
      <c r="I54"/>
      <c r="J54" s="9"/>
      <c r="K54"/>
      <c r="L54"/>
      <c r="M54" s="10"/>
      <c r="N54" s="11"/>
      <c r="O54"/>
      <c r="P54"/>
      <c r="Q54"/>
      <c r="R54"/>
      <c r="S54" s="10"/>
      <c r="T54"/>
      <c r="U54"/>
      <c r="V54"/>
      <c r="W54" s="10"/>
      <c r="X54"/>
      <c r="Y54"/>
      <c r="Z54"/>
      <c r="AA54" s="9"/>
      <c r="AB54"/>
      <c r="AC54" s="10"/>
      <c r="AD54"/>
      <c r="AE54"/>
      <c r="AF54"/>
      <c r="AG54"/>
      <c r="AH54"/>
      <c r="AI54"/>
      <c r="AJ54" s="9"/>
      <c r="AK54"/>
      <c r="AL54"/>
      <c r="AM54"/>
      <c r="AN54"/>
      <c r="AO54"/>
      <c r="AP54"/>
      <c r="AQ54" s="10"/>
      <c r="AR54" s="11"/>
      <c r="AS54" s="11"/>
      <c r="AT54" s="11"/>
      <c r="AU54"/>
      <c r="AV54"/>
      <c r="AW54"/>
      <c r="AX54" s="11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 x14ac:dyDescent="0.25">
      <c r="A55"/>
      <c r="B55"/>
      <c r="C55"/>
      <c r="D55"/>
      <c r="E55"/>
      <c r="F55" s="9"/>
      <c r="G55"/>
      <c r="H55"/>
      <c r="I55"/>
      <c r="J55" s="9"/>
      <c r="K55"/>
      <c r="L55"/>
      <c r="M55" s="10"/>
      <c r="N55" s="11"/>
      <c r="O55"/>
      <c r="P55"/>
      <c r="Q55"/>
      <c r="R55"/>
      <c r="S55" s="10"/>
      <c r="T55"/>
      <c r="U55"/>
      <c r="V55"/>
      <c r="W55" s="10"/>
      <c r="X55"/>
      <c r="Y55"/>
      <c r="Z55"/>
      <c r="AA55" s="9"/>
      <c r="AB55"/>
      <c r="AC55" s="10"/>
      <c r="AD55"/>
      <c r="AE55"/>
      <c r="AF55"/>
      <c r="AG55"/>
      <c r="AH55"/>
      <c r="AI55"/>
      <c r="AJ55" s="9"/>
      <c r="AK55"/>
      <c r="AL55"/>
      <c r="AM55"/>
      <c r="AN55"/>
      <c r="AO55"/>
      <c r="AP55"/>
      <c r="AQ55" s="10"/>
      <c r="AR55" s="11"/>
      <c r="AS55" s="11"/>
      <c r="AT55" s="11"/>
      <c r="AU55"/>
      <c r="AV55"/>
      <c r="AW55"/>
      <c r="AX55" s="11"/>
      <c r="AY55"/>
      <c r="AZ55"/>
      <c r="BA55"/>
      <c r="BB55"/>
      <c r="BC55"/>
      <c r="BD55"/>
      <c r="BE55"/>
      <c r="BF55"/>
      <c r="BG55"/>
      <c r="BH55"/>
      <c r="BI55"/>
      <c r="BJ55"/>
      <c r="BK55"/>
    </row>
    <row r="56" spans="1:63" x14ac:dyDescent="0.25">
      <c r="A56"/>
      <c r="B56"/>
      <c r="C56"/>
      <c r="D56"/>
      <c r="E56"/>
      <c r="F56" s="9"/>
      <c r="G56"/>
      <c r="H56"/>
      <c r="I56"/>
      <c r="J56" s="9"/>
      <c r="K56"/>
      <c r="L56"/>
      <c r="M56" s="10"/>
      <c r="N56" s="11"/>
      <c r="O56"/>
      <c r="P56"/>
      <c r="Q56"/>
      <c r="R56"/>
      <c r="S56" s="10"/>
      <c r="T56"/>
      <c r="U56"/>
      <c r="V56"/>
      <c r="W56" s="10"/>
      <c r="X56"/>
      <c r="Y56"/>
      <c r="Z56"/>
      <c r="AA56" s="9"/>
      <c r="AB56"/>
      <c r="AC56" s="10"/>
      <c r="AD56"/>
      <c r="AE56"/>
      <c r="AF56"/>
      <c r="AG56"/>
      <c r="AH56"/>
      <c r="AI56"/>
      <c r="AJ56" s="9"/>
      <c r="AK56"/>
      <c r="AL56"/>
      <c r="AM56"/>
      <c r="AN56"/>
      <c r="AO56"/>
      <c r="AP56"/>
      <c r="AQ56" s="10"/>
      <c r="AR56" s="11"/>
      <c r="AS56" s="11"/>
      <c r="AT56" s="11"/>
      <c r="AU56"/>
      <c r="AV56"/>
      <c r="AW56"/>
      <c r="AX56" s="11"/>
      <c r="AY56"/>
      <c r="AZ56"/>
      <c r="BA56"/>
      <c r="BB56"/>
      <c r="BC56"/>
      <c r="BD56"/>
      <c r="BE56"/>
      <c r="BF56"/>
      <c r="BG56"/>
      <c r="BH56"/>
      <c r="BI56"/>
      <c r="BJ56"/>
      <c r="BK56"/>
    </row>
    <row r="57" spans="1:63" x14ac:dyDescent="0.25">
      <c r="A57"/>
      <c r="B57"/>
      <c r="C57"/>
      <c r="D57"/>
      <c r="E57"/>
      <c r="F57" s="9"/>
      <c r="G57"/>
      <c r="H57"/>
      <c r="I57"/>
      <c r="J57" s="9"/>
      <c r="K57"/>
      <c r="L57"/>
      <c r="M57" s="10"/>
      <c r="N57"/>
      <c r="O57"/>
      <c r="P57"/>
      <c r="Q57"/>
      <c r="R57"/>
      <c r="S57" s="10"/>
      <c r="T57"/>
      <c r="U57"/>
      <c r="V57"/>
      <c r="W57"/>
      <c r="X57"/>
      <c r="Y57"/>
      <c r="Z57"/>
      <c r="AA57" s="9"/>
      <c r="AB57"/>
      <c r="AC57" s="10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 s="10"/>
      <c r="AR57" s="11"/>
      <c r="AS57" s="11"/>
      <c r="AT57" s="11"/>
      <c r="AU57"/>
      <c r="AV57"/>
      <c r="AW57"/>
      <c r="AX57" s="11"/>
      <c r="AY57"/>
      <c r="AZ57"/>
      <c r="BA57"/>
      <c r="BB57"/>
      <c r="BC57"/>
      <c r="BD57"/>
      <c r="BE57"/>
      <c r="BF57"/>
      <c r="BG57"/>
      <c r="BH57"/>
      <c r="BI57"/>
      <c r="BJ57"/>
      <c r="BK57"/>
    </row>
    <row r="58" spans="1:63" x14ac:dyDescent="0.25">
      <c r="A58"/>
      <c r="B58"/>
      <c r="C58"/>
      <c r="D58"/>
      <c r="E58"/>
      <c r="F58" s="9"/>
      <c r="G58"/>
      <c r="H58"/>
      <c r="I58"/>
      <c r="J58" s="9"/>
      <c r="K58"/>
      <c r="L58"/>
      <c r="M58" s="10"/>
      <c r="N58" s="11"/>
      <c r="O58"/>
      <c r="P58"/>
      <c r="Q58"/>
      <c r="R58"/>
      <c r="S58" s="10"/>
      <c r="T58"/>
      <c r="U58"/>
      <c r="V58"/>
      <c r="W58" s="10"/>
      <c r="X58"/>
      <c r="Y58"/>
      <c r="Z58"/>
      <c r="AA58" s="9"/>
      <c r="AB58"/>
      <c r="AC58" s="10"/>
      <c r="AD58"/>
      <c r="AE58"/>
      <c r="AF58"/>
      <c r="AG58"/>
      <c r="AH58"/>
      <c r="AI58"/>
      <c r="AJ58" s="9"/>
      <c r="AK58"/>
      <c r="AL58"/>
      <c r="AM58"/>
      <c r="AN58"/>
      <c r="AO58"/>
      <c r="AP58"/>
      <c r="AQ58" s="10"/>
      <c r="AR58" s="11"/>
      <c r="AS58" s="11"/>
      <c r="AT58" s="11"/>
      <c r="AU58"/>
      <c r="AV58"/>
      <c r="AW58"/>
      <c r="AX58" s="11"/>
      <c r="AY58"/>
      <c r="AZ58"/>
      <c r="BA58"/>
      <c r="BB58"/>
      <c r="BC58"/>
      <c r="BD58"/>
      <c r="BE58"/>
      <c r="BF58"/>
      <c r="BG58"/>
      <c r="BH58"/>
      <c r="BI58"/>
      <c r="BJ58"/>
      <c r="BK58"/>
    </row>
    <row r="59" spans="1:63" x14ac:dyDescent="0.25">
      <c r="A59"/>
      <c r="B59"/>
      <c r="C59"/>
      <c r="D59"/>
      <c r="E59"/>
      <c r="F59" s="9"/>
      <c r="G59"/>
      <c r="H59"/>
      <c r="I59"/>
      <c r="J59" s="9"/>
      <c r="K59"/>
      <c r="L59"/>
      <c r="M59" s="10"/>
      <c r="N59" s="11"/>
      <c r="O59"/>
      <c r="P59"/>
      <c r="Q59"/>
      <c r="R59"/>
      <c r="S59" s="10"/>
      <c r="T59"/>
      <c r="U59"/>
      <c r="V59"/>
      <c r="W59" s="10"/>
      <c r="X59"/>
      <c r="Y59"/>
      <c r="Z59"/>
      <c r="AA59" s="9"/>
      <c r="AB59"/>
      <c r="AC59" s="10"/>
      <c r="AD59"/>
      <c r="AE59"/>
      <c r="AF59"/>
      <c r="AG59"/>
      <c r="AH59"/>
      <c r="AI59"/>
      <c r="AJ59" s="9"/>
      <c r="AK59"/>
      <c r="AL59"/>
      <c r="AM59"/>
      <c r="AN59"/>
      <c r="AO59"/>
      <c r="AP59"/>
      <c r="AQ59" s="10"/>
      <c r="AR59" s="11"/>
      <c r="AS59" s="11"/>
      <c r="AT59" s="11"/>
      <c r="AU59"/>
      <c r="AV59"/>
      <c r="AW59"/>
      <c r="AX59" s="11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 x14ac:dyDescent="0.25">
      <c r="A60"/>
      <c r="B60"/>
      <c r="C60"/>
      <c r="D60"/>
      <c r="E60"/>
      <c r="F60" s="9"/>
      <c r="G60"/>
      <c r="H60"/>
      <c r="I60"/>
      <c r="J60" s="9"/>
      <c r="K60"/>
      <c r="L60"/>
      <c r="M60" s="10"/>
      <c r="N60" s="11"/>
      <c r="O60"/>
      <c r="P60"/>
      <c r="Q60"/>
      <c r="R60"/>
      <c r="S60" s="10"/>
      <c r="T60"/>
      <c r="U60"/>
      <c r="V60"/>
      <c r="W60" s="10"/>
      <c r="X60"/>
      <c r="Y60"/>
      <c r="Z60"/>
      <c r="AA60" s="9"/>
      <c r="AB60"/>
      <c r="AC60" s="10"/>
      <c r="AD60"/>
      <c r="AE60"/>
      <c r="AF60"/>
      <c r="AG60"/>
      <c r="AH60"/>
      <c r="AI60"/>
      <c r="AJ60" s="9"/>
      <c r="AK60"/>
      <c r="AL60"/>
      <c r="AM60"/>
      <c r="AN60"/>
      <c r="AO60"/>
      <c r="AP60"/>
      <c r="AQ60" s="10"/>
      <c r="AR60" s="11"/>
      <c r="AS60" s="11"/>
      <c r="AT60" s="11"/>
      <c r="AU60"/>
      <c r="AV60"/>
      <c r="AW60"/>
      <c r="AX60" s="11"/>
      <c r="AY60"/>
      <c r="AZ60"/>
      <c r="BA60"/>
      <c r="BB60"/>
      <c r="BC60"/>
      <c r="BD60"/>
      <c r="BE60"/>
      <c r="BF60"/>
      <c r="BG60"/>
      <c r="BH60"/>
      <c r="BI60"/>
      <c r="BJ60"/>
      <c r="BK60"/>
    </row>
    <row r="61" spans="1:63" x14ac:dyDescent="0.25">
      <c r="A61"/>
      <c r="B61"/>
      <c r="C61"/>
      <c r="D61"/>
      <c r="E61"/>
      <c r="F61" s="9"/>
      <c r="G61"/>
      <c r="H61"/>
      <c r="I61"/>
      <c r="J61" s="9"/>
      <c r="K61"/>
      <c r="L61"/>
      <c r="M61" s="10"/>
      <c r="N61" s="11"/>
      <c r="O61"/>
      <c r="P61"/>
      <c r="Q61"/>
      <c r="R61"/>
      <c r="S61" s="10"/>
      <c r="T61"/>
      <c r="U61"/>
      <c r="V61"/>
      <c r="W61" s="10"/>
      <c r="X61"/>
      <c r="Y61"/>
      <c r="Z61"/>
      <c r="AA61" s="9"/>
      <c r="AB61"/>
      <c r="AC61" s="10"/>
      <c r="AD61"/>
      <c r="AE61"/>
      <c r="AF61"/>
      <c r="AG61"/>
      <c r="AH61"/>
      <c r="AI61"/>
      <c r="AJ61" s="9"/>
      <c r="AK61"/>
      <c r="AL61"/>
      <c r="AM61"/>
      <c r="AN61"/>
      <c r="AO61"/>
      <c r="AP61"/>
      <c r="AQ61" s="10"/>
      <c r="AR61" s="11"/>
      <c r="AS61" s="11"/>
      <c r="AT61" s="11"/>
      <c r="AU61"/>
      <c r="AV61"/>
      <c r="AW61"/>
      <c r="AX61" s="11"/>
      <c r="AY61"/>
      <c r="AZ61"/>
      <c r="BA61"/>
      <c r="BB61"/>
      <c r="BC61"/>
      <c r="BD61"/>
      <c r="BE61"/>
      <c r="BF61"/>
      <c r="BG61"/>
      <c r="BH61"/>
      <c r="BI61"/>
      <c r="BJ61"/>
      <c r="BK61"/>
    </row>
    <row r="62" spans="1:63" x14ac:dyDescent="0.25">
      <c r="A62"/>
      <c r="B62"/>
      <c r="C62"/>
      <c r="D62"/>
      <c r="E62"/>
      <c r="F62" s="9"/>
      <c r="G62"/>
      <c r="H62"/>
      <c r="I62"/>
      <c r="J62" s="9"/>
      <c r="K62"/>
      <c r="L62"/>
      <c r="M62" s="10"/>
      <c r="N62" s="11"/>
      <c r="O62"/>
      <c r="P62"/>
      <c r="Q62"/>
      <c r="R62"/>
      <c r="S62" s="10"/>
      <c r="T62"/>
      <c r="U62"/>
      <c r="V62"/>
      <c r="W62" s="10"/>
      <c r="X62"/>
      <c r="Y62"/>
      <c r="Z62"/>
      <c r="AA62" s="9"/>
      <c r="AB62"/>
      <c r="AC62" s="10"/>
      <c r="AD62"/>
      <c r="AE62"/>
      <c r="AF62"/>
      <c r="AG62"/>
      <c r="AH62"/>
      <c r="AI62"/>
      <c r="AJ62" s="9"/>
      <c r="AK62"/>
      <c r="AL62"/>
      <c r="AM62"/>
      <c r="AN62"/>
      <c r="AO62"/>
      <c r="AP62"/>
      <c r="AQ62" s="10"/>
      <c r="AR62" s="11"/>
      <c r="AS62" s="11"/>
      <c r="AT62" s="11"/>
      <c r="AU62"/>
      <c r="AV62"/>
      <c r="AW62"/>
      <c r="AX62" s="11"/>
      <c r="AY62"/>
      <c r="AZ62"/>
      <c r="BA62"/>
      <c r="BB62"/>
      <c r="BC62"/>
      <c r="BD62"/>
      <c r="BE62"/>
      <c r="BF62"/>
      <c r="BG62"/>
      <c r="BH62"/>
      <c r="BI62"/>
      <c r="BJ62"/>
      <c r="BK62"/>
    </row>
    <row r="63" spans="1:63" x14ac:dyDescent="0.25">
      <c r="A63"/>
      <c r="B63"/>
      <c r="C63"/>
      <c r="D63"/>
      <c r="E63"/>
      <c r="F63" s="9"/>
      <c r="G63"/>
      <c r="H63"/>
      <c r="I63"/>
      <c r="J63" s="9"/>
      <c r="K63"/>
      <c r="L63"/>
      <c r="M63" s="10"/>
      <c r="N63" s="11"/>
      <c r="O63"/>
      <c r="P63"/>
      <c r="Q63"/>
      <c r="R63"/>
      <c r="S63" s="10"/>
      <c r="T63"/>
      <c r="U63"/>
      <c r="V63"/>
      <c r="W63" s="10"/>
      <c r="X63"/>
      <c r="Y63"/>
      <c r="Z63"/>
      <c r="AA63" s="9"/>
      <c r="AB63"/>
      <c r="AC63" s="10"/>
      <c r="AD63"/>
      <c r="AE63"/>
      <c r="AF63"/>
      <c r="AG63"/>
      <c r="AH63"/>
      <c r="AI63"/>
      <c r="AJ63" s="9"/>
      <c r="AK63"/>
      <c r="AL63"/>
      <c r="AM63"/>
      <c r="AN63"/>
      <c r="AO63"/>
      <c r="AP63"/>
      <c r="AQ63" s="10"/>
      <c r="AR63" s="11"/>
      <c r="AS63" s="11"/>
      <c r="AT63" s="11"/>
      <c r="AU63"/>
      <c r="AV63"/>
      <c r="AW63"/>
      <c r="AX63" s="11"/>
      <c r="AY63"/>
      <c r="AZ63"/>
      <c r="BA63"/>
      <c r="BB63"/>
      <c r="BC63"/>
      <c r="BD63"/>
      <c r="BE63"/>
      <c r="BF63"/>
      <c r="BG63"/>
      <c r="BH63"/>
      <c r="BI63"/>
      <c r="BJ63"/>
      <c r="BK63"/>
    </row>
    <row r="64" spans="1:63" x14ac:dyDescent="0.25">
      <c r="A64"/>
      <c r="B64"/>
      <c r="C64"/>
      <c r="D64"/>
      <c r="E64"/>
      <c r="F64" s="9"/>
      <c r="G64"/>
      <c r="H64"/>
      <c r="I64"/>
      <c r="J64" s="9"/>
      <c r="K64"/>
      <c r="L64"/>
      <c r="M64" s="10"/>
      <c r="N64" s="11"/>
      <c r="O64"/>
      <c r="P64"/>
      <c r="Q64"/>
      <c r="R64"/>
      <c r="S64" s="10"/>
      <c r="T64"/>
      <c r="U64"/>
      <c r="V64"/>
      <c r="W64" s="10"/>
      <c r="X64"/>
      <c r="Y64"/>
      <c r="Z64"/>
      <c r="AA64" s="9"/>
      <c r="AB64"/>
      <c r="AC64" s="10"/>
      <c r="AD64"/>
      <c r="AE64"/>
      <c r="AF64"/>
      <c r="AG64"/>
      <c r="AH64"/>
      <c r="AI64"/>
      <c r="AJ64" s="9"/>
      <c r="AK64"/>
      <c r="AL64"/>
      <c r="AM64"/>
      <c r="AN64"/>
      <c r="AO64"/>
      <c r="AP64"/>
      <c r="AQ64" s="10"/>
      <c r="AR64" s="11"/>
      <c r="AS64" s="11"/>
      <c r="AT64" s="11"/>
      <c r="AU64"/>
      <c r="AV64"/>
      <c r="AW64"/>
      <c r="AX64" s="11"/>
      <c r="AY64"/>
      <c r="AZ64"/>
      <c r="BA64"/>
      <c r="BB64"/>
      <c r="BC64"/>
      <c r="BD64"/>
      <c r="BE64"/>
      <c r="BF64"/>
      <c r="BG64"/>
      <c r="BH64"/>
      <c r="BI64"/>
      <c r="BJ64"/>
      <c r="BK64"/>
    </row>
    <row r="65" spans="1:63" x14ac:dyDescent="0.25">
      <c r="A65"/>
      <c r="B65"/>
      <c r="C65"/>
      <c r="D65"/>
      <c r="E65"/>
      <c r="F65" s="9"/>
      <c r="G65"/>
      <c r="H65"/>
      <c r="I65"/>
      <c r="J65" s="9"/>
      <c r="K65"/>
      <c r="L65"/>
      <c r="M65" s="10"/>
      <c r="N65"/>
      <c r="O65"/>
      <c r="P65"/>
      <c r="Q65"/>
      <c r="R65"/>
      <c r="S65" s="10"/>
      <c r="T65"/>
      <c r="U65"/>
      <c r="V65"/>
      <c r="W65"/>
      <c r="X65"/>
      <c r="Y65"/>
      <c r="Z65"/>
      <c r="AA65" s="9"/>
      <c r="AB65"/>
      <c r="AC65" s="10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 s="10"/>
      <c r="AR65" s="11"/>
      <c r="AS65" s="11"/>
      <c r="AT65" s="11"/>
      <c r="AU65"/>
      <c r="AV65"/>
      <c r="AW65"/>
      <c r="AX65" s="11"/>
      <c r="AY65"/>
      <c r="AZ65"/>
      <c r="BA65"/>
      <c r="BB65"/>
      <c r="BC65"/>
      <c r="BD65"/>
      <c r="BE65"/>
      <c r="BF65"/>
      <c r="BG65"/>
      <c r="BH65"/>
      <c r="BI65"/>
      <c r="BJ65"/>
      <c r="BK65"/>
    </row>
    <row r="66" spans="1:63" x14ac:dyDescent="0.25">
      <c r="A66"/>
      <c r="B66"/>
      <c r="C66"/>
      <c r="D66"/>
      <c r="E66"/>
      <c r="F66" s="9"/>
      <c r="G66"/>
      <c r="H66"/>
      <c r="I66"/>
      <c r="J66" s="9"/>
      <c r="K66"/>
      <c r="L66"/>
      <c r="M66" s="10"/>
      <c r="N66" s="11"/>
      <c r="O66"/>
      <c r="P66"/>
      <c r="Q66"/>
      <c r="R66"/>
      <c r="S66" s="10"/>
      <c r="T66"/>
      <c r="U66"/>
      <c r="V66"/>
      <c r="W66" s="10"/>
      <c r="X66"/>
      <c r="Y66"/>
      <c r="Z66"/>
      <c r="AA66" s="9"/>
      <c r="AB66"/>
      <c r="AC66" s="10"/>
      <c r="AD66"/>
      <c r="AE66"/>
      <c r="AF66"/>
      <c r="AG66"/>
      <c r="AH66"/>
      <c r="AI66"/>
      <c r="AJ66" s="9"/>
      <c r="AK66"/>
      <c r="AL66"/>
      <c r="AM66"/>
      <c r="AN66"/>
      <c r="AO66"/>
      <c r="AP66"/>
      <c r="AQ66" s="10"/>
      <c r="AR66" s="11"/>
      <c r="AS66" s="11"/>
      <c r="AT66" s="11"/>
      <c r="AU66"/>
      <c r="AV66"/>
      <c r="AW66"/>
      <c r="AX66" s="11"/>
      <c r="AY66"/>
      <c r="AZ66"/>
      <c r="BA66"/>
      <c r="BB66"/>
      <c r="BC66"/>
      <c r="BD66"/>
      <c r="BE66"/>
      <c r="BF66"/>
      <c r="BG66"/>
      <c r="BH66"/>
      <c r="BI66"/>
      <c r="BJ66"/>
      <c r="BK66"/>
    </row>
    <row r="67" spans="1:63" x14ac:dyDescent="0.25">
      <c r="A67"/>
      <c r="B67"/>
      <c r="C67"/>
      <c r="D67"/>
      <c r="E67"/>
      <c r="F67" s="9"/>
      <c r="G67"/>
      <c r="H67"/>
      <c r="I67"/>
      <c r="J67" s="9"/>
      <c r="K67"/>
      <c r="L67"/>
      <c r="M67" s="10"/>
      <c r="N67" s="11"/>
      <c r="O67"/>
      <c r="P67"/>
      <c r="Q67"/>
      <c r="R67"/>
      <c r="S67" s="10"/>
      <c r="T67"/>
      <c r="U67"/>
      <c r="V67"/>
      <c r="W67" s="10"/>
      <c r="X67"/>
      <c r="Y67"/>
      <c r="Z67"/>
      <c r="AA67" s="9"/>
      <c r="AB67"/>
      <c r="AC67" s="10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 s="10"/>
      <c r="AR67" s="11"/>
      <c r="AS67" s="11"/>
      <c r="AT67" s="11"/>
      <c r="AU67"/>
      <c r="AV67"/>
      <c r="AW67"/>
      <c r="AX67" s="11"/>
      <c r="AY67"/>
      <c r="AZ67"/>
      <c r="BA67"/>
      <c r="BB67"/>
      <c r="BC67"/>
      <c r="BD67"/>
      <c r="BE67"/>
      <c r="BF67"/>
      <c r="BG67"/>
      <c r="BH67"/>
      <c r="BI67"/>
      <c r="BJ67"/>
      <c r="BK67"/>
    </row>
    <row r="68" spans="1:63" x14ac:dyDescent="0.25">
      <c r="A68"/>
      <c r="B68"/>
      <c r="C68"/>
      <c r="D68"/>
      <c r="E68"/>
      <c r="F68" s="9"/>
      <c r="G68"/>
      <c r="H68"/>
      <c r="I68"/>
      <c r="J68" s="9"/>
      <c r="K68"/>
      <c r="L68"/>
      <c r="M68" s="10"/>
      <c r="N68"/>
      <c r="O68"/>
      <c r="P68"/>
      <c r="Q68"/>
      <c r="R68"/>
      <c r="S68" s="10"/>
      <c r="T68"/>
      <c r="U68"/>
      <c r="V68"/>
      <c r="W68"/>
      <c r="X68"/>
      <c r="Y68"/>
      <c r="Z68"/>
      <c r="AA68" s="9"/>
      <c r="AB68"/>
      <c r="AC68" s="10"/>
      <c r="AD68"/>
      <c r="AE68"/>
      <c r="AF68"/>
      <c r="AG68"/>
      <c r="AH68"/>
      <c r="AI68"/>
      <c r="AJ68" s="9"/>
      <c r="AK68"/>
      <c r="AL68"/>
      <c r="AM68"/>
      <c r="AN68"/>
      <c r="AO68"/>
      <c r="AP68"/>
      <c r="AQ68" s="10"/>
      <c r="AR68" s="11"/>
      <c r="AS68" s="11"/>
      <c r="AT68" s="11"/>
      <c r="AU68"/>
      <c r="AV68"/>
      <c r="AW68"/>
      <c r="AX68" s="11"/>
      <c r="AY68"/>
      <c r="AZ68"/>
      <c r="BA68"/>
      <c r="BB68"/>
      <c r="BC68"/>
      <c r="BD68"/>
      <c r="BE68"/>
      <c r="BF68"/>
      <c r="BG68"/>
      <c r="BH68"/>
      <c r="BI68"/>
      <c r="BJ68"/>
      <c r="BK68"/>
    </row>
    <row r="69" spans="1:63" x14ac:dyDescent="0.25">
      <c r="A69"/>
      <c r="B69"/>
      <c r="C69"/>
      <c r="D69"/>
      <c r="E69"/>
      <c r="F69" s="9"/>
      <c r="G69"/>
      <c r="H69"/>
      <c r="I69"/>
      <c r="J69" s="9"/>
      <c r="K69"/>
      <c r="L69"/>
      <c r="M69" s="10"/>
      <c r="N69" s="11"/>
      <c r="O69"/>
      <c r="P69"/>
      <c r="Q69"/>
      <c r="R69"/>
      <c r="S69" s="10"/>
      <c r="T69"/>
      <c r="U69"/>
      <c r="V69"/>
      <c r="W69" s="10"/>
      <c r="X69"/>
      <c r="Y69"/>
      <c r="Z69"/>
      <c r="AA69" s="9"/>
      <c r="AB69"/>
      <c r="AC69" s="10"/>
      <c r="AD69"/>
      <c r="AE69"/>
      <c r="AF69"/>
      <c r="AG69"/>
      <c r="AH69"/>
      <c r="AI69"/>
      <c r="AJ69" s="9"/>
      <c r="AK69"/>
      <c r="AL69"/>
      <c r="AM69"/>
      <c r="AN69"/>
      <c r="AO69"/>
      <c r="AP69"/>
      <c r="AQ69" s="10"/>
      <c r="AR69" s="11"/>
      <c r="AS69" s="11"/>
      <c r="AT69" s="11"/>
      <c r="AU69"/>
      <c r="AV69"/>
      <c r="AW69"/>
      <c r="AX69" s="11"/>
      <c r="AY69"/>
      <c r="AZ69"/>
      <c r="BA69"/>
      <c r="BB69"/>
      <c r="BC69"/>
      <c r="BD69"/>
      <c r="BE69"/>
      <c r="BF69"/>
      <c r="BG69"/>
      <c r="BH69"/>
      <c r="BI69"/>
      <c r="BJ69"/>
      <c r="BK69"/>
    </row>
    <row r="70" spans="1:63" x14ac:dyDescent="0.25">
      <c r="A70"/>
      <c r="B70"/>
      <c r="C70"/>
      <c r="D70"/>
      <c r="E70"/>
      <c r="F70" s="9"/>
      <c r="G70"/>
      <c r="H70"/>
      <c r="I70"/>
      <c r="J70" s="9"/>
      <c r="K70"/>
      <c r="L70"/>
      <c r="M70" s="10"/>
      <c r="N70"/>
      <c r="O70"/>
      <c r="P70"/>
      <c r="Q70"/>
      <c r="R70"/>
      <c r="S70" s="10"/>
      <c r="T70"/>
      <c r="U70"/>
      <c r="V70"/>
      <c r="W70"/>
      <c r="X70"/>
      <c r="Y70"/>
      <c r="Z70"/>
      <c r="AA70" s="9"/>
      <c r="AB70"/>
      <c r="AC70" s="1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 s="10"/>
      <c r="AR70" s="11"/>
      <c r="AS70" s="11"/>
      <c r="AT70" s="11"/>
      <c r="AU70"/>
      <c r="AV70"/>
      <c r="AW70"/>
      <c r="AX70" s="11"/>
      <c r="AY70"/>
      <c r="AZ70"/>
      <c r="BA70"/>
      <c r="BB70"/>
      <c r="BC70"/>
      <c r="BD70"/>
      <c r="BE70"/>
      <c r="BF70"/>
      <c r="BG70"/>
      <c r="BH70"/>
      <c r="BI70"/>
      <c r="BJ70"/>
      <c r="BK70"/>
    </row>
    <row r="71" spans="1:63" x14ac:dyDescent="0.25">
      <c r="A71"/>
      <c r="B71"/>
      <c r="C71"/>
      <c r="D71"/>
      <c r="E71"/>
      <c r="F71" s="9"/>
      <c r="G71"/>
      <c r="H71"/>
      <c r="I71"/>
      <c r="J71" s="9"/>
      <c r="K71"/>
      <c r="L71"/>
      <c r="M71" s="10"/>
      <c r="N71" s="11"/>
      <c r="O71"/>
      <c r="P71"/>
      <c r="Q71"/>
      <c r="R71"/>
      <c r="S71" s="10"/>
      <c r="T71"/>
      <c r="U71"/>
      <c r="V71"/>
      <c r="W71" s="10"/>
      <c r="X71"/>
      <c r="Y71"/>
      <c r="Z71"/>
      <c r="AA71" s="9"/>
      <c r="AB71"/>
      <c r="AC71" s="10"/>
      <c r="AD71"/>
      <c r="AE71"/>
      <c r="AF71"/>
      <c r="AG71"/>
      <c r="AH71"/>
      <c r="AI71"/>
      <c r="AJ71" s="9"/>
      <c r="AK71"/>
      <c r="AL71"/>
      <c r="AM71"/>
      <c r="AN71"/>
      <c r="AO71"/>
      <c r="AP71"/>
      <c r="AQ71" s="10"/>
      <c r="AR71" s="11"/>
      <c r="AS71" s="11"/>
      <c r="AT71" s="11"/>
      <c r="AU71"/>
      <c r="AV71"/>
      <c r="AW71"/>
      <c r="AX71" s="11"/>
      <c r="AY71"/>
      <c r="AZ71"/>
      <c r="BA71"/>
      <c r="BB71"/>
      <c r="BC71"/>
      <c r="BD71"/>
      <c r="BE71"/>
      <c r="BF71"/>
      <c r="BG71"/>
      <c r="BH71"/>
      <c r="BI71"/>
      <c r="BJ71"/>
      <c r="BK71"/>
    </row>
    <row r="72" spans="1:63" x14ac:dyDescent="0.25">
      <c r="A72"/>
      <c r="B72"/>
      <c r="C72"/>
      <c r="D72"/>
      <c r="E72"/>
      <c r="F72" s="9"/>
      <c r="G72"/>
      <c r="H72"/>
      <c r="I72"/>
      <c r="J72" s="9"/>
      <c r="K72"/>
      <c r="L72"/>
      <c r="M72" s="10"/>
      <c r="N72" s="11"/>
      <c r="O72"/>
      <c r="P72"/>
      <c r="Q72"/>
      <c r="R72"/>
      <c r="S72" s="10"/>
      <c r="T72"/>
      <c r="U72"/>
      <c r="V72"/>
      <c r="W72" s="10"/>
      <c r="X72"/>
      <c r="Y72"/>
      <c r="Z72"/>
      <c r="AA72" s="9"/>
      <c r="AB72"/>
      <c r="AC72" s="10"/>
      <c r="AD72"/>
      <c r="AE72"/>
      <c r="AF72"/>
      <c r="AG72"/>
      <c r="AH72"/>
      <c r="AI72"/>
      <c r="AJ72" s="9"/>
      <c r="AK72"/>
      <c r="AL72"/>
      <c r="AM72"/>
      <c r="AN72"/>
      <c r="AO72"/>
      <c r="AP72"/>
      <c r="AQ72" s="10"/>
      <c r="AR72" s="11"/>
      <c r="AS72" s="11"/>
      <c r="AT72" s="11"/>
      <c r="AU72"/>
      <c r="AV72"/>
      <c r="AW72"/>
      <c r="AX72" s="11"/>
      <c r="AY72"/>
      <c r="AZ72"/>
      <c r="BA72"/>
      <c r="BB72"/>
      <c r="BC72"/>
      <c r="BD72"/>
      <c r="BE72"/>
      <c r="BF72"/>
      <c r="BG72"/>
      <c r="BH72"/>
      <c r="BI72"/>
      <c r="BJ72"/>
      <c r="BK72"/>
    </row>
    <row r="73" spans="1:63" x14ac:dyDescent="0.25">
      <c r="A73"/>
      <c r="B73"/>
      <c r="C73"/>
      <c r="D73"/>
      <c r="E73"/>
      <c r="F73" s="9"/>
      <c r="G73"/>
      <c r="H73"/>
      <c r="I73"/>
      <c r="J73" s="9"/>
      <c r="K73"/>
      <c r="L73"/>
      <c r="M73" s="10"/>
      <c r="N73" s="11"/>
      <c r="O73"/>
      <c r="P73"/>
      <c r="Q73"/>
      <c r="R73"/>
      <c r="S73" s="10"/>
      <c r="T73"/>
      <c r="U73"/>
      <c r="V73"/>
      <c r="W73" s="10"/>
      <c r="X73"/>
      <c r="Y73"/>
      <c r="Z73"/>
      <c r="AA73" s="9"/>
      <c r="AB73"/>
      <c r="AC73" s="10"/>
      <c r="AD73"/>
      <c r="AE73"/>
      <c r="AF73"/>
      <c r="AG73"/>
      <c r="AH73"/>
      <c r="AI73"/>
      <c r="AJ73" s="9"/>
      <c r="AK73"/>
      <c r="AL73"/>
      <c r="AM73"/>
      <c r="AN73"/>
      <c r="AO73"/>
      <c r="AP73"/>
      <c r="AQ73" s="10"/>
      <c r="AR73" s="11"/>
      <c r="AS73" s="11"/>
      <c r="AT73" s="11"/>
      <c r="AU73"/>
      <c r="AV73"/>
      <c r="AW73"/>
      <c r="AX73" s="11"/>
      <c r="AY73"/>
      <c r="AZ73"/>
      <c r="BA73"/>
      <c r="BB73"/>
      <c r="BC73"/>
      <c r="BD73"/>
      <c r="BE73"/>
      <c r="BF73"/>
      <c r="BG73"/>
      <c r="BH73"/>
      <c r="BI73"/>
      <c r="BJ73"/>
      <c r="BK73"/>
    </row>
    <row r="74" spans="1:63" x14ac:dyDescent="0.25">
      <c r="A74"/>
      <c r="B74"/>
      <c r="C74"/>
      <c r="D74"/>
      <c r="E74"/>
      <c r="F74" s="9"/>
      <c r="G74"/>
      <c r="H74"/>
      <c r="I74"/>
      <c r="J74" s="9"/>
      <c r="K74"/>
      <c r="L74"/>
      <c r="M74" s="10"/>
      <c r="N74" s="11"/>
      <c r="O74"/>
      <c r="P74"/>
      <c r="Q74"/>
      <c r="R74"/>
      <c r="S74" s="10"/>
      <c r="T74"/>
      <c r="U74"/>
      <c r="V74"/>
      <c r="W74" s="10"/>
      <c r="X74"/>
      <c r="Y74"/>
      <c r="Z74"/>
      <c r="AA74" s="9"/>
      <c r="AB74"/>
      <c r="AC74" s="10"/>
      <c r="AD74"/>
      <c r="AE74"/>
      <c r="AF74"/>
      <c r="AG74"/>
      <c r="AH74"/>
      <c r="AI74"/>
      <c r="AJ74" s="9"/>
      <c r="AK74"/>
      <c r="AL74"/>
      <c r="AM74"/>
      <c r="AN74"/>
      <c r="AO74"/>
      <c r="AP74"/>
      <c r="AQ74" s="10"/>
      <c r="AR74" s="11"/>
      <c r="AS74" s="11"/>
      <c r="AT74" s="11"/>
      <c r="AU74"/>
      <c r="AV74"/>
      <c r="AW74"/>
      <c r="AX74" s="11"/>
      <c r="AY74"/>
      <c r="AZ74"/>
      <c r="BA74"/>
      <c r="BB74"/>
      <c r="BC74"/>
      <c r="BD74"/>
      <c r="BE74"/>
      <c r="BF74"/>
      <c r="BG74"/>
      <c r="BH74"/>
      <c r="BI74"/>
      <c r="BJ74"/>
      <c r="BK74"/>
    </row>
    <row r="75" spans="1:63" x14ac:dyDescent="0.25">
      <c r="A75"/>
      <c r="B75"/>
      <c r="C75"/>
      <c r="D75"/>
      <c r="E75"/>
      <c r="F75" s="9"/>
      <c r="G75"/>
      <c r="H75"/>
      <c r="I75"/>
      <c r="J75" s="9"/>
      <c r="K75"/>
      <c r="L75"/>
      <c r="M75" s="10"/>
      <c r="N75" s="11"/>
      <c r="O75"/>
      <c r="P75"/>
      <c r="Q75"/>
      <c r="R75"/>
      <c r="S75" s="10"/>
      <c r="T75"/>
      <c r="U75"/>
      <c r="V75"/>
      <c r="W75" s="10"/>
      <c r="X75"/>
      <c r="Y75"/>
      <c r="Z75"/>
      <c r="AA75" s="9"/>
      <c r="AB75"/>
      <c r="AC75" s="10"/>
      <c r="AD75"/>
      <c r="AE75"/>
      <c r="AF75"/>
      <c r="AG75"/>
      <c r="AH75"/>
      <c r="AI75"/>
      <c r="AJ75" s="9"/>
      <c r="AK75"/>
      <c r="AL75"/>
      <c r="AM75"/>
      <c r="AN75"/>
      <c r="AO75"/>
      <c r="AP75"/>
      <c r="AQ75" s="10"/>
      <c r="AR75" s="11"/>
      <c r="AS75" s="11"/>
      <c r="AT75" s="11"/>
      <c r="AU75"/>
      <c r="AV75"/>
      <c r="AW75"/>
      <c r="AX75" s="11"/>
      <c r="AY75"/>
      <c r="AZ75"/>
      <c r="BA75"/>
      <c r="BB75"/>
      <c r="BC75"/>
      <c r="BD75"/>
      <c r="BE75"/>
      <c r="BF75"/>
      <c r="BG75"/>
      <c r="BH75"/>
      <c r="BI75"/>
      <c r="BJ75"/>
      <c r="BK75"/>
    </row>
    <row r="76" spans="1:63" x14ac:dyDescent="0.25">
      <c r="A76"/>
      <c r="B76"/>
      <c r="C76"/>
      <c r="D76"/>
      <c r="E76"/>
      <c r="F76" s="9"/>
      <c r="G76"/>
      <c r="H76"/>
      <c r="I76"/>
      <c r="J76" s="9"/>
      <c r="K76"/>
      <c r="L76"/>
      <c r="M76" s="10"/>
      <c r="N76" s="11"/>
      <c r="O76"/>
      <c r="P76"/>
      <c r="Q76"/>
      <c r="R76"/>
      <c r="S76" s="10"/>
      <c r="T76"/>
      <c r="U76"/>
      <c r="V76"/>
      <c r="W76" s="10"/>
      <c r="X76"/>
      <c r="Y76"/>
      <c r="Z76"/>
      <c r="AA76" s="9"/>
      <c r="AB76"/>
      <c r="AC76" s="10"/>
      <c r="AD76"/>
      <c r="AE76"/>
      <c r="AF76"/>
      <c r="AG76"/>
      <c r="AH76"/>
      <c r="AI76"/>
      <c r="AJ76" s="9"/>
      <c r="AK76"/>
      <c r="AL76"/>
      <c r="AM76"/>
      <c r="AN76"/>
      <c r="AO76"/>
      <c r="AP76"/>
      <c r="AQ76" s="10"/>
      <c r="AR76" s="11"/>
      <c r="AS76" s="11"/>
      <c r="AT76" s="11"/>
      <c r="AU76"/>
      <c r="AV76"/>
      <c r="AW76"/>
      <c r="AX76" s="11"/>
      <c r="AY76"/>
      <c r="AZ76"/>
      <c r="BA76"/>
      <c r="BB76"/>
      <c r="BC76"/>
      <c r="BD76"/>
      <c r="BE76"/>
      <c r="BF76"/>
      <c r="BG76"/>
      <c r="BH76"/>
      <c r="BI76"/>
      <c r="BJ76"/>
      <c r="BK76"/>
    </row>
    <row r="77" spans="1:63" x14ac:dyDescent="0.25">
      <c r="A77"/>
      <c r="B77"/>
      <c r="C77"/>
      <c r="D77"/>
      <c r="E77"/>
      <c r="F77" s="9"/>
      <c r="G77"/>
      <c r="H77"/>
      <c r="I77"/>
      <c r="J77" s="9"/>
      <c r="K77"/>
      <c r="L77"/>
      <c r="M77" s="10"/>
      <c r="N77" s="11"/>
      <c r="O77"/>
      <c r="P77"/>
      <c r="Q77"/>
      <c r="R77"/>
      <c r="S77" s="10"/>
      <c r="T77"/>
      <c r="U77"/>
      <c r="V77"/>
      <c r="W77" s="10"/>
      <c r="X77"/>
      <c r="Y77"/>
      <c r="Z77"/>
      <c r="AA77" s="9"/>
      <c r="AB77"/>
      <c r="AC77" s="10"/>
      <c r="AD77"/>
      <c r="AE77"/>
      <c r="AF77"/>
      <c r="AG77"/>
      <c r="AH77"/>
      <c r="AI77"/>
      <c r="AJ77" s="9"/>
      <c r="AK77"/>
      <c r="AL77"/>
      <c r="AM77"/>
      <c r="AN77"/>
      <c r="AO77"/>
      <c r="AP77"/>
      <c r="AQ77" s="10"/>
      <c r="AR77" s="11"/>
      <c r="AS77" s="11"/>
      <c r="AT77" s="11"/>
      <c r="AU77"/>
      <c r="AV77"/>
      <c r="AW77"/>
      <c r="AX77" s="11"/>
      <c r="AY77"/>
      <c r="AZ77"/>
      <c r="BA77"/>
      <c r="BB77"/>
      <c r="BC77"/>
      <c r="BD77"/>
      <c r="BE77"/>
      <c r="BF77"/>
      <c r="BG77"/>
      <c r="BH77"/>
      <c r="BI77"/>
      <c r="BJ77"/>
      <c r="BK77"/>
    </row>
  </sheetData>
  <sortState ref="A2:BK165">
    <sortCondition ref="C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20"/>
  <sheetViews>
    <sheetView zoomScaleNormal="100" workbookViewId="0">
      <selection activeCell="A5" sqref="A5:A20"/>
    </sheetView>
  </sheetViews>
  <sheetFormatPr baseColWidth="10" defaultRowHeight="15" x14ac:dyDescent="0.25"/>
  <cols>
    <col min="1" max="1" width="21.28515625" bestFit="1" customWidth="1"/>
    <col min="2" max="2" width="12.7109375" bestFit="1" customWidth="1"/>
    <col min="3" max="3" width="10.5703125" style="9" bestFit="1" customWidth="1"/>
    <col min="4" max="4" width="11.5703125" bestFit="1" customWidth="1"/>
  </cols>
  <sheetData>
    <row r="1" spans="1:4" x14ac:dyDescent="0.25">
      <c r="A1" s="12" t="s">
        <v>4</v>
      </c>
      <c r="B1" s="13" t="s">
        <v>5</v>
      </c>
      <c r="C1" s="14"/>
      <c r="D1" s="15" t="s">
        <v>15</v>
      </c>
    </row>
    <row r="4" spans="1:4" x14ac:dyDescent="0.25">
      <c r="A4" s="16" t="s">
        <v>2</v>
      </c>
      <c r="B4" s="16" t="s">
        <v>1</v>
      </c>
      <c r="C4" s="17" t="s">
        <v>0</v>
      </c>
      <c r="D4" s="16" t="s">
        <v>3</v>
      </c>
    </row>
    <row r="5" spans="1:4" x14ac:dyDescent="0.25">
      <c r="A5" t="s">
        <v>90</v>
      </c>
      <c r="B5">
        <v>16950</v>
      </c>
      <c r="C5" s="9">
        <v>42492</v>
      </c>
      <c r="D5" s="9">
        <v>42522</v>
      </c>
    </row>
    <row r="6" spans="1:4" x14ac:dyDescent="0.25">
      <c r="A6" t="s">
        <v>91</v>
      </c>
      <c r="B6">
        <v>16951</v>
      </c>
      <c r="C6" s="9">
        <v>42493</v>
      </c>
      <c r="D6" s="9">
        <v>42551</v>
      </c>
    </row>
    <row r="7" spans="1:4" x14ac:dyDescent="0.25">
      <c r="A7" t="s">
        <v>92</v>
      </c>
      <c r="B7">
        <v>16962</v>
      </c>
      <c r="C7" s="9">
        <v>42499</v>
      </c>
      <c r="D7" s="9">
        <v>42520</v>
      </c>
    </row>
    <row r="8" spans="1:4" x14ac:dyDescent="0.25">
      <c r="A8" t="s">
        <v>91</v>
      </c>
      <c r="B8">
        <v>16963</v>
      </c>
      <c r="C8" s="9">
        <v>42500</v>
      </c>
      <c r="D8" s="9">
        <v>42559</v>
      </c>
    </row>
    <row r="9" spans="1:4" x14ac:dyDescent="0.25">
      <c r="A9" t="s">
        <v>93</v>
      </c>
      <c r="B9">
        <v>16966</v>
      </c>
      <c r="C9" s="9">
        <v>42500</v>
      </c>
      <c r="D9" s="9">
        <v>42650</v>
      </c>
    </row>
    <row r="10" spans="1:4" x14ac:dyDescent="0.25">
      <c r="A10" t="s">
        <v>99</v>
      </c>
      <c r="B10">
        <v>16968</v>
      </c>
      <c r="C10" s="9">
        <v>42500</v>
      </c>
      <c r="D10" s="9">
        <v>42536</v>
      </c>
    </row>
    <row r="11" spans="1:4" x14ac:dyDescent="0.25">
      <c r="A11" t="s">
        <v>94</v>
      </c>
      <c r="B11">
        <v>16980</v>
      </c>
      <c r="C11" s="9">
        <v>42508</v>
      </c>
      <c r="D11" s="9">
        <v>42573</v>
      </c>
    </row>
    <row r="12" spans="1:4" x14ac:dyDescent="0.25">
      <c r="A12" t="s">
        <v>94</v>
      </c>
      <c r="B12">
        <v>16984</v>
      </c>
      <c r="C12" s="9">
        <v>42509</v>
      </c>
      <c r="D12" s="9">
        <v>42608</v>
      </c>
    </row>
    <row r="13" spans="1:4" x14ac:dyDescent="0.25">
      <c r="A13" t="s">
        <v>98</v>
      </c>
      <c r="B13">
        <v>16986</v>
      </c>
      <c r="C13" s="9">
        <v>42510</v>
      </c>
      <c r="D13" s="9">
        <v>42559</v>
      </c>
    </row>
    <row r="14" spans="1:4" x14ac:dyDescent="0.25">
      <c r="A14" t="s">
        <v>95</v>
      </c>
      <c r="B14">
        <v>16991</v>
      </c>
      <c r="C14" s="9">
        <v>42513</v>
      </c>
      <c r="D14" s="9">
        <v>42538</v>
      </c>
    </row>
    <row r="15" spans="1:4" x14ac:dyDescent="0.25">
      <c r="A15" t="s">
        <v>93</v>
      </c>
      <c r="B15">
        <v>16992</v>
      </c>
      <c r="C15" s="9">
        <v>42513</v>
      </c>
      <c r="D15" s="9">
        <v>42552</v>
      </c>
    </row>
    <row r="16" spans="1:4" x14ac:dyDescent="0.25">
      <c r="A16" t="s">
        <v>96</v>
      </c>
      <c r="B16">
        <v>16994</v>
      </c>
      <c r="C16" s="9">
        <v>42514</v>
      </c>
      <c r="D16" s="9">
        <v>42534</v>
      </c>
    </row>
    <row r="17" spans="1:4" x14ac:dyDescent="0.25">
      <c r="A17" t="s">
        <v>97</v>
      </c>
      <c r="B17">
        <v>16996</v>
      </c>
      <c r="C17" s="9">
        <v>42515</v>
      </c>
      <c r="D17" s="9">
        <v>42542</v>
      </c>
    </row>
    <row r="18" spans="1:4" x14ac:dyDescent="0.25">
      <c r="A18" t="s">
        <v>95</v>
      </c>
      <c r="B18">
        <v>16998</v>
      </c>
      <c r="C18" s="9">
        <v>42515</v>
      </c>
      <c r="D18" s="9">
        <v>42611</v>
      </c>
    </row>
    <row r="19" spans="1:4" x14ac:dyDescent="0.25">
      <c r="A19" t="s">
        <v>95</v>
      </c>
      <c r="B19">
        <v>16999</v>
      </c>
      <c r="C19" s="9">
        <v>42516</v>
      </c>
      <c r="D19" s="9">
        <v>42583</v>
      </c>
    </row>
    <row r="20" spans="1:4" x14ac:dyDescent="0.25">
      <c r="A20" t="s">
        <v>97</v>
      </c>
      <c r="B20">
        <v>17000</v>
      </c>
      <c r="C20" s="9">
        <v>42516</v>
      </c>
      <c r="D20" s="9">
        <v>42545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xtraction_données_Toltech">
                <anchor moveWithCells="1" siz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1</xdr:col>
                    <xdr:colOff>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Général_supprimer_lignes_inf_mot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2</xdr:col>
                    <xdr:colOff>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Raz_extraction_données">
                <anchor moveWithCells="1" sizeWithCells="1">
                  <from>
                    <xdr:col>3</xdr:col>
                    <xdr:colOff>0</xdr:colOff>
                    <xdr:row>0</xdr:row>
                    <xdr:rowOff>171450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Supprimer_lignes_inf">
                <anchor moveWithCells="1" sizeWithCells="1">
                  <from>
                    <xdr:col>4</xdr:col>
                    <xdr:colOff>266700</xdr:colOff>
                    <xdr:row>0</xdr:row>
                    <xdr:rowOff>152400</xdr:rowOff>
                  </from>
                  <to>
                    <xdr:col>5</xdr:col>
                    <xdr:colOff>352425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Supprimer_lignes_mot">
                <anchor moveWithCells="1" sizeWithCells="1">
                  <from>
                    <xdr:col>5</xdr:col>
                    <xdr:colOff>495300</xdr:colOff>
                    <xdr:row>0</xdr:row>
                    <xdr:rowOff>171450</xdr:rowOff>
                  </from>
                  <to>
                    <xdr:col>6</xdr:col>
                    <xdr:colOff>571500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6"/>
  <sheetViews>
    <sheetView showGridLines="0" tabSelected="1" zoomScaleNormal="100" workbookViewId="0">
      <selection activeCell="E27" sqref="E27"/>
    </sheetView>
  </sheetViews>
  <sheetFormatPr baseColWidth="10" defaultRowHeight="15" x14ac:dyDescent="0.25"/>
  <cols>
    <col min="1" max="1" width="2.7109375" customWidth="1"/>
    <col min="2" max="2" width="24.140625" style="3" bestFit="1" customWidth="1"/>
    <col min="3" max="3" width="23.140625" style="20" bestFit="1" customWidth="1"/>
    <col min="4" max="4" width="12.140625" style="22" bestFit="1" customWidth="1"/>
    <col min="5" max="5" width="21" style="80" bestFit="1" customWidth="1"/>
    <col min="6" max="6" width="16.28515625" style="30" bestFit="1" customWidth="1"/>
    <col min="7" max="7" width="1.7109375" style="21" customWidth="1"/>
    <col min="8" max="8" width="15.28515625" style="93" bestFit="1" customWidth="1"/>
    <col min="9" max="9" width="11.5703125" style="34"/>
    <col min="10" max="10" width="1.7109375" style="21" customWidth="1"/>
    <col min="11" max="11" width="17.28515625" style="93" bestFit="1" customWidth="1"/>
    <col min="12" max="12" width="11.5703125" style="34" customWidth="1"/>
    <col min="13" max="13" width="1.7109375" style="21" customWidth="1"/>
    <col min="14" max="14" width="17.28515625" style="93" bestFit="1" customWidth="1"/>
    <col min="15" max="15" width="11.5703125" style="34" customWidth="1"/>
    <col min="17" max="17" width="11.5703125" style="41"/>
    <col min="20" max="20" width="12.7109375" bestFit="1" customWidth="1"/>
  </cols>
  <sheetData>
    <row r="1" spans="1:17" x14ac:dyDescent="0.25">
      <c r="A1" s="23"/>
      <c r="B1" s="24"/>
      <c r="C1" s="25"/>
      <c r="D1" s="31"/>
      <c r="E1" s="76"/>
      <c r="F1" s="28"/>
      <c r="G1" s="25"/>
      <c r="H1" s="91"/>
      <c r="I1" s="33"/>
      <c r="J1" s="25"/>
      <c r="K1" s="91"/>
      <c r="L1" s="35"/>
      <c r="M1" s="25"/>
      <c r="N1" s="91"/>
      <c r="O1" s="35"/>
    </row>
    <row r="2" spans="1:17" s="1" customFormat="1" ht="15.75" thickBot="1" x14ac:dyDescent="0.3">
      <c r="A2" s="26"/>
      <c r="B2" s="4" t="s">
        <v>7</v>
      </c>
      <c r="C2" s="18"/>
      <c r="D2" s="31"/>
      <c r="E2" s="77"/>
      <c r="F2" s="29"/>
      <c r="G2" s="25"/>
      <c r="H2" s="91"/>
      <c r="I2" s="33"/>
      <c r="J2" s="25"/>
      <c r="K2" s="91"/>
      <c r="L2" s="33"/>
      <c r="M2" s="25"/>
      <c r="N2" s="91"/>
      <c r="O2" s="33"/>
      <c r="Q2" s="42"/>
    </row>
    <row r="3" spans="1:17" s="1" customFormat="1" x14ac:dyDescent="0.25">
      <c r="A3" s="26"/>
      <c r="B3" s="5" t="s">
        <v>8</v>
      </c>
      <c r="C3" s="19"/>
      <c r="D3" s="31"/>
      <c r="E3" s="78" t="s">
        <v>6</v>
      </c>
      <c r="F3" s="29"/>
      <c r="G3" s="25"/>
      <c r="H3" s="91"/>
      <c r="I3" s="33"/>
      <c r="J3" s="25"/>
      <c r="K3" s="91"/>
      <c r="L3" s="33"/>
      <c r="M3" s="25"/>
      <c r="N3" s="91"/>
      <c r="O3" s="33"/>
      <c r="Q3" s="42"/>
    </row>
    <row r="4" spans="1:17" s="1" customFormat="1" ht="15.75" thickBot="1" x14ac:dyDescent="0.3">
      <c r="A4" s="26"/>
      <c r="B4" s="8" t="s">
        <v>14</v>
      </c>
      <c r="C4" s="19"/>
      <c r="D4" s="31"/>
      <c r="E4" s="75">
        <f ca="1">TODAY()</f>
        <v>42557</v>
      </c>
      <c r="F4" s="32">
        <f ca="1">E4</f>
        <v>42557</v>
      </c>
      <c r="G4" s="25"/>
      <c r="H4" s="91"/>
      <c r="I4" s="33"/>
      <c r="J4" s="25"/>
      <c r="K4" s="91"/>
      <c r="L4" s="33"/>
      <c r="M4" s="25"/>
      <c r="N4" s="91"/>
      <c r="O4" s="33"/>
      <c r="Q4" s="42"/>
    </row>
    <row r="5" spans="1:17" s="1" customFormat="1" x14ac:dyDescent="0.25">
      <c r="A5" s="26"/>
      <c r="B5" s="26"/>
      <c r="C5" s="25"/>
      <c r="D5" s="31"/>
      <c r="E5" s="81">
        <f ca="1">E4</f>
        <v>42557</v>
      </c>
      <c r="F5" s="32">
        <v>0</v>
      </c>
      <c r="G5" s="25"/>
      <c r="H5" s="91"/>
      <c r="I5" s="33"/>
      <c r="J5" s="25"/>
      <c r="K5" s="94"/>
      <c r="L5" s="43"/>
      <c r="M5" s="25"/>
      <c r="N5" s="91"/>
      <c r="O5" s="33"/>
      <c r="Q5" s="42"/>
    </row>
    <row r="6" spans="1:17" s="1" customFormat="1" x14ac:dyDescent="0.25">
      <c r="A6" s="26"/>
      <c r="B6" s="6" t="s">
        <v>15</v>
      </c>
      <c r="C6" s="19"/>
      <c r="D6" s="74">
        <f>DATE(YEAR(D7),MONTH(D7),1)</f>
        <v>42491</v>
      </c>
      <c r="E6" s="77"/>
      <c r="F6" s="29"/>
      <c r="G6" s="25"/>
      <c r="H6" s="91"/>
      <c r="I6" s="33"/>
      <c r="J6" s="25"/>
      <c r="K6" s="91"/>
      <c r="L6" s="33"/>
      <c r="M6" s="25"/>
      <c r="N6" s="91"/>
      <c r="O6" s="33"/>
      <c r="Q6" s="42"/>
    </row>
    <row r="7" spans="1:17" s="1" customFormat="1" x14ac:dyDescent="0.25">
      <c r="A7" s="25"/>
      <c r="B7" s="25"/>
      <c r="C7" s="25"/>
      <c r="D7" s="74">
        <f>MIN(D9:D200)</f>
        <v>42492</v>
      </c>
      <c r="E7" s="32"/>
      <c r="F7" s="27"/>
      <c r="G7" s="25"/>
      <c r="H7" s="91"/>
      <c r="I7" s="33"/>
      <c r="J7" s="25"/>
      <c r="K7" s="91"/>
      <c r="L7" s="33"/>
      <c r="M7" s="25"/>
      <c r="N7" s="90" t="s">
        <v>75</v>
      </c>
      <c r="O7" s="90"/>
      <c r="Q7" s="42"/>
    </row>
    <row r="8" spans="1:17" ht="30" x14ac:dyDescent="0.25">
      <c r="B8" s="36" t="s">
        <v>2</v>
      </c>
      <c r="C8" s="36" t="s">
        <v>1</v>
      </c>
      <c r="D8" s="36" t="s">
        <v>0</v>
      </c>
      <c r="E8" s="79" t="s">
        <v>74</v>
      </c>
      <c r="F8" s="36" t="s">
        <v>3</v>
      </c>
      <c r="G8" s="37"/>
      <c r="H8" s="92" t="s">
        <v>70</v>
      </c>
      <c r="I8" s="39" t="s">
        <v>71</v>
      </c>
      <c r="J8" s="37"/>
      <c r="K8" s="92" t="s">
        <v>72</v>
      </c>
      <c r="L8" s="39" t="s">
        <v>73</v>
      </c>
      <c r="M8" s="37"/>
      <c r="N8" s="96" t="s">
        <v>77</v>
      </c>
      <c r="O8" s="39" t="s">
        <v>76</v>
      </c>
    </row>
    <row r="9" spans="1:17" x14ac:dyDescent="0.25">
      <c r="B9" s="3" t="s">
        <v>90</v>
      </c>
      <c r="C9" s="20">
        <v>16950</v>
      </c>
      <c r="D9" s="22">
        <v>42492</v>
      </c>
      <c r="E9" s="80">
        <v>30</v>
      </c>
      <c r="F9" s="30">
        <v>42522</v>
      </c>
      <c r="H9" s="93">
        <f ca="1">IF(F9&lt;$E$4,F9,"")</f>
        <v>42522</v>
      </c>
      <c r="I9" s="34">
        <f ca="1">IF(F9&lt;$E$4,E9,"")</f>
        <v>30</v>
      </c>
      <c r="K9" s="95" t="str">
        <f ca="1">IF(AND($E$4&lt;=F9,$E$4&gt;=F9-7),"",IF(F9&lt;$E$4,"",F9))</f>
        <v/>
      </c>
      <c r="L9" s="40" t="str">
        <f ca="1">IF(K9="","",E9)</f>
        <v/>
      </c>
      <c r="N9" s="93" t="str">
        <f ca="1">IF(AND($E$4&lt;=F9,$E$4&gt;=F9-7),F9,"")</f>
        <v/>
      </c>
      <c r="O9" s="34" t="str">
        <f ca="1">IF(N9="","",E9)</f>
        <v/>
      </c>
      <c r="P9" s="9"/>
    </row>
    <row r="10" spans="1:17" x14ac:dyDescent="0.25">
      <c r="B10" s="3" t="s">
        <v>91</v>
      </c>
      <c r="C10" s="20">
        <v>16951</v>
      </c>
      <c r="D10" s="22">
        <v>42493</v>
      </c>
      <c r="E10" s="80">
        <v>58</v>
      </c>
      <c r="F10" s="30">
        <v>42551</v>
      </c>
      <c r="H10" s="93">
        <f t="shared" ref="H10:H24" ca="1" si="0">IF(F10&lt;$E$4,F10,"")</f>
        <v>42551</v>
      </c>
      <c r="I10" s="34">
        <f t="shared" ref="I10:I24" ca="1" si="1">IF(F10&lt;$E$4,E10,"")</f>
        <v>58</v>
      </c>
      <c r="K10" s="95" t="str">
        <f t="shared" ref="K10:K24" ca="1" si="2">IF(AND($E$4&lt;=F10,$E$4&gt;=F10-7),"",IF(F10&lt;$E$4,"",F10))</f>
        <v/>
      </c>
      <c r="L10" s="40" t="str">
        <f t="shared" ref="L10:L24" ca="1" si="3">IF(K10="","",E10)</f>
        <v/>
      </c>
      <c r="N10" s="93" t="str">
        <f t="shared" ref="N10:N24" ca="1" si="4">IF(AND($E$4&lt;=F10,$E$4&gt;=F10-7),F10,"")</f>
        <v/>
      </c>
      <c r="O10" s="34" t="str">
        <f t="shared" ref="O10:O24" ca="1" si="5">IF(N10="","",E10)</f>
        <v/>
      </c>
      <c r="P10" s="9"/>
    </row>
    <row r="11" spans="1:17" x14ac:dyDescent="0.25">
      <c r="B11" s="3" t="s">
        <v>92</v>
      </c>
      <c r="C11" s="20">
        <v>16962</v>
      </c>
      <c r="D11" s="22">
        <v>42499</v>
      </c>
      <c r="E11" s="80">
        <v>21</v>
      </c>
      <c r="F11" s="30">
        <v>42520</v>
      </c>
      <c r="H11" s="93">
        <f t="shared" ca="1" si="0"/>
        <v>42520</v>
      </c>
      <c r="I11" s="34">
        <f t="shared" ca="1" si="1"/>
        <v>21</v>
      </c>
      <c r="K11" s="95" t="str">
        <f t="shared" ca="1" si="2"/>
        <v/>
      </c>
      <c r="L11" s="40" t="str">
        <f t="shared" ca="1" si="3"/>
        <v/>
      </c>
      <c r="N11" s="93" t="str">
        <f t="shared" ca="1" si="4"/>
        <v/>
      </c>
      <c r="O11" s="34" t="str">
        <f t="shared" ca="1" si="5"/>
        <v/>
      </c>
      <c r="P11" s="9"/>
    </row>
    <row r="12" spans="1:17" x14ac:dyDescent="0.25">
      <c r="B12" s="3" t="s">
        <v>91</v>
      </c>
      <c r="C12" s="20">
        <v>16963</v>
      </c>
      <c r="D12" s="22">
        <v>42500</v>
      </c>
      <c r="E12" s="80">
        <v>59</v>
      </c>
      <c r="F12" s="30">
        <v>42559</v>
      </c>
      <c r="H12" s="93" t="str">
        <f t="shared" ca="1" si="0"/>
        <v/>
      </c>
      <c r="I12" s="34" t="str">
        <f t="shared" ca="1" si="1"/>
        <v/>
      </c>
      <c r="K12" s="95" t="str">
        <f t="shared" ca="1" si="2"/>
        <v/>
      </c>
      <c r="L12" s="40" t="str">
        <f t="shared" ca="1" si="3"/>
        <v/>
      </c>
      <c r="N12" s="93">
        <f t="shared" ca="1" si="4"/>
        <v>42559</v>
      </c>
      <c r="O12" s="34">
        <f t="shared" ca="1" si="5"/>
        <v>59</v>
      </c>
      <c r="P12" s="9"/>
    </row>
    <row r="13" spans="1:17" x14ac:dyDescent="0.25">
      <c r="B13" s="3" t="s">
        <v>93</v>
      </c>
      <c r="C13" s="20">
        <v>16966</v>
      </c>
      <c r="D13" s="22">
        <v>42500</v>
      </c>
      <c r="E13" s="80">
        <v>150</v>
      </c>
      <c r="F13" s="30">
        <v>42650</v>
      </c>
      <c r="H13" s="93" t="str">
        <f t="shared" ca="1" si="0"/>
        <v/>
      </c>
      <c r="I13" s="34" t="str">
        <f t="shared" ca="1" si="1"/>
        <v/>
      </c>
      <c r="K13" s="95">
        <f t="shared" ca="1" si="2"/>
        <v>42650</v>
      </c>
      <c r="L13" s="40">
        <f t="shared" ca="1" si="3"/>
        <v>150</v>
      </c>
      <c r="N13" s="93" t="str">
        <f t="shared" ca="1" si="4"/>
        <v/>
      </c>
      <c r="O13" s="34" t="str">
        <f t="shared" ca="1" si="5"/>
        <v/>
      </c>
      <c r="P13" s="9"/>
    </row>
    <row r="14" spans="1:17" x14ac:dyDescent="0.25">
      <c r="B14" s="3" t="s">
        <v>99</v>
      </c>
      <c r="C14" s="20">
        <v>16968</v>
      </c>
      <c r="D14" s="22">
        <v>42500</v>
      </c>
      <c r="E14" s="80">
        <v>36</v>
      </c>
      <c r="F14" s="30">
        <v>42536</v>
      </c>
      <c r="H14" s="93">
        <f t="shared" ca="1" si="0"/>
        <v>42536</v>
      </c>
      <c r="I14" s="34">
        <f t="shared" ca="1" si="1"/>
        <v>36</v>
      </c>
      <c r="K14" s="95" t="str">
        <f t="shared" ca="1" si="2"/>
        <v/>
      </c>
      <c r="L14" s="40" t="str">
        <f t="shared" ca="1" si="3"/>
        <v/>
      </c>
      <c r="N14" s="93" t="str">
        <f t="shared" ca="1" si="4"/>
        <v/>
      </c>
      <c r="O14" s="34" t="str">
        <f t="shared" ca="1" si="5"/>
        <v/>
      </c>
      <c r="P14" s="9"/>
    </row>
    <row r="15" spans="1:17" x14ac:dyDescent="0.25">
      <c r="B15" s="3" t="s">
        <v>94</v>
      </c>
      <c r="C15" s="20">
        <v>16980</v>
      </c>
      <c r="D15" s="22">
        <v>42508</v>
      </c>
      <c r="E15" s="80">
        <v>65</v>
      </c>
      <c r="F15" s="30">
        <v>42573</v>
      </c>
      <c r="H15" s="93" t="str">
        <f t="shared" ca="1" si="0"/>
        <v/>
      </c>
      <c r="I15" s="34" t="str">
        <f t="shared" ca="1" si="1"/>
        <v/>
      </c>
      <c r="K15" s="95">
        <f t="shared" ca="1" si="2"/>
        <v>42573</v>
      </c>
      <c r="L15" s="40">
        <f t="shared" ca="1" si="3"/>
        <v>65</v>
      </c>
      <c r="N15" s="93" t="str">
        <f t="shared" ca="1" si="4"/>
        <v/>
      </c>
      <c r="O15" s="34" t="str">
        <f t="shared" ca="1" si="5"/>
        <v/>
      </c>
      <c r="P15" s="9"/>
    </row>
    <row r="16" spans="1:17" x14ac:dyDescent="0.25">
      <c r="B16" s="3" t="s">
        <v>94</v>
      </c>
      <c r="C16" s="20">
        <v>16984</v>
      </c>
      <c r="D16" s="22">
        <v>42509</v>
      </c>
      <c r="E16" s="80">
        <v>99</v>
      </c>
      <c r="F16" s="30">
        <v>42608</v>
      </c>
      <c r="H16" s="93" t="str">
        <f t="shared" ca="1" si="0"/>
        <v/>
      </c>
      <c r="I16" s="34" t="str">
        <f t="shared" ca="1" si="1"/>
        <v/>
      </c>
      <c r="K16" s="95">
        <f t="shared" ca="1" si="2"/>
        <v>42608</v>
      </c>
      <c r="L16" s="40">
        <f t="shared" ca="1" si="3"/>
        <v>99</v>
      </c>
      <c r="N16" s="93" t="str">
        <f t="shared" ca="1" si="4"/>
        <v/>
      </c>
      <c r="O16" s="34" t="str">
        <f t="shared" ca="1" si="5"/>
        <v/>
      </c>
      <c r="P16" s="9"/>
    </row>
    <row r="17" spans="2:16" x14ac:dyDescent="0.25">
      <c r="B17" s="3" t="s">
        <v>98</v>
      </c>
      <c r="C17" s="20">
        <v>16986</v>
      </c>
      <c r="D17" s="22">
        <v>42510</v>
      </c>
      <c r="E17" s="80">
        <v>49</v>
      </c>
      <c r="F17" s="30">
        <v>42559</v>
      </c>
      <c r="H17" s="93" t="str">
        <f t="shared" ca="1" si="0"/>
        <v/>
      </c>
      <c r="I17" s="34" t="str">
        <f t="shared" ca="1" si="1"/>
        <v/>
      </c>
      <c r="K17" s="95" t="str">
        <f t="shared" ca="1" si="2"/>
        <v/>
      </c>
      <c r="L17" s="40" t="str">
        <f t="shared" ca="1" si="3"/>
        <v/>
      </c>
      <c r="N17" s="93">
        <f t="shared" ca="1" si="4"/>
        <v>42559</v>
      </c>
      <c r="O17" s="34">
        <f t="shared" ca="1" si="5"/>
        <v>49</v>
      </c>
      <c r="P17" s="9"/>
    </row>
    <row r="18" spans="2:16" x14ac:dyDescent="0.25">
      <c r="B18" s="3" t="s">
        <v>95</v>
      </c>
      <c r="C18" s="20">
        <v>16991</v>
      </c>
      <c r="D18" s="22">
        <v>42513</v>
      </c>
      <c r="E18" s="80">
        <v>25</v>
      </c>
      <c r="F18" s="30">
        <v>42538</v>
      </c>
      <c r="H18" s="93">
        <f t="shared" ca="1" si="0"/>
        <v>42538</v>
      </c>
      <c r="I18" s="34">
        <f t="shared" ca="1" si="1"/>
        <v>25</v>
      </c>
      <c r="K18" s="95" t="str">
        <f t="shared" ca="1" si="2"/>
        <v/>
      </c>
      <c r="L18" s="40" t="str">
        <f t="shared" ca="1" si="3"/>
        <v/>
      </c>
      <c r="N18" s="93" t="str">
        <f t="shared" ca="1" si="4"/>
        <v/>
      </c>
      <c r="O18" s="34" t="str">
        <f t="shared" ca="1" si="5"/>
        <v/>
      </c>
      <c r="P18" s="9"/>
    </row>
    <row r="19" spans="2:16" x14ac:dyDescent="0.25">
      <c r="B19" s="3" t="s">
        <v>93</v>
      </c>
      <c r="C19" s="20">
        <v>16992</v>
      </c>
      <c r="D19" s="22">
        <v>42513</v>
      </c>
      <c r="E19" s="80">
        <v>39</v>
      </c>
      <c r="F19" s="30">
        <v>42552</v>
      </c>
      <c r="H19" s="93">
        <f t="shared" ca="1" si="0"/>
        <v>42552</v>
      </c>
      <c r="I19" s="34">
        <f t="shared" ca="1" si="1"/>
        <v>39</v>
      </c>
      <c r="K19" s="95" t="str">
        <f t="shared" ca="1" si="2"/>
        <v/>
      </c>
      <c r="L19" s="40" t="str">
        <f t="shared" ca="1" si="3"/>
        <v/>
      </c>
      <c r="N19" s="93" t="str">
        <f t="shared" ca="1" si="4"/>
        <v/>
      </c>
      <c r="O19" s="34" t="str">
        <f t="shared" ca="1" si="5"/>
        <v/>
      </c>
      <c r="P19" s="9"/>
    </row>
    <row r="20" spans="2:16" x14ac:dyDescent="0.25">
      <c r="B20" s="3" t="s">
        <v>96</v>
      </c>
      <c r="C20" s="20">
        <v>16994</v>
      </c>
      <c r="D20" s="22">
        <v>42514</v>
      </c>
      <c r="E20" s="80">
        <v>20</v>
      </c>
      <c r="F20" s="30">
        <v>42534</v>
      </c>
      <c r="H20" s="93">
        <f t="shared" ca="1" si="0"/>
        <v>42534</v>
      </c>
      <c r="I20" s="34">
        <f t="shared" ca="1" si="1"/>
        <v>20</v>
      </c>
      <c r="K20" s="95" t="str">
        <f t="shared" ca="1" si="2"/>
        <v/>
      </c>
      <c r="L20" s="40" t="str">
        <f t="shared" ca="1" si="3"/>
        <v/>
      </c>
      <c r="N20" s="93" t="str">
        <f t="shared" ca="1" si="4"/>
        <v/>
      </c>
      <c r="O20" s="34" t="str">
        <f t="shared" ca="1" si="5"/>
        <v/>
      </c>
      <c r="P20" s="9"/>
    </row>
    <row r="21" spans="2:16" x14ac:dyDescent="0.25">
      <c r="B21" s="3" t="s">
        <v>97</v>
      </c>
      <c r="C21" s="20">
        <v>16996</v>
      </c>
      <c r="D21" s="22">
        <v>42515</v>
      </c>
      <c r="E21" s="80">
        <v>27</v>
      </c>
      <c r="F21" s="30">
        <v>42542</v>
      </c>
      <c r="H21" s="93">
        <f t="shared" ca="1" si="0"/>
        <v>42542</v>
      </c>
      <c r="I21" s="34">
        <f t="shared" ca="1" si="1"/>
        <v>27</v>
      </c>
      <c r="K21" s="95" t="str">
        <f t="shared" ca="1" si="2"/>
        <v/>
      </c>
      <c r="L21" s="40" t="str">
        <f t="shared" ca="1" si="3"/>
        <v/>
      </c>
      <c r="N21" s="93" t="str">
        <f t="shared" ca="1" si="4"/>
        <v/>
      </c>
      <c r="O21" s="34" t="str">
        <f t="shared" ca="1" si="5"/>
        <v/>
      </c>
      <c r="P21" s="9"/>
    </row>
    <row r="22" spans="2:16" x14ac:dyDescent="0.25">
      <c r="B22" s="3" t="s">
        <v>95</v>
      </c>
      <c r="C22" s="20">
        <v>16998</v>
      </c>
      <c r="D22" s="22">
        <v>42515</v>
      </c>
      <c r="E22" s="80">
        <v>96</v>
      </c>
      <c r="F22" s="30">
        <v>42611</v>
      </c>
      <c r="H22" s="93" t="str">
        <f t="shared" ca="1" si="0"/>
        <v/>
      </c>
      <c r="I22" s="34" t="str">
        <f t="shared" ca="1" si="1"/>
        <v/>
      </c>
      <c r="K22" s="95">
        <f t="shared" ca="1" si="2"/>
        <v>42611</v>
      </c>
      <c r="L22" s="40">
        <f t="shared" ca="1" si="3"/>
        <v>96</v>
      </c>
      <c r="N22" s="93" t="str">
        <f t="shared" ca="1" si="4"/>
        <v/>
      </c>
      <c r="O22" s="34" t="str">
        <f t="shared" ca="1" si="5"/>
        <v/>
      </c>
      <c r="P22" s="9"/>
    </row>
    <row r="23" spans="2:16" x14ac:dyDescent="0.25">
      <c r="B23" s="3" t="s">
        <v>95</v>
      </c>
      <c r="C23" s="20">
        <v>16999</v>
      </c>
      <c r="D23" s="22">
        <v>42516</v>
      </c>
      <c r="E23" s="80">
        <v>67</v>
      </c>
      <c r="F23" s="30">
        <v>42583</v>
      </c>
      <c r="H23" s="93" t="str">
        <f t="shared" ca="1" si="0"/>
        <v/>
      </c>
      <c r="I23" s="34" t="str">
        <f t="shared" ca="1" si="1"/>
        <v/>
      </c>
      <c r="K23" s="95">
        <f t="shared" ca="1" si="2"/>
        <v>42583</v>
      </c>
      <c r="L23" s="40">
        <f t="shared" ca="1" si="3"/>
        <v>67</v>
      </c>
      <c r="N23" s="93" t="str">
        <f t="shared" ca="1" si="4"/>
        <v/>
      </c>
      <c r="O23" s="34" t="str">
        <f t="shared" ca="1" si="5"/>
        <v/>
      </c>
      <c r="P23" s="9"/>
    </row>
    <row r="24" spans="2:16" x14ac:dyDescent="0.25">
      <c r="B24" s="3" t="s">
        <v>97</v>
      </c>
      <c r="C24" s="20">
        <v>17000</v>
      </c>
      <c r="D24" s="22">
        <v>42516</v>
      </c>
      <c r="E24" s="80">
        <v>29</v>
      </c>
      <c r="F24" s="30">
        <v>42545</v>
      </c>
      <c r="H24" s="93">
        <f t="shared" ca="1" si="0"/>
        <v>42545</v>
      </c>
      <c r="I24" s="34">
        <f t="shared" ca="1" si="1"/>
        <v>29</v>
      </c>
      <c r="K24" s="95" t="str">
        <f t="shared" ca="1" si="2"/>
        <v/>
      </c>
      <c r="L24" s="40" t="str">
        <f t="shared" ca="1" si="3"/>
        <v/>
      </c>
      <c r="N24" s="93" t="str">
        <f t="shared" ca="1" si="4"/>
        <v/>
      </c>
      <c r="O24" s="34" t="str">
        <f t="shared" ca="1" si="5"/>
        <v/>
      </c>
      <c r="P24" s="9"/>
    </row>
    <row r="25" spans="2:16" x14ac:dyDescent="0.25">
      <c r="K25" s="95"/>
      <c r="L25" s="40"/>
      <c r="P25" s="9"/>
    </row>
    <row r="26" spans="2:16" x14ac:dyDescent="0.25">
      <c r="K26" s="95"/>
      <c r="L26" s="40"/>
      <c r="P26" s="9"/>
    </row>
    <row r="27" spans="2:16" x14ac:dyDescent="0.25">
      <c r="K27" s="95"/>
      <c r="L27" s="40"/>
      <c r="P27" s="9"/>
    </row>
    <row r="28" spans="2:16" x14ac:dyDescent="0.25">
      <c r="K28" s="95"/>
      <c r="L28" s="40"/>
      <c r="P28" s="9"/>
    </row>
    <row r="29" spans="2:16" x14ac:dyDescent="0.25">
      <c r="K29" s="95"/>
      <c r="L29" s="40"/>
      <c r="P29" s="9"/>
    </row>
    <row r="30" spans="2:16" x14ac:dyDescent="0.25">
      <c r="K30" s="95"/>
      <c r="L30" s="40"/>
      <c r="P30" s="9"/>
    </row>
    <row r="31" spans="2:16" x14ac:dyDescent="0.25">
      <c r="K31" s="95"/>
      <c r="L31" s="40"/>
      <c r="P31" s="9"/>
    </row>
    <row r="32" spans="2:16" x14ac:dyDescent="0.25">
      <c r="K32" s="95"/>
      <c r="L32" s="40"/>
      <c r="P32" s="9"/>
    </row>
    <row r="33" spans="11:16" x14ac:dyDescent="0.25">
      <c r="K33" s="95"/>
      <c r="L33" s="40"/>
      <c r="P33" s="9"/>
    </row>
    <row r="34" spans="11:16" x14ac:dyDescent="0.25">
      <c r="K34" s="95"/>
      <c r="L34" s="40"/>
      <c r="P34" s="9"/>
    </row>
    <row r="35" spans="11:16" x14ac:dyDescent="0.25">
      <c r="K35" s="95"/>
      <c r="L35" s="40"/>
      <c r="P35" s="9"/>
    </row>
    <row r="36" spans="11:16" x14ac:dyDescent="0.25">
      <c r="K36" s="95"/>
      <c r="L36" s="40"/>
      <c r="P36" s="9"/>
    </row>
    <row r="37" spans="11:16" x14ac:dyDescent="0.25">
      <c r="K37" s="95"/>
      <c r="L37" s="40"/>
      <c r="P37" s="9"/>
    </row>
    <row r="38" spans="11:16" x14ac:dyDescent="0.25">
      <c r="K38" s="95"/>
      <c r="L38" s="40"/>
      <c r="P38" s="9"/>
    </row>
    <row r="39" spans="11:16" x14ac:dyDescent="0.25">
      <c r="K39" s="95"/>
      <c r="L39" s="40"/>
      <c r="P39" s="9"/>
    </row>
    <row r="40" spans="11:16" x14ac:dyDescent="0.25">
      <c r="K40" s="95"/>
      <c r="L40" s="40"/>
      <c r="P40" s="9"/>
    </row>
    <row r="41" spans="11:16" x14ac:dyDescent="0.25">
      <c r="K41" s="95"/>
      <c r="L41" s="40"/>
      <c r="P41" s="9"/>
    </row>
    <row r="42" spans="11:16" x14ac:dyDescent="0.25">
      <c r="K42" s="95"/>
      <c r="L42" s="40"/>
      <c r="P42" s="9"/>
    </row>
    <row r="43" spans="11:16" x14ac:dyDescent="0.25">
      <c r="K43" s="95"/>
      <c r="L43" s="40"/>
      <c r="P43" s="9"/>
    </row>
    <row r="44" spans="11:16" x14ac:dyDescent="0.25">
      <c r="K44" s="95"/>
      <c r="L44" s="40"/>
      <c r="P44" s="9"/>
    </row>
    <row r="45" spans="11:16" x14ac:dyDescent="0.25">
      <c r="K45" s="95"/>
      <c r="L45" s="40"/>
      <c r="P45" s="9"/>
    </row>
    <row r="46" spans="11:16" x14ac:dyDescent="0.25">
      <c r="K46" s="95"/>
      <c r="L46" s="40"/>
      <c r="P46" s="9"/>
    </row>
    <row r="47" spans="11:16" x14ac:dyDescent="0.25">
      <c r="K47" s="95"/>
      <c r="L47" s="40"/>
      <c r="P47" s="9"/>
    </row>
    <row r="48" spans="11:16" x14ac:dyDescent="0.25">
      <c r="K48" s="95"/>
      <c r="L48" s="40"/>
      <c r="P48" s="9"/>
    </row>
    <row r="49" spans="11:16" x14ac:dyDescent="0.25">
      <c r="K49" s="95"/>
      <c r="L49" s="40"/>
      <c r="P49" s="9"/>
    </row>
    <row r="50" spans="11:16" x14ac:dyDescent="0.25">
      <c r="K50" s="95"/>
      <c r="L50" s="40"/>
      <c r="P50" s="9"/>
    </row>
    <row r="51" spans="11:16" x14ac:dyDescent="0.25">
      <c r="K51" s="95"/>
      <c r="L51" s="40"/>
      <c r="P51" s="9"/>
    </row>
    <row r="52" spans="11:16" x14ac:dyDescent="0.25">
      <c r="K52" s="95"/>
      <c r="L52" s="40"/>
      <c r="P52" s="9"/>
    </row>
    <row r="53" spans="11:16" x14ac:dyDescent="0.25">
      <c r="K53" s="95"/>
      <c r="L53" s="40"/>
      <c r="P53" s="9"/>
    </row>
    <row r="54" spans="11:16" x14ac:dyDescent="0.25">
      <c r="K54" s="95"/>
      <c r="L54" s="40"/>
      <c r="P54" s="9"/>
    </row>
    <row r="55" spans="11:16" x14ac:dyDescent="0.25">
      <c r="K55" s="95"/>
      <c r="L55" s="40"/>
      <c r="P55" s="9"/>
    </row>
    <row r="56" spans="11:16" x14ac:dyDescent="0.25">
      <c r="K56" s="95"/>
      <c r="L56" s="40"/>
      <c r="P56" s="9"/>
    </row>
    <row r="57" spans="11:16" x14ac:dyDescent="0.25">
      <c r="K57" s="95"/>
      <c r="L57" s="40"/>
      <c r="P57" s="9"/>
    </row>
    <row r="58" spans="11:16" x14ac:dyDescent="0.25">
      <c r="K58" s="95"/>
      <c r="L58" s="40"/>
      <c r="P58" s="9"/>
    </row>
    <row r="59" spans="11:16" x14ac:dyDescent="0.25">
      <c r="K59" s="95"/>
      <c r="L59" s="40"/>
      <c r="P59" s="9"/>
    </row>
    <row r="60" spans="11:16" x14ac:dyDescent="0.25">
      <c r="K60" s="95"/>
      <c r="L60" s="40"/>
      <c r="P60" s="9"/>
    </row>
    <row r="61" spans="11:16" x14ac:dyDescent="0.25">
      <c r="K61" s="95"/>
      <c r="L61" s="40"/>
      <c r="P61" s="9"/>
    </row>
    <row r="62" spans="11:16" x14ac:dyDescent="0.25">
      <c r="K62" s="95"/>
      <c r="L62" s="40"/>
      <c r="P62" s="9"/>
    </row>
    <row r="63" spans="11:16" x14ac:dyDescent="0.25">
      <c r="K63" s="95"/>
      <c r="L63" s="40"/>
      <c r="P63" s="9"/>
    </row>
    <row r="64" spans="11:16" x14ac:dyDescent="0.25">
      <c r="K64" s="95"/>
      <c r="L64" s="40"/>
      <c r="P64" s="9"/>
    </row>
    <row r="65" spans="11:16" x14ac:dyDescent="0.25">
      <c r="K65" s="95"/>
      <c r="L65" s="40"/>
      <c r="P65" s="9"/>
    </row>
    <row r="66" spans="11:16" x14ac:dyDescent="0.25">
      <c r="K66" s="95"/>
      <c r="L66" s="40"/>
      <c r="P66" s="9"/>
    </row>
    <row r="67" spans="11:16" x14ac:dyDescent="0.25">
      <c r="K67" s="95"/>
      <c r="L67" s="40"/>
      <c r="P67" s="9"/>
    </row>
    <row r="68" spans="11:16" x14ac:dyDescent="0.25">
      <c r="K68" s="95"/>
      <c r="L68" s="40"/>
      <c r="P68" s="9"/>
    </row>
    <row r="69" spans="11:16" x14ac:dyDescent="0.25">
      <c r="K69" s="95"/>
      <c r="L69" s="40"/>
      <c r="P69" s="9"/>
    </row>
    <row r="70" spans="11:16" x14ac:dyDescent="0.25">
      <c r="K70" s="95"/>
      <c r="L70" s="40"/>
      <c r="P70" s="9"/>
    </row>
    <row r="71" spans="11:16" x14ac:dyDescent="0.25">
      <c r="K71" s="95"/>
      <c r="L71" s="40"/>
      <c r="P71" s="9"/>
    </row>
    <row r="72" spans="11:16" x14ac:dyDescent="0.25">
      <c r="K72" s="95"/>
      <c r="L72" s="40"/>
      <c r="P72" s="9"/>
    </row>
    <row r="73" spans="11:16" x14ac:dyDescent="0.25">
      <c r="K73" s="95"/>
      <c r="L73" s="40"/>
      <c r="P73" s="9"/>
    </row>
    <row r="74" spans="11:16" x14ac:dyDescent="0.25">
      <c r="K74" s="95"/>
      <c r="L74" s="40"/>
      <c r="P74" s="9"/>
    </row>
    <row r="75" spans="11:16" x14ac:dyDescent="0.25">
      <c r="K75" s="95"/>
      <c r="L75" s="40"/>
      <c r="P75" s="9"/>
    </row>
    <row r="76" spans="11:16" x14ac:dyDescent="0.25">
      <c r="K76" s="95"/>
      <c r="L76" s="40"/>
      <c r="P76" s="9"/>
    </row>
    <row r="77" spans="11:16" x14ac:dyDescent="0.25">
      <c r="K77" s="95"/>
      <c r="L77" s="40"/>
      <c r="P77" s="9"/>
    </row>
    <row r="78" spans="11:16" x14ac:dyDescent="0.25">
      <c r="K78" s="95"/>
      <c r="L78" s="40"/>
      <c r="P78" s="9"/>
    </row>
    <row r="79" spans="11:16" x14ac:dyDescent="0.25">
      <c r="K79" s="95"/>
      <c r="L79" s="40"/>
      <c r="P79" s="9"/>
    </row>
    <row r="80" spans="11:16" x14ac:dyDescent="0.25">
      <c r="K80" s="95"/>
      <c r="L80" s="40"/>
      <c r="P80" s="9"/>
    </row>
    <row r="81" spans="11:16" x14ac:dyDescent="0.25">
      <c r="K81" s="95"/>
      <c r="L81" s="40"/>
      <c r="P81" s="9"/>
    </row>
    <row r="82" spans="11:16" x14ac:dyDescent="0.25">
      <c r="K82" s="95"/>
      <c r="L82" s="40"/>
      <c r="P82" s="9"/>
    </row>
    <row r="83" spans="11:16" x14ac:dyDescent="0.25">
      <c r="K83" s="95"/>
      <c r="L83" s="40"/>
      <c r="P83" s="9"/>
    </row>
    <row r="84" spans="11:16" x14ac:dyDescent="0.25">
      <c r="K84" s="95"/>
      <c r="L84" s="40"/>
      <c r="P84" s="9"/>
    </row>
    <row r="85" spans="11:16" x14ac:dyDescent="0.25">
      <c r="K85" s="95"/>
      <c r="L85" s="40"/>
      <c r="P85" s="9"/>
    </row>
    <row r="86" spans="11:16" x14ac:dyDescent="0.25">
      <c r="K86" s="95"/>
      <c r="L86" s="40"/>
      <c r="P86" s="9"/>
    </row>
    <row r="87" spans="11:16" x14ac:dyDescent="0.25">
      <c r="K87" s="95"/>
      <c r="L87" s="40"/>
      <c r="P87" s="9"/>
    </row>
    <row r="88" spans="11:16" x14ac:dyDescent="0.25">
      <c r="K88" s="95"/>
      <c r="L88" s="40"/>
      <c r="P88" s="9"/>
    </row>
    <row r="89" spans="11:16" x14ac:dyDescent="0.25">
      <c r="K89" s="95"/>
      <c r="L89" s="40"/>
      <c r="P89" s="9"/>
    </row>
    <row r="90" spans="11:16" x14ac:dyDescent="0.25">
      <c r="K90" s="95"/>
      <c r="L90" s="40"/>
      <c r="P90" s="9"/>
    </row>
    <row r="91" spans="11:16" x14ac:dyDescent="0.25">
      <c r="K91" s="95"/>
      <c r="L91" s="40"/>
      <c r="P91" s="9"/>
    </row>
    <row r="92" spans="11:16" x14ac:dyDescent="0.25">
      <c r="K92" s="95"/>
      <c r="L92" s="40"/>
      <c r="P92" s="9"/>
    </row>
    <row r="93" spans="11:16" x14ac:dyDescent="0.25">
      <c r="K93" s="95"/>
      <c r="L93" s="40"/>
    </row>
    <row r="94" spans="11:16" x14ac:dyDescent="0.25">
      <c r="K94" s="95"/>
      <c r="L94" s="40"/>
    </row>
    <row r="95" spans="11:16" x14ac:dyDescent="0.25">
      <c r="K95" s="95"/>
      <c r="L95" s="40"/>
    </row>
    <row r="96" spans="11:16" x14ac:dyDescent="0.25">
      <c r="K96" s="95"/>
      <c r="L96" s="40"/>
    </row>
    <row r="97" spans="11:15" x14ac:dyDescent="0.25">
      <c r="K97" s="95"/>
      <c r="L97" s="40"/>
    </row>
    <row r="98" spans="11:15" x14ac:dyDescent="0.25">
      <c r="K98" s="95"/>
      <c r="L98" s="40"/>
    </row>
    <row r="99" spans="11:15" x14ac:dyDescent="0.25">
      <c r="K99" s="95"/>
      <c r="L99" s="40"/>
    </row>
    <row r="100" spans="11:15" x14ac:dyDescent="0.25">
      <c r="K100" s="95"/>
      <c r="L100" s="40"/>
    </row>
    <row r="101" spans="11:15" x14ac:dyDescent="0.25">
      <c r="K101" s="95"/>
      <c r="L101" s="40"/>
    </row>
    <row r="102" spans="11:15" x14ac:dyDescent="0.25">
      <c r="K102" s="95"/>
      <c r="L102" s="40"/>
    </row>
    <row r="103" spans="11:15" x14ac:dyDescent="0.25">
      <c r="K103" s="95" t="str">
        <f t="shared" ref="K103:K106" ca="1" si="6">IF(AND($E$4&lt;=F103,$E$4&gt;=F103-7),"",IF(F103&lt;$E$4,"",F103))</f>
        <v/>
      </c>
      <c r="L103" s="40" t="str">
        <f t="shared" ref="L103:L106" ca="1" si="7">IF(K103="","",E103)</f>
        <v/>
      </c>
      <c r="N103" s="93" t="str">
        <f t="shared" ref="N103:N106" ca="1" si="8">IF(AND($E$4&lt;=F103,$E$4&gt;=F103-7),F103,"")</f>
        <v/>
      </c>
      <c r="O103" s="34" t="str">
        <f t="shared" ref="O103:O106" ca="1" si="9">IF(N103="","",E103)</f>
        <v/>
      </c>
    </row>
    <row r="104" spans="11:15" x14ac:dyDescent="0.25">
      <c r="K104" s="95" t="str">
        <f t="shared" ca="1" si="6"/>
        <v/>
      </c>
      <c r="L104" s="40" t="str">
        <f t="shared" ca="1" si="7"/>
        <v/>
      </c>
      <c r="N104" s="93" t="str">
        <f t="shared" ca="1" si="8"/>
        <v/>
      </c>
      <c r="O104" s="34" t="str">
        <f t="shared" ca="1" si="9"/>
        <v/>
      </c>
    </row>
    <row r="105" spans="11:15" x14ac:dyDescent="0.25">
      <c r="K105" s="95" t="str">
        <f t="shared" ca="1" si="6"/>
        <v/>
      </c>
      <c r="L105" s="40" t="str">
        <f t="shared" ca="1" si="7"/>
        <v/>
      </c>
      <c r="N105" s="93" t="str">
        <f t="shared" ca="1" si="8"/>
        <v/>
      </c>
      <c r="O105" s="34" t="str">
        <f t="shared" ca="1" si="9"/>
        <v/>
      </c>
    </row>
    <row r="106" spans="11:15" x14ac:dyDescent="0.25">
      <c r="K106" s="95" t="str">
        <f t="shared" ca="1" si="6"/>
        <v/>
      </c>
      <c r="L106" s="40" t="str">
        <f t="shared" ca="1" si="7"/>
        <v/>
      </c>
      <c r="N106" s="93" t="str">
        <f t="shared" ca="1" si="8"/>
        <v/>
      </c>
      <c r="O106" s="34" t="str">
        <f t="shared" ca="1" si="9"/>
        <v/>
      </c>
    </row>
  </sheetData>
  <sortState ref="B9:F91">
    <sortCondition descending="1" ref="D9"/>
  </sortState>
  <mergeCells count="1">
    <mergeCell ref="N7:O7"/>
  </mergeCells>
  <conditionalFormatting sqref="J1:K4 J5 F1:H1048576 J6:K1048576 M1:N1048576">
    <cfRule type="containsBlanks" dxfId="1" priority="1" stopIfTrue="1">
      <formula>LEN(TRIM(F1))=0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Traitement_copie_extraction_filtrée">
                <anchor moveWithCells="1" sizeWithCells="1">
                  <from>
                    <xdr:col>2</xdr:col>
                    <xdr:colOff>0</xdr:colOff>
                    <xdr:row>0</xdr:row>
                    <xdr:rowOff>171450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Calcul_délai_de_livraison">
                <anchor moveWithCells="1" siz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print="0" autoFill="0" autoPict="0" macro="[0]!Copier_glisser_retard_préparation">
                <anchor moveWithCells="1" sizeWithCells="1">
                  <from>
                    <xdr:col>2</xdr:col>
                    <xdr:colOff>0</xdr:colOff>
                    <xdr:row>2</xdr:row>
                    <xdr:rowOff>171450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7" name="Button 8">
              <controlPr defaultSize="0" print="0" autoFill="0" autoPict="0" macro="[0]!Raz_traitement">
                <anchor moveWithCells="1" sizeWithCells="1">
                  <from>
                    <xdr:col>2</xdr:col>
                    <xdr:colOff>19050</xdr:colOff>
                    <xdr:row>5</xdr:row>
                    <xdr:rowOff>9525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50" zoomScaleNormal="50" zoomScaleSheetLayoutView="100" workbookViewId="0">
      <selection activeCell="AD51" sqref="AD5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K24"/>
  <sheetViews>
    <sheetView showGridLines="0" workbookViewId="0">
      <selection activeCell="B20" sqref="B20"/>
    </sheetView>
  </sheetViews>
  <sheetFormatPr baseColWidth="10" defaultRowHeight="15" x14ac:dyDescent="0.25"/>
  <cols>
    <col min="1" max="1" width="2.7109375" customWidth="1"/>
    <col min="2" max="2" width="24.140625" style="59" bestFit="1" customWidth="1"/>
    <col min="3" max="3" width="18" style="59" customWidth="1"/>
    <col min="4" max="4" width="11.5703125" style="59"/>
    <col min="5" max="5" width="25.7109375" style="59" customWidth="1"/>
    <col min="6" max="6" width="11.5703125" style="59"/>
    <col min="7" max="7" width="2.7109375" style="61" customWidth="1"/>
    <col min="8" max="8" width="11.5703125" style="86"/>
    <col min="9" max="9" width="11.5703125" style="62"/>
  </cols>
  <sheetData>
    <row r="1" spans="1:11" x14ac:dyDescent="0.25">
      <c r="A1" s="23"/>
      <c r="B1" s="24"/>
      <c r="C1" s="24"/>
      <c r="D1" s="48"/>
      <c r="E1" s="24"/>
      <c r="F1" s="49"/>
      <c r="G1" s="24"/>
      <c r="H1" s="84"/>
      <c r="I1" s="50"/>
      <c r="K1" s="41"/>
    </row>
    <row r="2" spans="1:11" s="1" customFormat="1" ht="15.75" thickBot="1" x14ac:dyDescent="0.3">
      <c r="A2" s="26"/>
      <c r="B2" s="4" t="s">
        <v>7</v>
      </c>
      <c r="C2" s="54"/>
      <c r="D2" s="48"/>
      <c r="E2" s="51"/>
      <c r="F2" s="46"/>
      <c r="G2" s="24"/>
      <c r="H2" s="84"/>
      <c r="I2" s="50"/>
      <c r="K2" s="42"/>
    </row>
    <row r="3" spans="1:11" s="1" customFormat="1" x14ac:dyDescent="0.25">
      <c r="A3" s="26"/>
      <c r="B3" s="5" t="s">
        <v>8</v>
      </c>
      <c r="C3" s="47"/>
      <c r="D3" s="48"/>
      <c r="E3" s="44" t="s">
        <v>6</v>
      </c>
      <c r="F3" s="46"/>
      <c r="G3" s="24"/>
      <c r="H3" s="84"/>
      <c r="I3" s="50"/>
      <c r="K3" s="42"/>
    </row>
    <row r="4" spans="1:11" s="1" customFormat="1" ht="15.75" thickBot="1" x14ac:dyDescent="0.3">
      <c r="A4" s="26"/>
      <c r="B4" s="8" t="s">
        <v>14</v>
      </c>
      <c r="C4" s="47"/>
      <c r="D4" s="48"/>
      <c r="E4" s="45">
        <f ca="1">TODAY()</f>
        <v>42557</v>
      </c>
      <c r="F4" s="52">
        <f ca="1">E4</f>
        <v>42557</v>
      </c>
      <c r="G4" s="24"/>
      <c r="H4" s="84"/>
      <c r="I4" s="50"/>
      <c r="K4" s="42"/>
    </row>
    <row r="5" spans="1:11" s="1" customFormat="1" x14ac:dyDescent="0.25">
      <c r="A5" s="26"/>
      <c r="B5" s="63"/>
      <c r="C5" s="24"/>
      <c r="D5" s="48"/>
      <c r="E5" s="2">
        <f ca="1">E4</f>
        <v>42557</v>
      </c>
      <c r="F5" s="52">
        <v>0</v>
      </c>
      <c r="G5" s="24"/>
      <c r="H5" s="84"/>
      <c r="I5" s="50"/>
      <c r="K5" s="42"/>
    </row>
    <row r="6" spans="1:11" s="1" customFormat="1" x14ac:dyDescent="0.25">
      <c r="A6" s="26"/>
      <c r="B6" s="6" t="s">
        <v>79</v>
      </c>
      <c r="C6" s="24"/>
      <c r="D6" s="82">
        <f>DATE(YEAR(D7),MONTH(D7),1)</f>
        <v>39995</v>
      </c>
      <c r="E6" s="46"/>
      <c r="F6" s="46"/>
      <c r="G6" s="24"/>
      <c r="H6" s="84"/>
      <c r="I6" s="50"/>
      <c r="K6" s="42"/>
    </row>
    <row r="7" spans="1:11" s="1" customFormat="1" ht="14.45" customHeight="1" x14ac:dyDescent="0.25">
      <c r="A7" s="25"/>
      <c r="B7" s="24"/>
      <c r="C7" s="24"/>
      <c r="D7" s="82">
        <f>MIN(D9:D12)</f>
        <v>40021</v>
      </c>
      <c r="E7" s="2"/>
      <c r="F7" s="2"/>
      <c r="G7" s="24"/>
      <c r="H7" s="84"/>
      <c r="I7" s="50"/>
      <c r="K7" s="42"/>
    </row>
    <row r="8" spans="1:11" x14ac:dyDescent="0.25">
      <c r="B8" s="36" t="s">
        <v>2</v>
      </c>
      <c r="C8" s="36" t="s">
        <v>1</v>
      </c>
      <c r="D8" s="36" t="s">
        <v>0</v>
      </c>
      <c r="E8" s="38" t="s">
        <v>78</v>
      </c>
      <c r="F8" s="36" t="s">
        <v>3</v>
      </c>
      <c r="G8" s="53"/>
      <c r="H8" s="83" t="s">
        <v>70</v>
      </c>
      <c r="I8" s="39" t="s">
        <v>71</v>
      </c>
      <c r="K8" s="41"/>
    </row>
    <row r="9" spans="1:11" x14ac:dyDescent="0.25">
      <c r="B9" s="55" t="s">
        <v>86</v>
      </c>
      <c r="C9" s="55">
        <v>11352</v>
      </c>
      <c r="D9" s="56">
        <v>40021</v>
      </c>
      <c r="E9" s="55">
        <v>21</v>
      </c>
      <c r="F9" s="56">
        <v>40042</v>
      </c>
      <c r="G9" s="57"/>
      <c r="H9" s="85">
        <f ca="1">IF(F9&lt;$E$4,F9,"")</f>
        <v>40042</v>
      </c>
      <c r="I9" s="58">
        <f ca="1">IF(F9&lt;$E$4,E9,"")</f>
        <v>21</v>
      </c>
    </row>
    <row r="10" spans="1:11" x14ac:dyDescent="0.25">
      <c r="B10" s="59" t="s">
        <v>87</v>
      </c>
      <c r="C10" s="59">
        <v>11512</v>
      </c>
      <c r="D10" s="60">
        <v>40101</v>
      </c>
      <c r="E10" s="59">
        <v>32</v>
      </c>
      <c r="F10" s="60">
        <v>40133</v>
      </c>
      <c r="H10" s="85">
        <f t="shared" ref="H10:H12" ca="1" si="0">IF(F10&lt;$E$4,F10,"")</f>
        <v>40133</v>
      </c>
      <c r="I10" s="58">
        <f t="shared" ref="I10:I12" ca="1" si="1">IF(F10&lt;$E$4,E10,"")</f>
        <v>32</v>
      </c>
    </row>
    <row r="11" spans="1:11" x14ac:dyDescent="0.25">
      <c r="B11" s="59" t="s">
        <v>88</v>
      </c>
      <c r="C11" s="59">
        <v>12859</v>
      </c>
      <c r="D11" s="60">
        <v>40611</v>
      </c>
      <c r="E11" s="59">
        <v>26</v>
      </c>
      <c r="F11" s="60">
        <v>40637</v>
      </c>
      <c r="H11" s="85">
        <f t="shared" ca="1" si="0"/>
        <v>40637</v>
      </c>
      <c r="I11" s="58">
        <f t="shared" ca="1" si="1"/>
        <v>26</v>
      </c>
    </row>
    <row r="12" spans="1:11" x14ac:dyDescent="0.25">
      <c r="B12" s="59" t="s">
        <v>89</v>
      </c>
      <c r="C12" s="59">
        <v>12900</v>
      </c>
      <c r="D12" s="60">
        <v>40627</v>
      </c>
      <c r="E12" s="59">
        <v>5</v>
      </c>
      <c r="F12" s="60">
        <v>40632</v>
      </c>
      <c r="H12" s="85">
        <f t="shared" ca="1" si="0"/>
        <v>40632</v>
      </c>
      <c r="I12" s="58">
        <f t="shared" ca="1" si="1"/>
        <v>5</v>
      </c>
    </row>
    <row r="13" spans="1:11" x14ac:dyDescent="0.25">
      <c r="B13" s="59" t="s">
        <v>85</v>
      </c>
      <c r="C13" s="59">
        <v>13085</v>
      </c>
      <c r="D13" s="60">
        <v>40709</v>
      </c>
      <c r="E13" s="59">
        <v>7</v>
      </c>
      <c r="F13" s="60">
        <v>40716</v>
      </c>
      <c r="H13" s="85">
        <f t="shared" ref="H13:H17" ca="1" si="2">IF(F13&lt;$E$4,F13,"")</f>
        <v>40716</v>
      </c>
      <c r="I13" s="58">
        <f t="shared" ref="I13:I17" ca="1" si="3">IF(F13&lt;$E$4,E13,"")</f>
        <v>7</v>
      </c>
    </row>
    <row r="14" spans="1:11" x14ac:dyDescent="0.25">
      <c r="B14" s="59" t="s">
        <v>90</v>
      </c>
      <c r="C14" s="59">
        <v>16950</v>
      </c>
      <c r="D14" s="60">
        <v>42492</v>
      </c>
      <c r="E14" s="59">
        <v>30</v>
      </c>
      <c r="F14" s="60">
        <v>42522</v>
      </c>
      <c r="H14" s="85">
        <f t="shared" ca="1" si="2"/>
        <v>42522</v>
      </c>
      <c r="I14" s="58">
        <f t="shared" ca="1" si="3"/>
        <v>30</v>
      </c>
    </row>
    <row r="15" spans="1:11" x14ac:dyDescent="0.25">
      <c r="B15" s="59" t="s">
        <v>91</v>
      </c>
      <c r="C15" s="59">
        <v>16951</v>
      </c>
      <c r="D15" s="60">
        <v>42493</v>
      </c>
      <c r="E15" s="59">
        <v>58</v>
      </c>
      <c r="F15" s="60">
        <v>42551</v>
      </c>
      <c r="H15" s="85">
        <f t="shared" ca="1" si="2"/>
        <v>42551</v>
      </c>
      <c r="I15" s="58">
        <f t="shared" ca="1" si="3"/>
        <v>58</v>
      </c>
    </row>
    <row r="16" spans="1:11" x14ac:dyDescent="0.25">
      <c r="B16" s="59" t="s">
        <v>92</v>
      </c>
      <c r="C16" s="59">
        <v>16962</v>
      </c>
      <c r="D16" s="60">
        <v>42499</v>
      </c>
      <c r="E16" s="59">
        <v>21</v>
      </c>
      <c r="F16" s="60">
        <v>42520</v>
      </c>
      <c r="H16" s="85">
        <f t="shared" ca="1" si="2"/>
        <v>42520</v>
      </c>
      <c r="I16" s="58">
        <f t="shared" ca="1" si="3"/>
        <v>21</v>
      </c>
    </row>
    <row r="17" spans="2:9" x14ac:dyDescent="0.25">
      <c r="B17" s="59" t="s">
        <v>99</v>
      </c>
      <c r="C17" s="59">
        <v>16968</v>
      </c>
      <c r="D17" s="60">
        <v>42500</v>
      </c>
      <c r="E17" s="59">
        <v>36</v>
      </c>
      <c r="F17" s="60">
        <v>42536</v>
      </c>
      <c r="H17" s="85">
        <f t="shared" ca="1" si="2"/>
        <v>42536</v>
      </c>
      <c r="I17" s="58">
        <f t="shared" ca="1" si="3"/>
        <v>36</v>
      </c>
    </row>
    <row r="18" spans="2:9" x14ac:dyDescent="0.25">
      <c r="B18" s="59" t="s">
        <v>95</v>
      </c>
      <c r="C18" s="59">
        <v>16991</v>
      </c>
      <c r="D18" s="60">
        <v>42513</v>
      </c>
      <c r="E18" s="59">
        <v>25</v>
      </c>
      <c r="F18" s="60">
        <v>42538</v>
      </c>
      <c r="H18" s="85">
        <f t="shared" ref="H18:H20" ca="1" si="4">IF(F18&lt;$E$4,F18,"")</f>
        <v>42538</v>
      </c>
      <c r="I18" s="58">
        <f t="shared" ref="I18:I20" ca="1" si="5">IF(F18&lt;$E$4,E18,"")</f>
        <v>25</v>
      </c>
    </row>
    <row r="19" spans="2:9" x14ac:dyDescent="0.25">
      <c r="B19" s="59" t="s">
        <v>93</v>
      </c>
      <c r="C19" s="59">
        <v>16992</v>
      </c>
      <c r="D19" s="60">
        <v>42513</v>
      </c>
      <c r="E19" s="59">
        <v>39</v>
      </c>
      <c r="F19" s="60">
        <v>42552</v>
      </c>
      <c r="H19" s="85">
        <f t="shared" ca="1" si="4"/>
        <v>42552</v>
      </c>
      <c r="I19" s="58">
        <f t="shared" ca="1" si="5"/>
        <v>39</v>
      </c>
    </row>
    <row r="20" spans="2:9" x14ac:dyDescent="0.25">
      <c r="B20" s="59" t="s">
        <v>96</v>
      </c>
      <c r="C20" s="59">
        <v>16994</v>
      </c>
      <c r="D20" s="60">
        <v>42514</v>
      </c>
      <c r="E20" s="59">
        <v>20</v>
      </c>
      <c r="F20" s="60">
        <v>42534</v>
      </c>
      <c r="H20" s="85">
        <f t="shared" ca="1" si="4"/>
        <v>42534</v>
      </c>
      <c r="I20" s="58">
        <f t="shared" ca="1" si="5"/>
        <v>20</v>
      </c>
    </row>
    <row r="21" spans="2:9" x14ac:dyDescent="0.25">
      <c r="B21" s="59" t="s">
        <v>97</v>
      </c>
      <c r="C21" s="59">
        <v>16996</v>
      </c>
      <c r="D21" s="60">
        <v>42515</v>
      </c>
      <c r="E21" s="59">
        <v>27</v>
      </c>
      <c r="F21" s="60">
        <v>42542</v>
      </c>
    </row>
    <row r="22" spans="2:9" x14ac:dyDescent="0.25">
      <c r="B22" s="59" t="s">
        <v>95</v>
      </c>
      <c r="C22" s="59">
        <v>16998</v>
      </c>
      <c r="D22" s="60">
        <v>42515</v>
      </c>
      <c r="E22" s="59">
        <v>96</v>
      </c>
      <c r="F22" s="60">
        <v>42611</v>
      </c>
    </row>
    <row r="23" spans="2:9" x14ac:dyDescent="0.25">
      <c r="B23" s="59" t="s">
        <v>95</v>
      </c>
      <c r="C23" s="59">
        <v>16999</v>
      </c>
      <c r="D23" s="60">
        <v>42516</v>
      </c>
      <c r="E23" s="59">
        <v>67</v>
      </c>
      <c r="F23" s="60">
        <v>42583</v>
      </c>
    </row>
    <row r="24" spans="2:9" x14ac:dyDescent="0.25">
      <c r="B24" s="59" t="s">
        <v>97</v>
      </c>
      <c r="C24" s="59">
        <v>17000</v>
      </c>
      <c r="D24" s="60">
        <v>42516</v>
      </c>
      <c r="E24" s="59">
        <v>29</v>
      </c>
      <c r="F24" s="60">
        <v>42545</v>
      </c>
    </row>
  </sheetData>
  <conditionalFormatting sqref="F1:H8">
    <cfRule type="containsBlanks" dxfId="0" priority="1" stopIfTrue="1">
      <formula>LEN(TRIM(F1))=0</formula>
    </cfRule>
  </conditionalFormatting>
  <pageMargins left="0.7" right="0.7" top="0.75" bottom="0.75" header="0.3" footer="0.3"/>
  <ignoredErrors>
    <ignoredError sqref="D7" formulaRang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67" r:id="rId3" name="Button 31">
              <controlPr defaultSize="0" print="0" autoFill="0" autoPict="0" macro="[0]!Traitement_retard_copie_extraction_filtrée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8" r:id="rId4" name="Button 32">
              <controlPr defaultSize="0" print="0" autoFill="0" autoPict="0" macro="[0]!Calcul_délai_de_livraison_traitement_retard">
                <anchor moveWithCells="1" siz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3</xdr:col>
                    <xdr:colOff>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9" r:id="rId5" name="Button 33">
              <controlPr defaultSize="0" print="0" autoFill="0" autoPict="0" macro="[0]!Copier_glisser_traitement_retard_préparation">
                <anchor moveWithCells="1" sizeWithCells="1">
                  <from>
                    <xdr:col>2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0" r:id="rId6" name="Button 34">
              <controlPr defaultSize="0" print="0" autoFill="0" autoPict="0" macro="[0]!Supprimer_lignes_vides">
                <anchor moveWithCells="1" sizeWithCells="1">
                  <from>
                    <xdr:col>2</xdr:col>
                    <xdr:colOff>0</xdr:colOff>
                    <xdr:row>4</xdr:row>
                    <xdr:rowOff>171450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1" r:id="rId7" name="Button 35">
              <controlPr defaultSize="0" print="0" autoFill="0" autoPict="0" macro="[0]!Raz_traitement">
                <anchor moveWithCells="1" sizeWithCells="1">
                  <from>
                    <xdr:col>4</xdr:col>
                    <xdr:colOff>0</xdr:colOff>
                    <xdr:row>4</xdr:row>
                    <xdr:rowOff>171450</xdr:rowOff>
                  </from>
                  <to>
                    <xdr:col>5</xdr:col>
                    <xdr:colOff>19050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zoomScale="50" zoomScaleNormal="50" workbookViewId="0">
      <selection activeCell="P44" sqref="P4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Imprimer</vt:lpstr>
      <vt:lpstr>Source Toltech</vt:lpstr>
      <vt:lpstr>Extraction données</vt:lpstr>
      <vt:lpstr>Traitement</vt:lpstr>
      <vt:lpstr>Visualisation carnet Cde</vt:lpstr>
      <vt:lpstr>Traitement retard</vt:lpstr>
      <vt:lpstr>Visualisation des retards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 </cp:lastModifiedBy>
  <cp:lastPrinted>2016-07-04T20:06:35Z</cp:lastPrinted>
  <dcterms:created xsi:type="dcterms:W3CDTF">2016-06-28T17:07:35Z</dcterms:created>
  <dcterms:modified xsi:type="dcterms:W3CDTF">2016-07-06T21:47:33Z</dcterms:modified>
</cp:coreProperties>
</file>