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backupFile="1" codeName="ThisWorkbook" defaultThemeVersion="124226"/>
  <bookViews>
    <workbookView xWindow="120" yWindow="45" windowWidth="15600" windowHeight="11760"/>
  </bookViews>
  <sheets>
    <sheet name="medailles" sheetId="28" r:id="rId1"/>
    <sheet name="joubert anne" sheetId="2" r:id="rId2"/>
    <sheet name="Nora Fillali" sheetId="4" r:id="rId3"/>
    <sheet name="debut daniel" sheetId="5" r:id="rId4"/>
    <sheet name="siodlowski christine" sheetId="6" r:id="rId5"/>
    <sheet name="DESIRLISTE" sheetId="7" r:id="rId6"/>
    <sheet name="revest corinne" sheetId="8" r:id="rId7"/>
    <sheet name="CELESTIN JOSIANNE" sheetId="9" r:id="rId8"/>
    <sheet name="Taramaschi Patrick" sheetId="10" r:id="rId9"/>
    <sheet name="vantouroux" sheetId="11" r:id="rId10"/>
    <sheet name="Hugues Christophe" sheetId="12" r:id="rId11"/>
    <sheet name="Foussat veronique" sheetId="14" r:id="rId12"/>
    <sheet name="Cavillon valentine" sheetId="13" r:id="rId13"/>
    <sheet name="Bonnet Francoise" sheetId="15" r:id="rId14"/>
    <sheet name="zapatta" sheetId="16" r:id="rId15"/>
    <sheet name="Vasseur Olivier" sheetId="17" r:id="rId16"/>
    <sheet name="Jacomet " sheetId="18" r:id="rId17"/>
    <sheet name="patrick borel" sheetId="19" r:id="rId18"/>
    <sheet name="Izaac Gilles" sheetId="20" r:id="rId19"/>
    <sheet name="ROUDEN ELYSABETH" sheetId="21" r:id="rId20"/>
    <sheet name="Benkhedda Messek" sheetId="22" r:id="rId21"/>
    <sheet name="Montanari Annick" sheetId="23" r:id="rId22"/>
    <sheet name="LERDA Maryse" sheetId="24" r:id="rId23"/>
    <sheet name="Fatha Didier" sheetId="27" r:id="rId24"/>
    <sheet name="Feuil2" sheetId="30" r:id="rId25"/>
  </sheets>
  <definedNames>
    <definedName name="années">medailles!$E$2:$E$52</definedName>
    <definedName name="medaille" localSheetId="0">medailles!$L:$L</definedName>
    <definedName name="medaille">medailles!$L$2:$L$52</definedName>
    <definedName name="medailler">medailles!$L:$L</definedName>
    <definedName name="medaillers">medailles!$L$2:$L$52</definedName>
  </definedNames>
  <calcPr calcId="125725"/>
</workbook>
</file>

<file path=xl/calcChain.xml><?xml version="1.0" encoding="utf-8"?>
<calcChain xmlns="http://schemas.openxmlformats.org/spreadsheetml/2006/main">
  <c r="A41" i="30"/>
  <c r="G9" i="27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H33" s="1"/>
  <c r="I32"/>
  <c r="G33"/>
  <c r="I33"/>
  <c r="G34"/>
  <c r="H34"/>
  <c r="I34"/>
  <c r="G40"/>
  <c r="H40"/>
  <c r="I40"/>
  <c r="G44"/>
  <c r="G45" s="1"/>
  <c r="H44"/>
  <c r="I44"/>
  <c r="I45" s="1"/>
  <c r="H45"/>
  <c r="G9" i="24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H33" s="1"/>
  <c r="I32"/>
  <c r="G33"/>
  <c r="I33"/>
  <c r="G34"/>
  <c r="H34"/>
  <c r="I34"/>
  <c r="G40"/>
  <c r="H40"/>
  <c r="I40"/>
  <c r="I42" s="1"/>
  <c r="G41"/>
  <c r="H41"/>
  <c r="H42" s="1"/>
  <c r="I41"/>
  <c r="G42"/>
  <c r="G43"/>
  <c r="H43"/>
  <c r="I43"/>
  <c r="G46"/>
  <c r="H46"/>
  <c r="I46"/>
  <c r="C80"/>
  <c r="G9" i="23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I35" s="1"/>
  <c r="K34"/>
  <c r="M34"/>
  <c r="G35"/>
  <c r="H35"/>
  <c r="C68"/>
  <c r="G9" i="22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H33" s="1"/>
  <c r="I32"/>
  <c r="G33"/>
  <c r="I33"/>
  <c r="G34"/>
  <c r="H34"/>
  <c r="I34"/>
  <c r="C66"/>
  <c r="G9" i="2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G33" s="1"/>
  <c r="H31"/>
  <c r="I31"/>
  <c r="G32"/>
  <c r="H32"/>
  <c r="H33" s="1"/>
  <c r="I32"/>
  <c r="I33"/>
  <c r="G34"/>
  <c r="H34"/>
  <c r="I34"/>
  <c r="I35" s="1"/>
  <c r="G35"/>
  <c r="H35"/>
  <c r="C67"/>
  <c r="G9" i="20"/>
  <c r="H9"/>
  <c r="I9"/>
  <c r="G10"/>
  <c r="H10"/>
  <c r="I10"/>
  <c r="G11"/>
  <c r="H11"/>
  <c r="I11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G30"/>
  <c r="H30"/>
  <c r="I30"/>
  <c r="G31"/>
  <c r="H31"/>
  <c r="I31"/>
  <c r="G32"/>
  <c r="H32"/>
  <c r="I32"/>
  <c r="G35"/>
  <c r="G9" i="1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G34" s="1"/>
  <c r="H33"/>
  <c r="I33"/>
  <c r="H34"/>
  <c r="I34"/>
  <c r="G35"/>
  <c r="G36" s="1"/>
  <c r="H35"/>
  <c r="I35"/>
  <c r="I36" s="1"/>
  <c r="H36"/>
  <c r="G41"/>
  <c r="H41"/>
  <c r="I41"/>
  <c r="G43"/>
  <c r="H43"/>
  <c r="I43"/>
  <c r="G9" i="18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H33" s="1"/>
  <c r="I30"/>
  <c r="G31"/>
  <c r="H31"/>
  <c r="I31"/>
  <c r="G32"/>
  <c r="H32"/>
  <c r="I32"/>
  <c r="G33"/>
  <c r="I33"/>
  <c r="G34"/>
  <c r="H34"/>
  <c r="H35" s="1"/>
  <c r="I34"/>
  <c r="G35"/>
  <c r="I35"/>
  <c r="G40"/>
  <c r="H40"/>
  <c r="I40"/>
  <c r="G43"/>
  <c r="H43"/>
  <c r="I43"/>
  <c r="G44"/>
  <c r="H44"/>
  <c r="H45" s="1"/>
  <c r="I44"/>
  <c r="G45"/>
  <c r="I45"/>
  <c r="G9" i="17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H32" s="1"/>
  <c r="I29"/>
  <c r="G30"/>
  <c r="H30"/>
  <c r="I30"/>
  <c r="G31"/>
  <c r="H31"/>
  <c r="I31"/>
  <c r="G32"/>
  <c r="I32"/>
  <c r="G33"/>
  <c r="G34" s="1"/>
  <c r="H33"/>
  <c r="H34" s="1"/>
  <c r="I33"/>
  <c r="I34"/>
  <c r="G9" i="16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H34" s="1"/>
  <c r="I33"/>
  <c r="G34"/>
  <c r="I34"/>
  <c r="G35"/>
  <c r="H35"/>
  <c r="I35"/>
  <c r="G38"/>
  <c r="H38"/>
  <c r="I38"/>
  <c r="G39"/>
  <c r="H39"/>
  <c r="I39"/>
  <c r="G40"/>
  <c r="H40"/>
  <c r="G9" i="15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G30" s="1"/>
  <c r="H27"/>
  <c r="I27"/>
  <c r="G28"/>
  <c r="H28"/>
  <c r="I28"/>
  <c r="G29"/>
  <c r="H29"/>
  <c r="H30" s="1"/>
  <c r="I29"/>
  <c r="I30"/>
  <c r="G31"/>
  <c r="H31"/>
  <c r="I31"/>
  <c r="G35"/>
  <c r="H35"/>
  <c r="I35"/>
  <c r="G36"/>
  <c r="H36"/>
  <c r="I36"/>
  <c r="G37"/>
  <c r="H37"/>
  <c r="I37"/>
  <c r="G38"/>
  <c r="G41" s="1"/>
  <c r="H38"/>
  <c r="I38"/>
  <c r="G39"/>
  <c r="H39"/>
  <c r="H41" s="1"/>
  <c r="I39"/>
  <c r="G40"/>
  <c r="H40"/>
  <c r="I40"/>
  <c r="I41" s="1"/>
  <c r="K42"/>
  <c r="G9" i="13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I31" s="1"/>
  <c r="G29"/>
  <c r="H29"/>
  <c r="I29"/>
  <c r="G30"/>
  <c r="H30"/>
  <c r="I30"/>
  <c r="G31"/>
  <c r="H31"/>
  <c r="G32"/>
  <c r="H32"/>
  <c r="I32"/>
  <c r="G34"/>
  <c r="H34"/>
  <c r="H35" s="1"/>
  <c r="I34"/>
  <c r="I35" s="1"/>
  <c r="G36"/>
  <c r="H36"/>
  <c r="H39" s="1"/>
  <c r="I36"/>
  <c r="I39" s="1"/>
  <c r="G37"/>
  <c r="H37"/>
  <c r="I37"/>
  <c r="G38"/>
  <c r="H38"/>
  <c r="I38"/>
  <c r="G39"/>
  <c r="I40"/>
  <c r="G42"/>
  <c r="H42"/>
  <c r="I42"/>
  <c r="G9" i="14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G30" s="1"/>
  <c r="H24"/>
  <c r="I24"/>
  <c r="G25"/>
  <c r="H25"/>
  <c r="I25"/>
  <c r="G26"/>
  <c r="H26"/>
  <c r="I26"/>
  <c r="G27"/>
  <c r="H27"/>
  <c r="I27"/>
  <c r="G28"/>
  <c r="H28"/>
  <c r="I28"/>
  <c r="G29"/>
  <c r="H29"/>
  <c r="H30" s="1"/>
  <c r="I29"/>
  <c r="I30"/>
  <c r="G31"/>
  <c r="H31"/>
  <c r="I31"/>
  <c r="I32"/>
  <c r="G9" i="12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H30" s="1"/>
  <c r="I28"/>
  <c r="I30" s="1"/>
  <c r="G29"/>
  <c r="H29"/>
  <c r="I29"/>
  <c r="G30"/>
  <c r="G31"/>
  <c r="H31"/>
  <c r="I31"/>
  <c r="G9" i="1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H30" s="1"/>
  <c r="I25"/>
  <c r="G26"/>
  <c r="H26"/>
  <c r="I26"/>
  <c r="G27"/>
  <c r="H27"/>
  <c r="I27"/>
  <c r="G28"/>
  <c r="G30" s="1"/>
  <c r="H28"/>
  <c r="I28"/>
  <c r="G29"/>
  <c r="H29"/>
  <c r="I29"/>
  <c r="I30"/>
  <c r="G31"/>
  <c r="G32" s="1"/>
  <c r="H31"/>
  <c r="I31"/>
  <c r="H32"/>
  <c r="I32"/>
  <c r="G9" i="10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H26" s="1"/>
  <c r="I20"/>
  <c r="G21"/>
  <c r="H21"/>
  <c r="I21"/>
  <c r="I23" s="1"/>
  <c r="G22"/>
  <c r="H22"/>
  <c r="I22"/>
  <c r="G23"/>
  <c r="G24"/>
  <c r="G25" s="1"/>
  <c r="G26" s="1"/>
  <c r="H24"/>
  <c r="I24"/>
  <c r="H25"/>
  <c r="I27"/>
  <c r="I25" s="1"/>
  <c r="I26" s="1"/>
  <c r="G9" i="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H30" s="1"/>
  <c r="I27"/>
  <c r="G28"/>
  <c r="H28"/>
  <c r="I28"/>
  <c r="I30" s="1"/>
  <c r="G29"/>
  <c r="H29"/>
  <c r="I29"/>
  <c r="G30"/>
  <c r="G31"/>
  <c r="H31"/>
  <c r="I31"/>
  <c r="G9" i="8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G30" s="1"/>
  <c r="H27"/>
  <c r="I27"/>
  <c r="G28"/>
  <c r="H28"/>
  <c r="H30" s="1"/>
  <c r="I28"/>
  <c r="G29"/>
  <c r="H29"/>
  <c r="I29"/>
  <c r="I30" s="1"/>
  <c r="G31"/>
  <c r="H31"/>
  <c r="I31"/>
  <c r="G9" i="7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G30" s="1"/>
  <c r="H28"/>
  <c r="I28"/>
  <c r="G29"/>
  <c r="H29"/>
  <c r="H30" s="1"/>
  <c r="I29"/>
  <c r="I30"/>
  <c r="G31"/>
  <c r="H31"/>
  <c r="I31"/>
  <c r="G9" i="6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I30" s="1"/>
  <c r="G28"/>
  <c r="H28"/>
  <c r="I28"/>
  <c r="G29"/>
  <c r="G30" s="1"/>
  <c r="H29"/>
  <c r="I29"/>
  <c r="H30"/>
  <c r="G31"/>
  <c r="H31"/>
  <c r="I31"/>
  <c r="G9" i="5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H30" s="1"/>
  <c r="I27"/>
  <c r="G28"/>
  <c r="H28"/>
  <c r="I28"/>
  <c r="I30" s="1"/>
  <c r="G29"/>
  <c r="H29"/>
  <c r="I29"/>
  <c r="G30"/>
  <c r="G31"/>
  <c r="H31"/>
  <c r="I31"/>
  <c r="G9" i="4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G30" s="1"/>
  <c r="H28"/>
  <c r="H30" s="1"/>
  <c r="I28"/>
  <c r="G29"/>
  <c r="H29"/>
  <c r="I29"/>
  <c r="I30" s="1"/>
  <c r="G31"/>
  <c r="H31"/>
  <c r="I31"/>
  <c r="G9" i="2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H28" s="1"/>
  <c r="I25"/>
  <c r="G26"/>
  <c r="H26"/>
  <c r="I26"/>
  <c r="I28" s="1"/>
  <c r="G27"/>
  <c r="H27"/>
  <c r="I27"/>
  <c r="G28"/>
  <c r="G29"/>
  <c r="H29"/>
  <c r="I29"/>
  <c r="D2" i="28"/>
  <c r="F2" s="1"/>
  <c r="D3"/>
  <c r="E3" s="1"/>
  <c r="D4"/>
  <c r="F4" s="1"/>
  <c r="D5"/>
  <c r="G5" s="1"/>
  <c r="I5"/>
  <c r="J5"/>
  <c r="K5"/>
  <c r="L5"/>
  <c r="D6"/>
  <c r="F6" s="1"/>
  <c r="D7"/>
  <c r="G7" s="1"/>
  <c r="D8"/>
  <c r="D9"/>
  <c r="E9" s="1"/>
  <c r="I9" s="1"/>
  <c r="D10"/>
  <c r="F10" s="1"/>
  <c r="D11"/>
  <c r="G11" s="1"/>
  <c r="D12"/>
  <c r="D13"/>
  <c r="E13" s="1"/>
  <c r="I13" s="1"/>
  <c r="D14"/>
  <c r="E14" s="1"/>
  <c r="D15"/>
  <c r="G15" s="1"/>
  <c r="D16"/>
  <c r="D17"/>
  <c r="E17" s="1"/>
  <c r="I17" s="1"/>
  <c r="D18"/>
  <c r="F18" s="1"/>
  <c r="D19"/>
  <c r="F19" s="1"/>
  <c r="D20"/>
  <c r="E20"/>
  <c r="K20" s="1"/>
  <c r="D21"/>
  <c r="E21" s="1"/>
  <c r="J21" s="1"/>
  <c r="D22"/>
  <c r="G22" s="1"/>
  <c r="D23"/>
  <c r="D24"/>
  <c r="D25"/>
  <c r="E25" s="1"/>
  <c r="J25" s="1"/>
  <c r="D26"/>
  <c r="E26" s="1"/>
  <c r="J26" s="1"/>
  <c r="D27"/>
  <c r="F27" s="1"/>
  <c r="D28"/>
  <c r="E28" s="1"/>
  <c r="K28" s="1"/>
  <c r="D29"/>
  <c r="E29" s="1"/>
  <c r="J29" s="1"/>
  <c r="D30"/>
  <c r="F30" s="1"/>
  <c r="D31"/>
  <c r="D32"/>
  <c r="E32" s="1"/>
  <c r="D33"/>
  <c r="E33" s="1"/>
  <c r="J33" s="1"/>
  <c r="D34"/>
  <c r="E34" s="1"/>
  <c r="J34" s="1"/>
  <c r="D35"/>
  <c r="F35" s="1"/>
  <c r="D36"/>
  <c r="E36" s="1"/>
  <c r="K36" s="1"/>
  <c r="D37"/>
  <c r="E37" s="1"/>
  <c r="J37" s="1"/>
  <c r="D38"/>
  <c r="F38" s="1"/>
  <c r="D39"/>
  <c r="D40"/>
  <c r="E40" s="1"/>
  <c r="D41"/>
  <c r="E41" s="1"/>
  <c r="J41" s="1"/>
  <c r="D42"/>
  <c r="G42" s="1"/>
  <c r="D43"/>
  <c r="F43" s="1"/>
  <c r="D44"/>
  <c r="E44" s="1"/>
  <c r="K44" s="1"/>
  <c r="D45"/>
  <c r="E45" s="1"/>
  <c r="J45" s="1"/>
  <c r="D46"/>
  <c r="E46" s="1"/>
  <c r="F46"/>
  <c r="G46"/>
  <c r="D47"/>
  <c r="D48"/>
  <c r="E48" s="1"/>
  <c r="D49"/>
  <c r="E49" s="1"/>
  <c r="J49" s="1"/>
  <c r="D50"/>
  <c r="E50" s="1"/>
  <c r="D51"/>
  <c r="F51" s="1"/>
  <c r="D52"/>
  <c r="E52" s="1"/>
  <c r="K52" s="1"/>
  <c r="F34" l="1"/>
  <c r="F26"/>
  <c r="H23" i="10"/>
  <c r="G26" i="28"/>
  <c r="G34"/>
  <c r="F50"/>
  <c r="K45"/>
  <c r="F42"/>
  <c r="K25"/>
  <c r="F15"/>
  <c r="G50"/>
  <c r="G6"/>
  <c r="J50"/>
  <c r="K50"/>
  <c r="K33"/>
  <c r="E42"/>
  <c r="K37"/>
  <c r="K34"/>
  <c r="K29"/>
  <c r="K26"/>
  <c r="E22"/>
  <c r="K17"/>
  <c r="F9"/>
  <c r="F22"/>
  <c r="E6"/>
  <c r="G49"/>
  <c r="G41"/>
  <c r="G38"/>
  <c r="G33"/>
  <c r="G30"/>
  <c r="G25"/>
  <c r="G18"/>
  <c r="E10"/>
  <c r="I14"/>
  <c r="K14"/>
  <c r="J14"/>
  <c r="K48"/>
  <c r="I48"/>
  <c r="J46"/>
  <c r="K46"/>
  <c r="K40"/>
  <c r="I40"/>
  <c r="K32"/>
  <c r="I32"/>
  <c r="E38"/>
  <c r="E30"/>
  <c r="H30" s="1"/>
  <c r="K21"/>
  <c r="E18"/>
  <c r="F17"/>
  <c r="F14"/>
  <c r="J13"/>
  <c r="F11"/>
  <c r="G10"/>
  <c r="K9"/>
  <c r="J6"/>
  <c r="G4"/>
  <c r="J17"/>
  <c r="G14"/>
  <c r="K13"/>
  <c r="J10"/>
  <c r="F5"/>
  <c r="H5" s="1"/>
  <c r="K49"/>
  <c r="K41"/>
  <c r="F13"/>
  <c r="J9"/>
  <c r="F7"/>
  <c r="F52"/>
  <c r="G52"/>
  <c r="H46"/>
  <c r="L46"/>
  <c r="I46"/>
  <c r="F44"/>
  <c r="G44"/>
  <c r="H38"/>
  <c r="L38"/>
  <c r="I38"/>
  <c r="F36"/>
  <c r="G36"/>
  <c r="L30"/>
  <c r="I30"/>
  <c r="F28"/>
  <c r="G28"/>
  <c r="H22"/>
  <c r="L22"/>
  <c r="I22"/>
  <c r="F20"/>
  <c r="G20"/>
  <c r="F12"/>
  <c r="G12"/>
  <c r="E12"/>
  <c r="L49"/>
  <c r="F49"/>
  <c r="L41"/>
  <c r="F41"/>
  <c r="H41" s="1"/>
  <c r="L33"/>
  <c r="F33"/>
  <c r="L25"/>
  <c r="F25"/>
  <c r="J52"/>
  <c r="L52"/>
  <c r="G47"/>
  <c r="E47"/>
  <c r="I45"/>
  <c r="J44"/>
  <c r="L44"/>
  <c r="G39"/>
  <c r="E39"/>
  <c r="I37"/>
  <c r="J36"/>
  <c r="L36"/>
  <c r="G31"/>
  <c r="E31"/>
  <c r="I29"/>
  <c r="J28"/>
  <c r="L28"/>
  <c r="G23"/>
  <c r="E23"/>
  <c r="I21"/>
  <c r="J20"/>
  <c r="L20"/>
  <c r="F8"/>
  <c r="G8"/>
  <c r="E8"/>
  <c r="H50"/>
  <c r="L50"/>
  <c r="I50"/>
  <c r="F48"/>
  <c r="G48"/>
  <c r="H42"/>
  <c r="L42"/>
  <c r="I42"/>
  <c r="F40"/>
  <c r="G40"/>
  <c r="H34"/>
  <c r="L34"/>
  <c r="I34"/>
  <c r="F32"/>
  <c r="G32"/>
  <c r="H26"/>
  <c r="L26"/>
  <c r="I26"/>
  <c r="F24"/>
  <c r="G24"/>
  <c r="H18"/>
  <c r="I18"/>
  <c r="F47"/>
  <c r="L45"/>
  <c r="F45"/>
  <c r="F39"/>
  <c r="L37"/>
  <c r="F37"/>
  <c r="F31"/>
  <c r="L29"/>
  <c r="F29"/>
  <c r="F23"/>
  <c r="L21"/>
  <c r="F21"/>
  <c r="G51"/>
  <c r="E51"/>
  <c r="I49"/>
  <c r="H49"/>
  <c r="J48"/>
  <c r="L48"/>
  <c r="G43"/>
  <c r="E43"/>
  <c r="I41"/>
  <c r="J40"/>
  <c r="L40"/>
  <c r="G35"/>
  <c r="E35"/>
  <c r="I33"/>
  <c r="H33"/>
  <c r="J32"/>
  <c r="L32"/>
  <c r="G27"/>
  <c r="E27"/>
  <c r="I25"/>
  <c r="H25"/>
  <c r="G19"/>
  <c r="E19"/>
  <c r="F16"/>
  <c r="G16"/>
  <c r="E16"/>
  <c r="I52"/>
  <c r="G45"/>
  <c r="I44"/>
  <c r="G37"/>
  <c r="I36"/>
  <c r="G29"/>
  <c r="I28"/>
  <c r="E24"/>
  <c r="G21"/>
  <c r="I20"/>
  <c r="L17"/>
  <c r="G17"/>
  <c r="H17" s="1"/>
  <c r="L13"/>
  <c r="G13"/>
  <c r="H13" s="1"/>
  <c r="L9"/>
  <c r="G9"/>
  <c r="H9" s="1"/>
  <c r="E15"/>
  <c r="E11"/>
  <c r="E7"/>
  <c r="H14"/>
  <c r="L14"/>
  <c r="H10"/>
  <c r="L10"/>
  <c r="H6"/>
  <c r="L6"/>
  <c r="I3"/>
  <c r="L3"/>
  <c r="K3"/>
  <c r="J3"/>
  <c r="E4"/>
  <c r="F3"/>
  <c r="G2"/>
  <c r="G3"/>
  <c r="E2"/>
  <c r="H40" l="1"/>
  <c r="H36"/>
  <c r="I10"/>
  <c r="K10"/>
  <c r="I6"/>
  <c r="K6"/>
  <c r="J22"/>
  <c r="K22"/>
  <c r="H48"/>
  <c r="H44"/>
  <c r="H21"/>
  <c r="H3"/>
  <c r="H20"/>
  <c r="H52"/>
  <c r="J42"/>
  <c r="K42"/>
  <c r="J18"/>
  <c r="K18"/>
  <c r="J38"/>
  <c r="K38"/>
  <c r="H45"/>
  <c r="L18"/>
  <c r="H32"/>
  <c r="J30"/>
  <c r="K30"/>
  <c r="H37"/>
  <c r="H29"/>
  <c r="H28"/>
  <c r="K27"/>
  <c r="J27"/>
  <c r="L27"/>
  <c r="I27"/>
  <c r="H27"/>
  <c r="J8"/>
  <c r="H8"/>
  <c r="L8"/>
  <c r="K8"/>
  <c r="I8"/>
  <c r="K11"/>
  <c r="L11"/>
  <c r="J11"/>
  <c r="I11"/>
  <c r="H11"/>
  <c r="K19"/>
  <c r="J19"/>
  <c r="L19"/>
  <c r="I19"/>
  <c r="H19"/>
  <c r="K39"/>
  <c r="J39"/>
  <c r="H39"/>
  <c r="L39"/>
  <c r="I39"/>
  <c r="J24"/>
  <c r="L24"/>
  <c r="K24"/>
  <c r="I24"/>
  <c r="H24"/>
  <c r="K23"/>
  <c r="J23"/>
  <c r="H23"/>
  <c r="L23"/>
  <c r="I23"/>
  <c r="J2"/>
  <c r="I2"/>
  <c r="H2"/>
  <c r="L2"/>
  <c r="K2"/>
  <c r="H4"/>
  <c r="L4"/>
  <c r="J4"/>
  <c r="I4"/>
  <c r="K4"/>
  <c r="K7"/>
  <c r="L7"/>
  <c r="J7"/>
  <c r="I7"/>
  <c r="H7"/>
  <c r="K15"/>
  <c r="L15"/>
  <c r="J15"/>
  <c r="I15"/>
  <c r="H15"/>
  <c r="K35"/>
  <c r="J35"/>
  <c r="L35"/>
  <c r="I35"/>
  <c r="H35"/>
  <c r="K51"/>
  <c r="J51"/>
  <c r="L51"/>
  <c r="I51"/>
  <c r="H51"/>
  <c r="J12"/>
  <c r="H12"/>
  <c r="L12"/>
  <c r="K12"/>
  <c r="I12"/>
  <c r="K43"/>
  <c r="J43"/>
  <c r="L43"/>
  <c r="I43"/>
  <c r="H43"/>
  <c r="J16"/>
  <c r="H16"/>
  <c r="L16"/>
  <c r="K16"/>
  <c r="I16"/>
  <c r="K31"/>
  <c r="J31"/>
  <c r="H31"/>
  <c r="L31"/>
  <c r="I31"/>
  <c r="K47"/>
  <c r="J47"/>
  <c r="H47"/>
  <c r="L47"/>
  <c r="I47"/>
</calcChain>
</file>

<file path=xl/sharedStrings.xml><?xml version="1.0" encoding="utf-8"?>
<sst xmlns="http://schemas.openxmlformats.org/spreadsheetml/2006/main" count="637" uniqueCount="317">
  <si>
    <t>Nom</t>
  </si>
  <si>
    <t>date depart</t>
  </si>
  <si>
    <t>année</t>
  </si>
  <si>
    <t>mois</t>
  </si>
  <si>
    <t>jours</t>
  </si>
  <si>
    <t>date fin</t>
  </si>
  <si>
    <t>ARGENT</t>
  </si>
  <si>
    <t>vermeil</t>
  </si>
  <si>
    <t>or</t>
  </si>
  <si>
    <t xml:space="preserve"> </t>
  </si>
  <si>
    <t>Ancienneté</t>
  </si>
  <si>
    <t>ETAT DES SERVICES CIVILS ET MILITAIRES</t>
  </si>
  <si>
    <t>Mme: joubert Anne</t>
  </si>
  <si>
    <t>SERVICES ACCOMPLIS</t>
  </si>
  <si>
    <t>EN QUALITE DE</t>
  </si>
  <si>
    <t>DECOMPTE DES TEMPS DE SERVICES</t>
  </si>
  <si>
    <t>%temps travaillé</t>
  </si>
  <si>
    <t>DU</t>
  </si>
  <si>
    <t>AU</t>
  </si>
  <si>
    <t>Assistante sociale communale stagiaire</t>
  </si>
  <si>
    <t>assistante sociale communale titulaire</t>
  </si>
  <si>
    <t>assistante principale socio-éducatif</t>
  </si>
  <si>
    <t>attaché</t>
  </si>
  <si>
    <t>Mme: FILLALI Nora</t>
  </si>
  <si>
    <t>Agent d'entretien territorial stagiaire</t>
  </si>
  <si>
    <t>Agent d'entretien territorial titulaire</t>
  </si>
  <si>
    <t>Agent des services techniques</t>
  </si>
  <si>
    <t>Adjoint technique 2° classe</t>
  </si>
  <si>
    <t>mi/temps/thérapeutique</t>
  </si>
  <si>
    <t>M: Debut Daniel</t>
  </si>
  <si>
    <t>OEVP Saisonnier</t>
  </si>
  <si>
    <t>OEVP Stagiaire</t>
  </si>
  <si>
    <t>OEVP Titulaire</t>
  </si>
  <si>
    <t>Agent Technique Qualifié</t>
  </si>
  <si>
    <t>Agent Technique Principal</t>
  </si>
  <si>
    <t>Agent de Maîtrise</t>
  </si>
  <si>
    <t>Agent de Maîtrise qualifié</t>
  </si>
  <si>
    <t>Agent de Maîtrise principal</t>
  </si>
  <si>
    <t>Mme: Siodlowski Christine</t>
  </si>
  <si>
    <t>Téléphoniste Temporaire</t>
  </si>
  <si>
    <t>Agent dactylographe stagiaire</t>
  </si>
  <si>
    <t>Agent dactylographe titulaire</t>
  </si>
  <si>
    <t>Agent administratif</t>
  </si>
  <si>
    <t>Agent administratif qualifié</t>
  </si>
  <si>
    <t>Agent administratif de 2ème classe</t>
  </si>
  <si>
    <t>Agent administratif de 1er  classe</t>
  </si>
  <si>
    <t>Agent administratif Principal de 2eme  classe</t>
  </si>
  <si>
    <t>Mme: Desirliste Lucien</t>
  </si>
  <si>
    <t>Gardien de police municipale titulaire</t>
  </si>
  <si>
    <t>Gardien de police municipale temporaire</t>
  </si>
  <si>
    <t>Gardien de police municipale stagiaire</t>
  </si>
  <si>
    <t xml:space="preserve">Brigadier chef principal de police municipale </t>
  </si>
  <si>
    <t xml:space="preserve">Brigadier chef de de police municipale  </t>
  </si>
  <si>
    <t xml:space="preserve">Gardien principal de police municipale </t>
  </si>
  <si>
    <t>Mme: Revest Corinne</t>
  </si>
  <si>
    <t>Téléphoniste</t>
  </si>
  <si>
    <t>Agent de bureau dactylographe</t>
  </si>
  <si>
    <t>Téléphoniste Auxiliaire</t>
  </si>
  <si>
    <t xml:space="preserve">Agent Administratif Auxiliaire </t>
  </si>
  <si>
    <t>Agent de bureau territorial stagiaire</t>
  </si>
  <si>
    <t>Adjoint  Administratif</t>
  </si>
  <si>
    <t>Adjoint Administratif Qualifié</t>
  </si>
  <si>
    <t>Mme: Celestin Josianne</t>
  </si>
  <si>
    <t>Agent de Bureau Dactylographe</t>
  </si>
  <si>
    <t>Agent Administratif Qualifié</t>
  </si>
  <si>
    <t>Agent de Bureau Territorial Stagiaire</t>
  </si>
  <si>
    <t>Agent de Bureau Territorial Titulaire</t>
  </si>
  <si>
    <t>Agent Administratif Territorial</t>
  </si>
  <si>
    <t>Agent Administratif Territorial Qualifié</t>
  </si>
  <si>
    <t>Adjoint Administratif de 2°classe</t>
  </si>
  <si>
    <t>Adjoint Administratif de 1°classe</t>
  </si>
  <si>
    <t>Adjoint Administratif principal de 2°classe</t>
  </si>
  <si>
    <t xml:space="preserve">congé longue durée </t>
  </si>
  <si>
    <t>Mme: Taramaschi Patrick</t>
  </si>
  <si>
    <t>Aide ouvrier professionnel auxiliaire</t>
  </si>
  <si>
    <t>Aide ouvrier professionnel stagiaire</t>
  </si>
  <si>
    <t>Aide Agent Technique</t>
  </si>
  <si>
    <t>Agent d'entretien territoriaux</t>
  </si>
  <si>
    <t>Agent d'entretien qualifié</t>
  </si>
  <si>
    <t>Adjoint technique territorial de 2°classe</t>
  </si>
  <si>
    <t>mise en dispo</t>
  </si>
  <si>
    <t>Ouvrier d'Entretien</t>
  </si>
  <si>
    <t>O.E.V.P</t>
  </si>
  <si>
    <t>Aide Agent Technique teritorial stagiaire</t>
  </si>
  <si>
    <t>Aide Agent Technique teritorial titulaire</t>
  </si>
  <si>
    <t>Agent d'Entretien territorial</t>
  </si>
  <si>
    <t>Agent de salubrité territorial</t>
  </si>
  <si>
    <t>Agent de salubrité territorial Qualifié</t>
  </si>
  <si>
    <t>Agent de salubrité territorial principal</t>
  </si>
  <si>
    <t>Adjoint technique territorial principal de 2°classe</t>
  </si>
  <si>
    <t xml:space="preserve">Agent de Maîtrise </t>
  </si>
  <si>
    <t>Agent de Maîtrise Principal</t>
  </si>
  <si>
    <t>M: Vantouroux Jean Pierre</t>
  </si>
  <si>
    <t>M: Hugue Christophe</t>
  </si>
  <si>
    <t>Agent D'Entretien Auxiliaire</t>
  </si>
  <si>
    <t>Agent D' Entretien Stagiaire</t>
  </si>
  <si>
    <t>Agent d'Entretien titulaire</t>
  </si>
  <si>
    <t>Agent de Service Technique</t>
  </si>
  <si>
    <t>Adjoint Technique de 2°Classe</t>
  </si>
  <si>
    <t>Adjoint Technique de 1°Classe</t>
  </si>
  <si>
    <t>Adjoint Technique Principal de 2°classe</t>
  </si>
  <si>
    <t>M: Cavillon Valentine</t>
  </si>
  <si>
    <t>Agent Administratif Administratif</t>
  </si>
  <si>
    <t>Agent Administratif Titulaire</t>
  </si>
  <si>
    <t>Agent Administratif  stagiaire</t>
  </si>
  <si>
    <t>Agent Administratif Titulaire 50%</t>
  </si>
  <si>
    <t>Agent Administratif Titulaire 80%</t>
  </si>
  <si>
    <t>Agent Administratif Qualifié 80%</t>
  </si>
  <si>
    <t>Adjoint Administratif de 2°classe 80%</t>
  </si>
  <si>
    <t xml:space="preserve">Adjoint Administratif de 2°classe </t>
  </si>
  <si>
    <t>Adjoint Administratif de 2°Classe dispo maladie</t>
  </si>
  <si>
    <t>Adjoint Administratif de 2°Classe</t>
  </si>
  <si>
    <t>Adjoint Admiistratif Territorial</t>
  </si>
  <si>
    <t>M: Foussat Veronique</t>
  </si>
  <si>
    <t>Aide Bibliothécaire CES</t>
  </si>
  <si>
    <t>CEC</t>
  </si>
  <si>
    <t>Agent du Patrimoine Stagiaire 2°Classe</t>
  </si>
  <si>
    <t>Agent du PatrimoineTitulaire 2°Classe</t>
  </si>
  <si>
    <t>Agent du Patrimoine Titulaire 1°Classe</t>
  </si>
  <si>
    <t>Agent du Ptrimoine principal de 2°Classe</t>
  </si>
  <si>
    <t>M: Bonnet Francoise</t>
  </si>
  <si>
    <t>Animatrice de Centre Aéré</t>
  </si>
  <si>
    <t>Aide Agent Technique Stagiaire</t>
  </si>
  <si>
    <t xml:space="preserve"> Agent Entretien territorial Titulaire</t>
  </si>
  <si>
    <t>Agent Entretien Qualifié</t>
  </si>
  <si>
    <t>Agent d'Animation Qualifié</t>
  </si>
  <si>
    <t>Adjoint d'animation titulaire</t>
  </si>
  <si>
    <t>Adjoint d'animation titulaire congés pathologique</t>
  </si>
  <si>
    <t xml:space="preserve">Adjoint d'animation </t>
  </si>
  <si>
    <t>Animateur stagiaire</t>
  </si>
  <si>
    <t>Animateur Titulaire</t>
  </si>
  <si>
    <t>Animateur</t>
  </si>
  <si>
    <t>Animateur principal de 2°Classe</t>
  </si>
  <si>
    <t>9 ans  6mois</t>
  </si>
  <si>
    <t>M: Zapatta Celine</t>
  </si>
  <si>
    <t>Agent Administratif</t>
  </si>
  <si>
    <t>Adjoint Administratif Stagiaire</t>
  </si>
  <si>
    <t>Agent Administratif de 1°Classe</t>
  </si>
  <si>
    <t>Agent Administratif principal de 2°Classe</t>
  </si>
  <si>
    <t>Agent Administratif Principal de 1°Classe</t>
  </si>
  <si>
    <t>service militaire</t>
  </si>
  <si>
    <t>Adjoint technique territorial de 1°classe</t>
  </si>
  <si>
    <t>Adjoint technique territorial Principal de 2°classe</t>
  </si>
  <si>
    <t>service National</t>
  </si>
  <si>
    <t>M: Vasseur Olivier</t>
  </si>
  <si>
    <t>Agent Administratif Stagiaire</t>
  </si>
  <si>
    <t>Adjoint Administratif Principal de 2°classe</t>
  </si>
  <si>
    <t>Rédacteur stagiaire</t>
  </si>
  <si>
    <t>Rédacteur Principal</t>
  </si>
  <si>
    <t>Rédacteur</t>
  </si>
  <si>
    <t>rédacteur principal 2°classe</t>
  </si>
  <si>
    <t>43°régiment d'infanterie</t>
  </si>
  <si>
    <t>rédacteur principal 1° classe</t>
  </si>
  <si>
    <t>M: Jacomet Christine</t>
  </si>
  <si>
    <t>Agent de Bureau Dactylographe Stagiaire</t>
  </si>
  <si>
    <t>Agent de Bureau Dactylographe Titulaire</t>
  </si>
  <si>
    <t>Agent Administratif territorial</t>
  </si>
  <si>
    <t>Agent Administratif territorial Qualifié</t>
  </si>
  <si>
    <t>Agent Administratif 2°Classe</t>
  </si>
  <si>
    <t>Agent Administratif 1°Classe</t>
  </si>
  <si>
    <t>M: Patrick Borel</t>
  </si>
  <si>
    <t>Ouvrier Jardinier</t>
  </si>
  <si>
    <t>Ouvrier Pro 1°Catégorie Stagiaire</t>
  </si>
  <si>
    <t>Agent Technique</t>
  </si>
  <si>
    <t>Agent de Maîtrise Qualifié</t>
  </si>
  <si>
    <t>Agent de Maîtrise Qualifié - mi temps thérapeutique</t>
  </si>
  <si>
    <t>Agent de Maîtrise Qualifié - longue maladie</t>
  </si>
  <si>
    <t>Ouvrier non titulaire droit Public</t>
  </si>
  <si>
    <t>Ouvrier Pro 1°Catégorie Titulaire</t>
  </si>
  <si>
    <t>M: Gilles Izaac</t>
  </si>
  <si>
    <t>M: ROUDEN Elysabeth</t>
  </si>
  <si>
    <t>Agent D'EntretienTechnique Titulaire</t>
  </si>
  <si>
    <t>Agent d'Entretien Qualifié</t>
  </si>
  <si>
    <t>Agent des Services Techniques</t>
  </si>
  <si>
    <t>Adjoint technique territorial de 2eme CL</t>
  </si>
  <si>
    <t>Agent d'Entretien Stagiaire</t>
  </si>
  <si>
    <t>Dessinateur</t>
  </si>
  <si>
    <t>mise en disponibilité</t>
  </si>
  <si>
    <t>contrat de travail temporaire</t>
  </si>
  <si>
    <t>Agent  De Maîtrise</t>
  </si>
  <si>
    <t>Technicien Stagiaire</t>
  </si>
  <si>
    <t>Technicien Titulaire</t>
  </si>
  <si>
    <t>Technicien Principal</t>
  </si>
  <si>
    <t>Technicien Chef</t>
  </si>
  <si>
    <t>Ingénieur Stagiaire</t>
  </si>
  <si>
    <t>Ingénieur Titulaire</t>
  </si>
  <si>
    <t>Ingénieur Principal</t>
  </si>
  <si>
    <t>D.G.S.T</t>
  </si>
  <si>
    <t>Ingénieur en chef classe normal</t>
  </si>
  <si>
    <t>Temps complet - dispo de trois ans, 1 mois.</t>
  </si>
  <si>
    <t>temps complet -+ Armé</t>
  </si>
  <si>
    <t>Temps complet - longue maladie et 1/2 temps thérapeutique</t>
  </si>
  <si>
    <t>TEMPS COMPLET</t>
  </si>
  <si>
    <t>TEMPS COMPLET + ARMEE</t>
  </si>
  <si>
    <t>temps complet + armée (CALCUL MOIS 31 JOURS)</t>
  </si>
  <si>
    <t xml:space="preserve">Temps complet </t>
  </si>
  <si>
    <t>temps complet + armée</t>
  </si>
  <si>
    <t>temps complet + armée (mois 30 jours)</t>
  </si>
  <si>
    <t>Temps Complet</t>
  </si>
  <si>
    <t>Temps complet</t>
  </si>
  <si>
    <t xml:space="preserve">temps complet </t>
  </si>
  <si>
    <t>Temps complet - mi temps thérapeutique</t>
  </si>
  <si>
    <t>Adjoint Administratif 2°Classe</t>
  </si>
  <si>
    <t>Adjoint Administratif 1°Classe</t>
  </si>
  <si>
    <t>Adjoint Principal 1°Classe</t>
  </si>
  <si>
    <t>Aide Agent Technique titulaire</t>
  </si>
  <si>
    <t>8ans et 8 mois</t>
  </si>
  <si>
    <t>1 ans et 87 jours</t>
  </si>
  <si>
    <t>8  mois</t>
  </si>
  <si>
    <t>87 jours</t>
  </si>
  <si>
    <t xml:space="preserve">9mois </t>
  </si>
  <si>
    <t>27 jours</t>
  </si>
  <si>
    <t xml:space="preserve">12 mois </t>
  </si>
  <si>
    <t>55 jours</t>
  </si>
  <si>
    <t>Ouvrier Professionnel 1 CAT</t>
  </si>
  <si>
    <t>Ouvrier PROFESSIONNEL 2 CAT</t>
  </si>
  <si>
    <t>MME: Benkhedda Messek</t>
  </si>
  <si>
    <t>Agent d'Entretien Auxiliaire</t>
  </si>
  <si>
    <t>Agent Territorial D' Animation</t>
  </si>
  <si>
    <t>Agent Territorial D' Animation Stagiaire</t>
  </si>
  <si>
    <t>ATSEM 2 Classe</t>
  </si>
  <si>
    <t>ATSEM 1er Classe</t>
  </si>
  <si>
    <t>Agent Territorial D'animation Titulaire</t>
  </si>
  <si>
    <t>ATSEM Principal de 2°Classe</t>
  </si>
  <si>
    <t>MME: Montanari Annick</t>
  </si>
  <si>
    <t>Directrice de Créche</t>
  </si>
  <si>
    <t>Puéricultrice Stagiaire</t>
  </si>
  <si>
    <t>Puéricultrice Titulaire</t>
  </si>
  <si>
    <t>directrice de créche</t>
  </si>
  <si>
    <t>Puéricultrice Hors Classe</t>
  </si>
  <si>
    <t>Puéricultrice Hors Classe longue maladie</t>
  </si>
  <si>
    <t>Coordinatrice de Créche Stagiaire</t>
  </si>
  <si>
    <t>Coordinatrice de Créche Titulaire</t>
  </si>
  <si>
    <t xml:space="preserve">Puéricultrice cadre supérieur  de santé </t>
  </si>
  <si>
    <t>Attaché</t>
  </si>
  <si>
    <t>MME: Lerda Maryse</t>
  </si>
  <si>
    <t>Agent technique Principal</t>
  </si>
  <si>
    <t>Agent Technique Principal 80%</t>
  </si>
  <si>
    <t xml:space="preserve"> Aide Ouvrière Professionnelle Stagiaire</t>
  </si>
  <si>
    <t>Aide Ouvrière Professionnelle Titulaire</t>
  </si>
  <si>
    <t>total 80%</t>
  </si>
  <si>
    <t>calcul 0.8</t>
  </si>
  <si>
    <t xml:space="preserve">calcul 0.8 </t>
  </si>
  <si>
    <t>total 100%</t>
  </si>
  <si>
    <t>total période</t>
  </si>
  <si>
    <t>durée travail</t>
  </si>
  <si>
    <t>MME:Fatah Didier</t>
  </si>
  <si>
    <t>Ouvrier Entretien Voie Publique</t>
  </si>
  <si>
    <t>Agent d'Entretien Titulaire</t>
  </si>
  <si>
    <t>Conducteur Spécialisé 1er Niveau Stagiaire</t>
  </si>
  <si>
    <t>Conducteur Spécialisé 1er NiveauTitulaire</t>
  </si>
  <si>
    <t>Conducteur Spécialisé 1er Niveau dispo</t>
  </si>
  <si>
    <t>Conducteur Spécialisé 1er Niveau Titulaire</t>
  </si>
  <si>
    <t>Agent De Maîtrise</t>
  </si>
  <si>
    <t>Agent De Maîtrise Principal</t>
  </si>
  <si>
    <t>durée travail si 100%</t>
  </si>
  <si>
    <t>Durée Carrière</t>
  </si>
  <si>
    <t>Service Militaire</t>
  </si>
  <si>
    <t>Médaille 30 ans</t>
  </si>
  <si>
    <t>ENGELBACH</t>
  </si>
  <si>
    <t>Jessica</t>
  </si>
  <si>
    <t>GATOUX</t>
  </si>
  <si>
    <t>MEKELLECHE</t>
  </si>
  <si>
    <t>Nadia</t>
  </si>
  <si>
    <t>PIGUET</t>
  </si>
  <si>
    <t>Isabelle</t>
  </si>
  <si>
    <t>REDZIC</t>
  </si>
  <si>
    <t>SENAD</t>
  </si>
  <si>
    <t>BERNARD</t>
  </si>
  <si>
    <t>Laurent</t>
  </si>
  <si>
    <t>01/07/2001</t>
  </si>
  <si>
    <t>MASSON</t>
  </si>
  <si>
    <t>Nathalie</t>
  </si>
  <si>
    <t>01/07/2005</t>
  </si>
  <si>
    <t>ADAM</t>
  </si>
  <si>
    <t>Herve</t>
  </si>
  <si>
    <t>MECHICHI</t>
  </si>
  <si>
    <t>Lotfi</t>
  </si>
  <si>
    <t>01/04/2006</t>
  </si>
  <si>
    <t>01/04/2007</t>
  </si>
  <si>
    <t>01/04/2008</t>
  </si>
  <si>
    <t>MOUTARD</t>
  </si>
  <si>
    <t>PEGARD</t>
  </si>
  <si>
    <t>Jerome Alain Laurent</t>
  </si>
  <si>
    <t>01/04/2009</t>
  </si>
  <si>
    <t>PICORE</t>
  </si>
  <si>
    <t>Cyrille</t>
  </si>
  <si>
    <t>01/05/2007</t>
  </si>
  <si>
    <t>01/05/2008</t>
  </si>
  <si>
    <t>01/05/2009</t>
  </si>
  <si>
    <t>BERGER SABBATEL</t>
  </si>
  <si>
    <t>Sylvie</t>
  </si>
  <si>
    <t>01/06/2007</t>
  </si>
  <si>
    <t>01/06/2008</t>
  </si>
  <si>
    <t>01/06/2009</t>
  </si>
  <si>
    <t>FAYOLLE</t>
  </si>
  <si>
    <t>Brigitte</t>
  </si>
  <si>
    <t>03/09/2009</t>
  </si>
  <si>
    <t>LAMRABET</t>
  </si>
  <si>
    <t>Tarek</t>
  </si>
  <si>
    <t>01/01/2010</t>
  </si>
  <si>
    <t>Patrick</t>
  </si>
  <si>
    <t>DESIRLISTE</t>
  </si>
  <si>
    <t>Lucien</t>
  </si>
  <si>
    <t>02/05/1984</t>
  </si>
  <si>
    <t>BOREL</t>
  </si>
  <si>
    <t>01/04/1981</t>
  </si>
  <si>
    <t>Magalie</t>
  </si>
  <si>
    <t>medaille</t>
  </si>
  <si>
    <t>Prénom</t>
  </si>
  <si>
    <t>CONGES MALADIE PLUS DE SEPT JOURS</t>
  </si>
  <si>
    <t>1an</t>
  </si>
  <si>
    <t>5 mois</t>
  </si>
  <si>
    <t>17 jours</t>
  </si>
  <si>
    <t>10 jours</t>
  </si>
  <si>
    <t>2 mois</t>
  </si>
  <si>
    <t>REMISE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</si>
</sst>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i/>
      <sz val="11"/>
      <color indexed="10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b/>
      <sz val="12"/>
      <color indexed="10"/>
      <name val="Calibri"/>
      <family val="2"/>
    </font>
    <font>
      <b/>
      <sz val="11"/>
      <name val="Calibri"/>
      <family val="2"/>
    </font>
    <font>
      <u/>
      <sz val="11"/>
      <color indexed="8"/>
      <name val="Calibri"/>
      <family val="2"/>
    </font>
    <font>
      <b/>
      <i/>
      <sz val="12"/>
      <color indexed="14"/>
      <name val="Arial"/>
      <family val="2"/>
    </font>
    <font>
      <b/>
      <sz val="12"/>
      <color indexed="61"/>
      <name val="Calibri"/>
      <family val="2"/>
    </font>
    <font>
      <b/>
      <sz val="11"/>
      <color indexed="61"/>
      <name val="Calibri"/>
      <family val="2"/>
    </font>
    <font>
      <b/>
      <sz val="8"/>
      <name val="Verdana"/>
    </font>
    <font>
      <b/>
      <sz val="14"/>
      <color indexed="8"/>
      <name val="Calibri"/>
      <family val="2"/>
    </font>
    <font>
      <b/>
      <sz val="8"/>
      <name val="Verdana"/>
      <family val="2"/>
    </font>
    <font>
      <sz val="8.9"/>
      <color indexed="63"/>
      <name val="Arial"/>
      <family val="2"/>
    </font>
    <font>
      <b/>
      <i/>
      <sz val="8.9"/>
      <color indexed="6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0" fillId="0" borderId="2" xfId="0" applyFill="1" applyBorder="1"/>
    <xf numFmtId="9" fontId="0" fillId="0" borderId="1" xfId="0" applyNumberFormat="1" applyBorder="1"/>
    <xf numFmtId="14" fontId="4" fillId="2" borderId="1" xfId="0" applyNumberFormat="1" applyFont="1" applyFill="1" applyBorder="1"/>
    <xf numFmtId="0" fontId="4" fillId="2" borderId="1" xfId="0" applyFont="1" applyFill="1" applyBorder="1"/>
    <xf numFmtId="9" fontId="4" fillId="2" borderId="1" xfId="0" applyNumberFormat="1" applyFont="1" applyFill="1" applyBorder="1"/>
    <xf numFmtId="14" fontId="5" fillId="3" borderId="1" xfId="0" applyNumberFormat="1" applyFont="1" applyFill="1" applyBorder="1"/>
    <xf numFmtId="0" fontId="5" fillId="3" borderId="1" xfId="0" applyFont="1" applyFill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14" fontId="6" fillId="0" borderId="1" xfId="0" applyNumberFormat="1" applyFont="1" applyBorder="1"/>
    <xf numFmtId="0" fontId="6" fillId="0" borderId="1" xfId="0" applyFont="1" applyBorder="1"/>
    <xf numFmtId="9" fontId="6" fillId="0" borderId="1" xfId="0" applyNumberFormat="1" applyFont="1" applyBorder="1"/>
    <xf numFmtId="0" fontId="0" fillId="0" borderId="6" xfId="0" applyBorder="1"/>
    <xf numFmtId="0" fontId="6" fillId="4" borderId="7" xfId="0" applyFont="1" applyFill="1" applyBorder="1"/>
    <xf numFmtId="0" fontId="6" fillId="4" borderId="8" xfId="0" applyFont="1" applyFill="1" applyBorder="1"/>
    <xf numFmtId="0" fontId="6" fillId="4" borderId="9" xfId="0" applyFont="1" applyFill="1" applyBorder="1"/>
    <xf numFmtId="14" fontId="6" fillId="3" borderId="1" xfId="0" applyNumberFormat="1" applyFont="1" applyFill="1" applyBorder="1"/>
    <xf numFmtId="0" fontId="6" fillId="3" borderId="1" xfId="0" applyFont="1" applyFill="1" applyBorder="1"/>
    <xf numFmtId="0" fontId="0" fillId="0" borderId="5" xfId="0" applyBorder="1"/>
    <xf numFmtId="0" fontId="6" fillId="0" borderId="1" xfId="0" applyFont="1" applyBorder="1" applyAlignment="1"/>
    <xf numFmtId="0" fontId="6" fillId="4" borderId="1" xfId="0" applyFont="1" applyFill="1" applyBorder="1"/>
    <xf numFmtId="0" fontId="8" fillId="3" borderId="7" xfId="0" applyFont="1" applyFill="1" applyBorder="1"/>
    <xf numFmtId="0" fontId="8" fillId="3" borderId="8" xfId="0" applyFont="1" applyFill="1" applyBorder="1"/>
    <xf numFmtId="0" fontId="8" fillId="3" borderId="9" xfId="0" applyFont="1" applyFill="1" applyBorder="1"/>
    <xf numFmtId="14" fontId="5" fillId="0" borderId="1" xfId="0" applyNumberFormat="1" applyFont="1" applyBorder="1"/>
    <xf numFmtId="0" fontId="5" fillId="0" borderId="1" xfId="0" applyFont="1" applyBorder="1"/>
    <xf numFmtId="9" fontId="5" fillId="0" borderId="1" xfId="0" applyNumberFormat="1" applyFont="1" applyBorder="1"/>
    <xf numFmtId="0" fontId="0" fillId="0" borderId="2" xfId="0" applyFill="1" applyBorder="1"/>
    <xf numFmtId="0" fontId="8" fillId="3" borderId="1" xfId="0" applyFont="1" applyFill="1" applyBorder="1"/>
    <xf numFmtId="9" fontId="0" fillId="0" borderId="0" xfId="0" applyNumberFormat="1"/>
    <xf numFmtId="0" fontId="6" fillId="0" borderId="0" xfId="0" applyFont="1"/>
    <xf numFmtId="0" fontId="7" fillId="0" borderId="1" xfId="0" applyFont="1" applyBorder="1"/>
    <xf numFmtId="14" fontId="7" fillId="0" borderId="1" xfId="0" applyNumberFormat="1" applyFont="1" applyBorder="1"/>
    <xf numFmtId="14" fontId="9" fillId="0" borderId="1" xfId="0" applyNumberFormat="1" applyFont="1" applyBorder="1"/>
    <xf numFmtId="0" fontId="9" fillId="0" borderId="1" xfId="0" applyFont="1" applyBorder="1"/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6" fillId="2" borderId="1" xfId="0" applyFont="1" applyFill="1" applyBorder="1"/>
    <xf numFmtId="0" fontId="8" fillId="2" borderId="0" xfId="0" applyFont="1" applyFill="1"/>
    <xf numFmtId="0" fontId="7" fillId="2" borderId="1" xfId="0" applyFont="1" applyFill="1" applyBorder="1"/>
    <xf numFmtId="14" fontId="0" fillId="0" borderId="0" xfId="0" applyNumberFormat="1"/>
    <xf numFmtId="0" fontId="0" fillId="0" borderId="1" xfId="0" applyFill="1" applyBorder="1"/>
    <xf numFmtId="14" fontId="6" fillId="2" borderId="1" xfId="0" applyNumberFormat="1" applyFont="1" applyFill="1" applyBorder="1"/>
    <xf numFmtId="0" fontId="7" fillId="5" borderId="0" xfId="0" applyFont="1" applyFill="1"/>
    <xf numFmtId="0" fontId="0" fillId="0" borderId="2" xfId="0" applyFill="1" applyBorder="1"/>
    <xf numFmtId="0" fontId="6" fillId="5" borderId="1" xfId="0" applyFont="1" applyFill="1" applyBorder="1"/>
    <xf numFmtId="0" fontId="6" fillId="5" borderId="5" xfId="0" applyFont="1" applyFill="1" applyBorder="1"/>
    <xf numFmtId="0" fontId="8" fillId="5" borderId="1" xfId="0" applyNumberFormat="1" applyFont="1" applyFill="1" applyBorder="1"/>
    <xf numFmtId="0" fontId="7" fillId="0" borderId="0" xfId="0" applyFont="1" applyFill="1" applyBorder="1"/>
    <xf numFmtId="0" fontId="0" fillId="0" borderId="0" xfId="0" applyFill="1" applyBorder="1"/>
    <xf numFmtId="9" fontId="6" fillId="2" borderId="1" xfId="0" applyNumberFormat="1" applyFont="1" applyFill="1" applyBorder="1"/>
    <xf numFmtId="0" fontId="7" fillId="2" borderId="0" xfId="0" applyFont="1" applyFill="1"/>
    <xf numFmtId="0" fontId="5" fillId="0" borderId="1" xfId="0" applyFont="1" applyFill="1" applyBorder="1"/>
    <xf numFmtId="9" fontId="5" fillId="0" borderId="1" xfId="0" applyNumberFormat="1" applyFont="1" applyFill="1" applyBorder="1"/>
    <xf numFmtId="14" fontId="5" fillId="0" borderId="1" xfId="0" applyNumberFormat="1" applyFont="1" applyFill="1" applyBorder="1"/>
    <xf numFmtId="14" fontId="7" fillId="2" borderId="1" xfId="0" applyNumberFormat="1" applyFont="1" applyFill="1" applyBorder="1"/>
    <xf numFmtId="9" fontId="7" fillId="2" borderId="1" xfId="0" applyNumberFormat="1" applyFont="1" applyFill="1" applyBorder="1"/>
    <xf numFmtId="14" fontId="9" fillId="0" borderId="1" xfId="0" applyNumberFormat="1" applyFont="1" applyFill="1" applyBorder="1"/>
    <xf numFmtId="0" fontId="9" fillId="0" borderId="1" xfId="0" applyFont="1" applyFill="1" applyBorder="1"/>
    <xf numFmtId="0" fontId="0" fillId="0" borderId="1" xfId="0" applyFill="1" applyBorder="1"/>
    <xf numFmtId="9" fontId="9" fillId="0" borderId="1" xfId="0" applyNumberFormat="1" applyFont="1" applyFill="1" applyBorder="1"/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11" fillId="6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14" fontId="2" fillId="6" borderId="1" xfId="0" applyNumberFormat="1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15" fillId="6" borderId="1" xfId="0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4" fillId="6" borderId="1" xfId="0" applyFont="1" applyFill="1" applyBorder="1"/>
    <xf numFmtId="0" fontId="16" fillId="0" borderId="1" xfId="0" applyFont="1" applyFill="1" applyBorder="1"/>
    <xf numFmtId="0" fontId="14" fillId="0" borderId="1" xfId="0" applyFont="1" applyBorder="1"/>
    <xf numFmtId="0" fontId="14" fillId="7" borderId="1" xfId="0" applyFont="1" applyFill="1" applyBorder="1"/>
    <xf numFmtId="0" fontId="2" fillId="7" borderId="1" xfId="0" applyFont="1" applyFill="1" applyBorder="1" applyAlignment="1">
      <alignment horizontal="left"/>
    </xf>
    <xf numFmtId="0" fontId="11" fillId="7" borderId="1" xfId="0" applyFont="1" applyFill="1" applyBorder="1" applyAlignment="1">
      <alignment horizontal="left"/>
    </xf>
    <xf numFmtId="0" fontId="15" fillId="7" borderId="1" xfId="0" applyFont="1" applyFill="1" applyBorder="1" applyAlignment="1">
      <alignment horizontal="left"/>
    </xf>
    <xf numFmtId="0" fontId="18" fillId="0" borderId="1" xfId="0" applyFont="1" applyBorder="1"/>
    <xf numFmtId="0" fontId="17" fillId="0" borderId="1" xfId="0" applyFont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10" fillId="0" borderId="3" xfId="0" applyFont="1" applyBorder="1" applyAlignment="1"/>
    <xf numFmtId="0" fontId="10" fillId="0" borderId="4" xfId="0" applyFont="1" applyBorder="1" applyAlignment="1"/>
    <xf numFmtId="0" fontId="10" fillId="0" borderId="5" xfId="0" applyFont="1" applyBorder="1" applyAlignment="1"/>
    <xf numFmtId="0" fontId="0" fillId="0" borderId="1" xfId="0" applyBorder="1" applyAlignment="1">
      <alignment horizontal="center" vertical="center"/>
    </xf>
    <xf numFmtId="0" fontId="6" fillId="5" borderId="0" xfId="0" applyFont="1" applyFill="1" applyAlignment="1"/>
    <xf numFmtId="0" fontId="6" fillId="5" borderId="10" xfId="0" applyFont="1" applyFill="1" applyBorder="1" applyAlignment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7" xfId="0" applyBorder="1" applyAlignment="1"/>
    <xf numFmtId="0" fontId="0" fillId="0" borderId="9" xfId="0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4" fillId="2" borderId="3" xfId="0" applyFont="1" applyFill="1" applyBorder="1" applyAlignment="1"/>
    <xf numFmtId="0" fontId="4" fillId="2" borderId="4" xfId="0" applyFont="1" applyFill="1" applyBorder="1" applyAlignment="1"/>
    <xf numFmtId="0" fontId="4" fillId="2" borderId="5" xfId="0" applyFont="1" applyFill="1" applyBorder="1" applyAlignment="1"/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0" fontId="5" fillId="3" borderId="5" xfId="0" applyFont="1" applyFill="1" applyBorder="1" applyAlignment="1"/>
    <xf numFmtId="0" fontId="6" fillId="5" borderId="7" xfId="0" applyFont="1" applyFill="1" applyBorder="1" applyAlignment="1"/>
    <xf numFmtId="0" fontId="6" fillId="5" borderId="8" xfId="0" applyFont="1" applyFill="1" applyBorder="1" applyAlignment="1"/>
    <xf numFmtId="0" fontId="6" fillId="5" borderId="9" xfId="0" applyFont="1" applyFill="1" applyBorder="1" applyAlignment="1"/>
    <xf numFmtId="0" fontId="7" fillId="5" borderId="0" xfId="0" applyFont="1" applyFill="1" applyAlignment="1"/>
    <xf numFmtId="0" fontId="6" fillId="2" borderId="3" xfId="0" applyFont="1" applyFill="1" applyBorder="1" applyAlignment="1"/>
    <xf numFmtId="0" fontId="6" fillId="2" borderId="4" xfId="0" applyFont="1" applyFill="1" applyBorder="1" applyAlignment="1"/>
    <xf numFmtId="0" fontId="6" fillId="2" borderId="5" xfId="0" applyFont="1" applyFill="1" applyBorder="1" applyAlignment="1"/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5" xfId="0" applyFont="1" applyBorder="1" applyAlignment="1"/>
    <xf numFmtId="0" fontId="7" fillId="5" borderId="11" xfId="0" applyFont="1" applyFill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3" borderId="3" xfId="0" applyFont="1" applyFill="1" applyBorder="1" applyAlignment="1"/>
    <xf numFmtId="0" fontId="6" fillId="3" borderId="4" xfId="0" applyFont="1" applyFill="1" applyBorder="1" applyAlignment="1"/>
    <xf numFmtId="0" fontId="6" fillId="3" borderId="5" xfId="0" applyFont="1" applyFill="1" applyBorder="1" applyAlignment="1"/>
    <xf numFmtId="0" fontId="6" fillId="3" borderId="1" xfId="0" applyFont="1" applyFill="1" applyBorder="1" applyAlignment="1"/>
    <xf numFmtId="0" fontId="6" fillId="0" borderId="1" xfId="0" applyFont="1" applyBorder="1" applyAlignment="1"/>
    <xf numFmtId="0" fontId="7" fillId="3" borderId="3" xfId="0" applyFont="1" applyFill="1" applyBorder="1" applyAlignment="1"/>
    <xf numFmtId="0" fontId="7" fillId="3" borderId="4" xfId="0" applyFont="1" applyFill="1" applyBorder="1" applyAlignment="1"/>
    <xf numFmtId="0" fontId="7" fillId="3" borderId="5" xfId="0" applyFont="1" applyFill="1" applyBorder="1" applyAlignment="1"/>
    <xf numFmtId="0" fontId="9" fillId="3" borderId="3" xfId="0" applyFont="1" applyFill="1" applyBorder="1" applyAlignment="1"/>
    <xf numFmtId="0" fontId="9" fillId="3" borderId="4" xfId="0" applyFont="1" applyFill="1" applyBorder="1" applyAlignment="1"/>
    <xf numFmtId="0" fontId="9" fillId="3" borderId="5" xfId="0" applyFont="1" applyFill="1" applyBorder="1" applyAlignment="1"/>
    <xf numFmtId="0" fontId="0" fillId="0" borderId="0" xfId="0" applyAlignment="1"/>
    <xf numFmtId="0" fontId="0" fillId="0" borderId="10" xfId="0" applyBorder="1" applyAlignment="1"/>
    <xf numFmtId="0" fontId="7" fillId="2" borderId="3" xfId="0" applyFont="1" applyFill="1" applyBorder="1" applyAlignment="1"/>
    <xf numFmtId="0" fontId="7" fillId="2" borderId="4" xfId="0" applyFont="1" applyFill="1" applyBorder="1" applyAlignment="1"/>
    <xf numFmtId="0" fontId="7" fillId="2" borderId="5" xfId="0" applyFont="1" applyFill="1" applyBorder="1" applyAlignment="1"/>
    <xf numFmtId="0" fontId="5" fillId="0" borderId="3" xfId="0" applyFont="1" applyFill="1" applyBorder="1" applyAlignment="1"/>
    <xf numFmtId="0" fontId="5" fillId="0" borderId="4" xfId="0" applyFont="1" applyFill="1" applyBorder="1" applyAlignment="1"/>
    <xf numFmtId="0" fontId="5" fillId="0" borderId="5" xfId="0" applyFont="1" applyFill="1" applyBorder="1" applyAlignment="1"/>
    <xf numFmtId="0" fontId="0" fillId="0" borderId="1" xfId="0" applyBorder="1" applyAlignment="1">
      <alignment horizontal="left"/>
    </xf>
    <xf numFmtId="0" fontId="9" fillId="0" borderId="3" xfId="0" applyFont="1" applyFill="1" applyBorder="1" applyAlignment="1"/>
    <xf numFmtId="0" fontId="9" fillId="0" borderId="4" xfId="0" applyFont="1" applyFill="1" applyBorder="1" applyAlignment="1"/>
    <xf numFmtId="0" fontId="9" fillId="0" borderId="5" xfId="0" applyFont="1" applyFill="1" applyBorder="1" applyAlignment="1"/>
  </cellXfs>
  <cellStyles count="1">
    <cellStyle name="Normal" xfId="0" builtinId="0"/>
  </cellStyles>
  <dxfs count="3">
    <dxf>
      <font>
        <condense val="0"/>
        <extend val="0"/>
        <color indexed="60"/>
      </font>
      <fill>
        <patternFill>
          <bgColor indexed="43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56"/>
  <sheetViews>
    <sheetView tabSelected="1" topLeftCell="A44" workbookViewId="0">
      <selection activeCell="A53" sqref="A53:IV937"/>
    </sheetView>
  </sheetViews>
  <sheetFormatPr baseColWidth="10" defaultRowHeight="15"/>
  <cols>
    <col min="1" max="1" width="25.5703125" style="73" bestFit="1" customWidth="1"/>
    <col min="2" max="2" width="19" style="73" bestFit="1" customWidth="1"/>
    <col min="3" max="3" width="12.5703125" style="73" bestFit="1" customWidth="1"/>
    <col min="4" max="4" width="10.7109375" style="74" bestFit="1" customWidth="1"/>
    <col min="5" max="5" width="10.7109375" style="73" bestFit="1" customWidth="1"/>
    <col min="6" max="6" width="5.5703125" style="73" bestFit="1" customWidth="1"/>
    <col min="7" max="7" width="5.85546875" style="73" bestFit="1" customWidth="1"/>
    <col min="8" max="8" width="24.85546875" style="73" bestFit="1" customWidth="1"/>
    <col min="9" max="9" width="9" style="73" bestFit="1" customWidth="1"/>
    <col min="10" max="10" width="9.5703125" style="73" bestFit="1" customWidth="1"/>
    <col min="11" max="11" width="4.42578125" style="73" bestFit="1" customWidth="1"/>
    <col min="12" max="12" width="27.5703125" style="73" customWidth="1"/>
    <col min="13" max="16384" width="11.42578125" style="73"/>
  </cols>
  <sheetData>
    <row r="1" spans="1:13" ht="15.75">
      <c r="A1" s="1" t="s">
        <v>0</v>
      </c>
      <c r="B1" s="1" t="s">
        <v>309</v>
      </c>
      <c r="C1" s="1" t="s">
        <v>1</v>
      </c>
      <c r="D1" s="80" t="s">
        <v>5</v>
      </c>
      <c r="E1" s="1" t="s">
        <v>2</v>
      </c>
      <c r="F1" s="1" t="s">
        <v>3</v>
      </c>
      <c r="G1" s="1" t="s">
        <v>4</v>
      </c>
      <c r="H1" s="1" t="s">
        <v>10</v>
      </c>
      <c r="I1" s="1" t="s">
        <v>6</v>
      </c>
      <c r="J1" s="1" t="s">
        <v>7</v>
      </c>
      <c r="K1" s="1" t="s">
        <v>8</v>
      </c>
      <c r="L1" s="73" t="s">
        <v>308</v>
      </c>
      <c r="M1" s="73" t="s">
        <v>316</v>
      </c>
    </row>
    <row r="2" spans="1:13" ht="18.75">
      <c r="A2" s="76" t="s">
        <v>259</v>
      </c>
      <c r="B2" s="81" t="s">
        <v>260</v>
      </c>
      <c r="C2" s="75">
        <v>38139</v>
      </c>
      <c r="D2" s="42">
        <f t="shared" ref="D2:D52" ca="1" si="0">TODAY()</f>
        <v>43117</v>
      </c>
      <c r="E2" s="76">
        <f t="shared" ref="E2:E49" ca="1" si="1">DATEDIF(C2,D2,"y")</f>
        <v>13</v>
      </c>
      <c r="F2" s="76">
        <f t="shared" ref="F2:F19" ca="1" si="2">DATEDIF(C2,D2,"ym")</f>
        <v>7</v>
      </c>
      <c r="G2" s="76">
        <f t="shared" ref="G2:G49" ca="1" si="3">DATEDIF(C2,D2,"md")</f>
        <v>16</v>
      </c>
      <c r="H2" s="71" t="str">
        <f t="shared" ref="H2:H28" ca="1" si="4">(E2&amp;"ans "&amp;F2&amp;"mois "&amp;G2&amp;"jours")</f>
        <v>13ans 7mois 16jours</v>
      </c>
      <c r="I2" s="77" t="str">
        <f t="shared" ref="I2:I28" ca="1" si="5">IF(E2&gt;=20,"argent","non")</f>
        <v>non</v>
      </c>
      <c r="J2" s="76" t="str">
        <f t="shared" ref="J2:J28" ca="1" si="6">IF(E2&gt;=30,"vermeille","non")</f>
        <v>non</v>
      </c>
      <c r="K2" s="76" t="str">
        <f t="shared" ref="K2:K28" ca="1" si="7">IF(E2&gt;=35,"OR","non")</f>
        <v>non</v>
      </c>
      <c r="L2" s="77" t="str">
        <f ca="1">""&amp;IF(M2&gt;2000,"REMISE",IF(E2&gt;=20,"1","NON"))</f>
        <v>NON</v>
      </c>
      <c r="M2" s="88">
        <v>0</v>
      </c>
    </row>
    <row r="3" spans="1:13" ht="18.75">
      <c r="A3" s="76" t="s">
        <v>259</v>
      </c>
      <c r="B3" s="81" t="s">
        <v>260</v>
      </c>
      <c r="C3" s="75">
        <v>38139</v>
      </c>
      <c r="D3" s="42">
        <f t="shared" ca="1" si="0"/>
        <v>43117</v>
      </c>
      <c r="E3" s="76">
        <f t="shared" ca="1" si="1"/>
        <v>13</v>
      </c>
      <c r="F3" s="76">
        <f t="shared" ca="1" si="2"/>
        <v>7</v>
      </c>
      <c r="G3" s="76">
        <f t="shared" ca="1" si="3"/>
        <v>16</v>
      </c>
      <c r="H3" s="71" t="str">
        <f t="shared" ca="1" si="4"/>
        <v>13ans 7mois 16jours</v>
      </c>
      <c r="I3" s="77" t="str">
        <f t="shared" ca="1" si="5"/>
        <v>non</v>
      </c>
      <c r="J3" s="76" t="str">
        <f t="shared" ca="1" si="6"/>
        <v>non</v>
      </c>
      <c r="K3" s="76" t="str">
        <f t="shared" ca="1" si="7"/>
        <v>non</v>
      </c>
      <c r="L3" s="77" t="str">
        <f ca="1">""&amp;IF(M3&gt;2000,"REMISE",IF(E3&gt;=30,"2","NON"))</f>
        <v>NON</v>
      </c>
      <c r="M3" s="89">
        <v>0</v>
      </c>
    </row>
    <row r="4" spans="1:13" ht="18.75">
      <c r="A4" s="76" t="s">
        <v>259</v>
      </c>
      <c r="B4" s="81" t="s">
        <v>260</v>
      </c>
      <c r="C4" s="75">
        <v>38139</v>
      </c>
      <c r="D4" s="42">
        <f t="shared" ca="1" si="0"/>
        <v>43117</v>
      </c>
      <c r="E4" s="76">
        <f t="shared" ca="1" si="1"/>
        <v>13</v>
      </c>
      <c r="F4" s="76">
        <f t="shared" ca="1" si="2"/>
        <v>7</v>
      </c>
      <c r="G4" s="76">
        <f t="shared" ca="1" si="3"/>
        <v>16</v>
      </c>
      <c r="H4" s="71" t="str">
        <f t="shared" ca="1" si="4"/>
        <v>13ans 7mois 16jours</v>
      </c>
      <c r="I4" s="77" t="str">
        <f t="shared" ca="1" si="5"/>
        <v>non</v>
      </c>
      <c r="J4" s="76" t="str">
        <f t="shared" ca="1" si="6"/>
        <v>non</v>
      </c>
      <c r="K4" s="76" t="str">
        <f t="shared" ca="1" si="7"/>
        <v>non</v>
      </c>
      <c r="L4" s="77" t="str">
        <f ca="1">""&amp;IF(M4&gt;2000,"REMISE",IF(E4&gt;=35,"3","NON"))</f>
        <v>NON</v>
      </c>
      <c r="M4" s="89">
        <v>0</v>
      </c>
    </row>
    <row r="5" spans="1:13" ht="18.75">
      <c r="A5" s="73" t="s">
        <v>261</v>
      </c>
      <c r="B5" s="73" t="s">
        <v>307</v>
      </c>
      <c r="C5" s="78">
        <v>32678</v>
      </c>
      <c r="D5" s="42">
        <f t="shared" ca="1" si="0"/>
        <v>43117</v>
      </c>
      <c r="F5" s="85">
        <f ca="1">DATEDIF(C5,D5,"ym")</f>
        <v>6</v>
      </c>
      <c r="G5" s="85">
        <f ca="1">DATEDIF(C5,D5,"md")</f>
        <v>29</v>
      </c>
      <c r="H5" s="86" t="str">
        <f ca="1">(E5&amp;"ans "&amp;F5&amp;"mois "&amp;G5&amp;"jours")</f>
        <v>ans 6mois 29jours</v>
      </c>
      <c r="I5" s="87" t="str">
        <f>IF(E5&gt;=20,"argent","non")</f>
        <v>non</v>
      </c>
      <c r="J5" s="85" t="str">
        <f>IF(E5&gt;=30,"vermeille","non")</f>
        <v>non</v>
      </c>
      <c r="K5" s="76" t="str">
        <f t="shared" si="7"/>
        <v>non</v>
      </c>
      <c r="L5" s="77" t="str">
        <f>""&amp;IF(M5&gt;2000,"REMISE",IF(E5&gt;=20,"1","NON"))</f>
        <v>REMISE</v>
      </c>
      <c r="M5" s="89">
        <v>2004</v>
      </c>
    </row>
    <row r="6" spans="1:13" ht="18.75">
      <c r="A6" s="73" t="s">
        <v>261</v>
      </c>
      <c r="B6" s="73" t="s">
        <v>307</v>
      </c>
      <c r="C6" s="78">
        <v>32678</v>
      </c>
      <c r="D6" s="42">
        <f t="shared" ca="1" si="0"/>
        <v>43117</v>
      </c>
      <c r="E6" s="73">
        <f t="shared" ca="1" si="1"/>
        <v>28</v>
      </c>
      <c r="F6" s="73">
        <f t="shared" ca="1" si="2"/>
        <v>6</v>
      </c>
      <c r="G6" s="73">
        <f t="shared" ca="1" si="3"/>
        <v>29</v>
      </c>
      <c r="H6" s="72" t="str">
        <f t="shared" ca="1" si="4"/>
        <v>28ans 6mois 29jours</v>
      </c>
      <c r="I6" s="79" t="str">
        <f t="shared" ca="1" si="5"/>
        <v>argent</v>
      </c>
      <c r="J6" s="73" t="str">
        <f t="shared" ca="1" si="6"/>
        <v>non</v>
      </c>
      <c r="K6" s="73" t="str">
        <f t="shared" ca="1" si="7"/>
        <v>non</v>
      </c>
      <c r="L6" s="77" t="str">
        <f ca="1">""&amp;IF(M6&gt;2000,"REMISE",IF(E6&gt;=30,"2","NON"))</f>
        <v>NON</v>
      </c>
      <c r="M6" s="88">
        <v>0</v>
      </c>
    </row>
    <row r="7" spans="1:13" ht="18.75">
      <c r="A7" s="73" t="s">
        <v>261</v>
      </c>
      <c r="B7" s="73" t="s">
        <v>307</v>
      </c>
      <c r="C7" s="78">
        <v>32678</v>
      </c>
      <c r="D7" s="42">
        <f t="shared" ca="1" si="0"/>
        <v>43117</v>
      </c>
      <c r="E7" s="73">
        <f t="shared" ca="1" si="1"/>
        <v>28</v>
      </c>
      <c r="F7" s="73">
        <f t="shared" ca="1" si="2"/>
        <v>6</v>
      </c>
      <c r="G7" s="73">
        <f t="shared" ca="1" si="3"/>
        <v>29</v>
      </c>
      <c r="H7" s="72" t="str">
        <f t="shared" ca="1" si="4"/>
        <v>28ans 6mois 29jours</v>
      </c>
      <c r="I7" s="79" t="str">
        <f t="shared" ca="1" si="5"/>
        <v>argent</v>
      </c>
      <c r="J7" s="73" t="str">
        <f t="shared" ca="1" si="6"/>
        <v>non</v>
      </c>
      <c r="K7" s="73" t="str">
        <f t="shared" ca="1" si="7"/>
        <v>non</v>
      </c>
      <c r="L7" s="77" t="str">
        <f ca="1">""&amp;IF(M7&gt;2000,"REMISE",IF(E7&gt;=35,"3","NON"))</f>
        <v>NON</v>
      </c>
      <c r="M7" s="89">
        <v>0</v>
      </c>
    </row>
    <row r="8" spans="1:13" ht="18.75">
      <c r="A8" s="76" t="s">
        <v>262</v>
      </c>
      <c r="B8" s="81" t="s">
        <v>263</v>
      </c>
      <c r="C8" s="75">
        <v>38384</v>
      </c>
      <c r="D8" s="42">
        <f t="shared" ca="1" si="0"/>
        <v>43117</v>
      </c>
      <c r="E8" s="76">
        <f t="shared" ca="1" si="1"/>
        <v>12</v>
      </c>
      <c r="F8" s="76">
        <f t="shared" ca="1" si="2"/>
        <v>11</v>
      </c>
      <c r="G8" s="76">
        <f t="shared" ca="1" si="3"/>
        <v>16</v>
      </c>
      <c r="H8" s="71" t="str">
        <f t="shared" ca="1" si="4"/>
        <v>12ans 11mois 16jours</v>
      </c>
      <c r="I8" s="77" t="str">
        <f t="shared" ca="1" si="5"/>
        <v>non</v>
      </c>
      <c r="J8" s="76" t="str">
        <f t="shared" ca="1" si="6"/>
        <v>non</v>
      </c>
      <c r="K8" s="76" t="str">
        <f t="shared" ca="1" si="7"/>
        <v>non</v>
      </c>
      <c r="L8" s="77" t="str">
        <f ca="1">""&amp;IF(M8&gt;2000,"REMISE",IF(E8&gt;=20,"1","NON"))</f>
        <v>NON</v>
      </c>
      <c r="M8" s="89">
        <v>0</v>
      </c>
    </row>
    <row r="9" spans="1:13" ht="18.75">
      <c r="A9" s="76" t="s">
        <v>262</v>
      </c>
      <c r="B9" s="81" t="s">
        <v>263</v>
      </c>
      <c r="C9" s="75">
        <v>38384</v>
      </c>
      <c r="D9" s="42">
        <f t="shared" ca="1" si="0"/>
        <v>43117</v>
      </c>
      <c r="E9" s="76">
        <f t="shared" ca="1" si="1"/>
        <v>12</v>
      </c>
      <c r="F9" s="76">
        <f t="shared" ca="1" si="2"/>
        <v>11</v>
      </c>
      <c r="G9" s="76">
        <f t="shared" ca="1" si="3"/>
        <v>16</v>
      </c>
      <c r="H9" s="71" t="str">
        <f t="shared" ca="1" si="4"/>
        <v>12ans 11mois 16jours</v>
      </c>
      <c r="I9" s="77" t="str">
        <f t="shared" ca="1" si="5"/>
        <v>non</v>
      </c>
      <c r="J9" s="76" t="str">
        <f t="shared" ca="1" si="6"/>
        <v>non</v>
      </c>
      <c r="K9" s="76" t="str">
        <f t="shared" ca="1" si="7"/>
        <v>non</v>
      </c>
      <c r="L9" s="77" t="str">
        <f ca="1">""&amp;IF(M9&gt;2000,"REMISE",IF(E9&gt;=30,"2","NON"))</f>
        <v>NON</v>
      </c>
      <c r="M9" s="88">
        <v>0</v>
      </c>
    </row>
    <row r="10" spans="1:13" ht="18.75">
      <c r="A10" s="76" t="s">
        <v>262</v>
      </c>
      <c r="B10" s="81" t="s">
        <v>263</v>
      </c>
      <c r="C10" s="75">
        <v>38384</v>
      </c>
      <c r="D10" s="42">
        <f t="shared" ca="1" si="0"/>
        <v>43117</v>
      </c>
      <c r="E10" s="76">
        <f t="shared" ca="1" si="1"/>
        <v>12</v>
      </c>
      <c r="F10" s="76">
        <f t="shared" ca="1" si="2"/>
        <v>11</v>
      </c>
      <c r="G10" s="76">
        <f t="shared" ca="1" si="3"/>
        <v>16</v>
      </c>
      <c r="H10" s="71" t="str">
        <f t="shared" ca="1" si="4"/>
        <v>12ans 11mois 16jours</v>
      </c>
      <c r="I10" s="77" t="str">
        <f t="shared" ca="1" si="5"/>
        <v>non</v>
      </c>
      <c r="J10" s="76" t="str">
        <f t="shared" ca="1" si="6"/>
        <v>non</v>
      </c>
      <c r="K10" s="76" t="str">
        <f t="shared" ca="1" si="7"/>
        <v>non</v>
      </c>
      <c r="L10" s="77" t="str">
        <f ca="1">""&amp;IF(M10&gt;2000,"REMISE",IF(E10&gt;=35,"3","NON"))</f>
        <v>NON</v>
      </c>
      <c r="M10" s="89">
        <v>0</v>
      </c>
    </row>
    <row r="11" spans="1:13" ht="18.75">
      <c r="A11" s="82" t="s">
        <v>264</v>
      </c>
      <c r="B11" s="82" t="s">
        <v>265</v>
      </c>
      <c r="C11" s="78">
        <v>37937</v>
      </c>
      <c r="D11" s="42">
        <f t="shared" ca="1" si="0"/>
        <v>43117</v>
      </c>
      <c r="E11" s="73">
        <f t="shared" ca="1" si="1"/>
        <v>14</v>
      </c>
      <c r="F11" s="73">
        <f t="shared" ca="1" si="2"/>
        <v>2</v>
      </c>
      <c r="G11" s="73">
        <f t="shared" ca="1" si="3"/>
        <v>5</v>
      </c>
      <c r="H11" s="72" t="str">
        <f t="shared" ca="1" si="4"/>
        <v>14ans 2mois 5jours</v>
      </c>
      <c r="I11" s="79" t="str">
        <f t="shared" ca="1" si="5"/>
        <v>non</v>
      </c>
      <c r="J11" s="73" t="str">
        <f t="shared" ca="1" si="6"/>
        <v>non</v>
      </c>
      <c r="K11" s="73" t="str">
        <f t="shared" ca="1" si="7"/>
        <v>non</v>
      </c>
      <c r="L11" s="77" t="str">
        <f ca="1">""&amp;IF(M11&gt;2000,"REMISE",IF(E11&gt;=20,"1","NON"))</f>
        <v>NON</v>
      </c>
      <c r="M11" s="89">
        <v>0</v>
      </c>
    </row>
    <row r="12" spans="1:13" ht="18.75">
      <c r="A12" s="82" t="s">
        <v>264</v>
      </c>
      <c r="B12" s="82" t="s">
        <v>265</v>
      </c>
      <c r="C12" s="78">
        <v>37937</v>
      </c>
      <c r="D12" s="42">
        <f t="shared" ca="1" si="0"/>
        <v>43117</v>
      </c>
      <c r="E12" s="73">
        <f t="shared" ca="1" si="1"/>
        <v>14</v>
      </c>
      <c r="F12" s="73">
        <f t="shared" ca="1" si="2"/>
        <v>2</v>
      </c>
      <c r="G12" s="73">
        <f t="shared" ca="1" si="3"/>
        <v>5</v>
      </c>
      <c r="H12" s="72" t="str">
        <f t="shared" ca="1" si="4"/>
        <v>14ans 2mois 5jours</v>
      </c>
      <c r="I12" s="79" t="str">
        <f t="shared" ca="1" si="5"/>
        <v>non</v>
      </c>
      <c r="J12" s="73" t="str">
        <f t="shared" ca="1" si="6"/>
        <v>non</v>
      </c>
      <c r="K12" s="73" t="str">
        <f t="shared" ca="1" si="7"/>
        <v>non</v>
      </c>
      <c r="L12" s="77" t="str">
        <f ca="1">""&amp;IF(M12&gt;2000,"REMISE",IF(E12&gt;=30,"2","NON"))</f>
        <v>NON</v>
      </c>
      <c r="M12" s="88">
        <v>0</v>
      </c>
    </row>
    <row r="13" spans="1:13" ht="18.75">
      <c r="A13" s="82" t="s">
        <v>264</v>
      </c>
      <c r="B13" s="82" t="s">
        <v>265</v>
      </c>
      <c r="C13" s="78">
        <v>37937</v>
      </c>
      <c r="D13" s="42">
        <f t="shared" ca="1" si="0"/>
        <v>43117</v>
      </c>
      <c r="E13" s="73">
        <f t="shared" ca="1" si="1"/>
        <v>14</v>
      </c>
      <c r="F13" s="73">
        <f t="shared" ca="1" si="2"/>
        <v>2</v>
      </c>
      <c r="G13" s="73">
        <f t="shared" ca="1" si="3"/>
        <v>5</v>
      </c>
      <c r="H13" s="72" t="str">
        <f t="shared" ca="1" si="4"/>
        <v>14ans 2mois 5jours</v>
      </c>
      <c r="I13" s="79" t="str">
        <f t="shared" ca="1" si="5"/>
        <v>non</v>
      </c>
      <c r="J13" s="73" t="str">
        <f t="shared" ca="1" si="6"/>
        <v>non</v>
      </c>
      <c r="K13" s="73" t="str">
        <f t="shared" ca="1" si="7"/>
        <v>non</v>
      </c>
      <c r="L13" s="77" t="str">
        <f ca="1">""&amp;IF(M13&gt;2000,"REMISE",IF(E13&gt;=35,"3","NON"))</f>
        <v>NON</v>
      </c>
      <c r="M13" s="89">
        <v>0</v>
      </c>
    </row>
    <row r="14" spans="1:13" ht="18.75">
      <c r="A14" s="76" t="s">
        <v>266</v>
      </c>
      <c r="B14" s="76" t="s">
        <v>267</v>
      </c>
      <c r="C14" s="75">
        <v>31229</v>
      </c>
      <c r="D14" s="42">
        <f t="shared" ca="1" si="0"/>
        <v>43117</v>
      </c>
      <c r="E14" s="76">
        <f t="shared" ca="1" si="1"/>
        <v>32</v>
      </c>
      <c r="F14" s="76">
        <f t="shared" ca="1" si="2"/>
        <v>6</v>
      </c>
      <c r="G14" s="76">
        <f t="shared" ca="1" si="3"/>
        <v>16</v>
      </c>
      <c r="H14" s="71" t="str">
        <f t="shared" ca="1" si="4"/>
        <v>32ans 6mois 16jours</v>
      </c>
      <c r="I14" s="77" t="str">
        <f t="shared" ca="1" si="5"/>
        <v>argent</v>
      </c>
      <c r="J14" s="76" t="str">
        <f t="shared" ca="1" si="6"/>
        <v>vermeille</v>
      </c>
      <c r="K14" s="76" t="str">
        <f t="shared" ca="1" si="7"/>
        <v>non</v>
      </c>
      <c r="L14" s="77" t="str">
        <f ca="1">""&amp;IF(M14&gt;2000,"REMISE",IF(E14&gt;=20,"1","NON"))</f>
        <v>1</v>
      </c>
      <c r="M14" s="89">
        <v>0</v>
      </c>
    </row>
    <row r="15" spans="1:13" ht="18.75">
      <c r="A15" s="76" t="s">
        <v>266</v>
      </c>
      <c r="B15" s="76" t="s">
        <v>267</v>
      </c>
      <c r="C15" s="75">
        <v>31229</v>
      </c>
      <c r="D15" s="42">
        <f t="shared" ca="1" si="0"/>
        <v>43117</v>
      </c>
      <c r="E15" s="76">
        <f t="shared" ca="1" si="1"/>
        <v>32</v>
      </c>
      <c r="F15" s="76">
        <f t="shared" ca="1" si="2"/>
        <v>6</v>
      </c>
      <c r="G15" s="76">
        <f t="shared" ca="1" si="3"/>
        <v>16</v>
      </c>
      <c r="H15" s="71" t="str">
        <f t="shared" ca="1" si="4"/>
        <v>32ans 6mois 16jours</v>
      </c>
      <c r="I15" s="77" t="str">
        <f t="shared" ca="1" si="5"/>
        <v>argent</v>
      </c>
      <c r="J15" s="76" t="str">
        <f t="shared" ca="1" si="6"/>
        <v>vermeille</v>
      </c>
      <c r="K15" s="76" t="str">
        <f t="shared" ca="1" si="7"/>
        <v>non</v>
      </c>
      <c r="L15" s="77" t="str">
        <f ca="1">""&amp;IF(M15&gt;2000,"REMISE",IF(E15&gt;=30,"2","NON"))</f>
        <v>2</v>
      </c>
      <c r="M15" s="88">
        <v>0</v>
      </c>
    </row>
    <row r="16" spans="1:13" ht="18.75">
      <c r="A16" s="76" t="s">
        <v>266</v>
      </c>
      <c r="B16" s="76" t="s">
        <v>267</v>
      </c>
      <c r="C16" s="75">
        <v>31229</v>
      </c>
      <c r="D16" s="42">
        <f t="shared" ca="1" si="0"/>
        <v>43117</v>
      </c>
      <c r="E16" s="76">
        <f t="shared" ca="1" si="1"/>
        <v>32</v>
      </c>
      <c r="F16" s="76">
        <f t="shared" ca="1" si="2"/>
        <v>6</v>
      </c>
      <c r="G16" s="76">
        <f t="shared" ca="1" si="3"/>
        <v>16</v>
      </c>
      <c r="H16" s="71" t="str">
        <f t="shared" ca="1" si="4"/>
        <v>32ans 6mois 16jours</v>
      </c>
      <c r="I16" s="77" t="str">
        <f t="shared" ca="1" si="5"/>
        <v>argent</v>
      </c>
      <c r="J16" s="76" t="str">
        <f t="shared" ca="1" si="6"/>
        <v>vermeille</v>
      </c>
      <c r="K16" s="76" t="str">
        <f t="shared" ca="1" si="7"/>
        <v>non</v>
      </c>
      <c r="L16" s="77" t="str">
        <f ca="1">""&amp;IF(M16&gt;2000,"REMISE",IF(E16&gt;=35,"3","NON"))</f>
        <v>NON</v>
      </c>
      <c r="M16" s="89">
        <v>0</v>
      </c>
    </row>
    <row r="17" spans="1:14" ht="18.75">
      <c r="A17" s="83" t="s">
        <v>268</v>
      </c>
      <c r="B17" s="83" t="s">
        <v>269</v>
      </c>
      <c r="C17" s="83" t="s">
        <v>270</v>
      </c>
      <c r="D17" s="42">
        <f t="shared" ca="1" si="0"/>
        <v>43117</v>
      </c>
      <c r="E17" s="73">
        <f t="shared" ca="1" si="1"/>
        <v>16</v>
      </c>
      <c r="F17" s="73">
        <f t="shared" ca="1" si="2"/>
        <v>6</v>
      </c>
      <c r="G17" s="73">
        <f t="shared" ca="1" si="3"/>
        <v>16</v>
      </c>
      <c r="H17" s="72" t="str">
        <f t="shared" ca="1" si="4"/>
        <v>16ans 6mois 16jours</v>
      </c>
      <c r="I17" s="79" t="str">
        <f t="shared" ca="1" si="5"/>
        <v>non</v>
      </c>
      <c r="J17" s="73" t="str">
        <f t="shared" ca="1" si="6"/>
        <v>non</v>
      </c>
      <c r="K17" s="73" t="str">
        <f t="shared" ca="1" si="7"/>
        <v>non</v>
      </c>
      <c r="L17" s="77" t="str">
        <f ca="1">""&amp;IF(M17&gt;2000,"REMISE",IF(E17&gt;=20,"1","NON"))</f>
        <v>NON</v>
      </c>
      <c r="M17" s="89">
        <v>0</v>
      </c>
    </row>
    <row r="18" spans="1:14" ht="18.75">
      <c r="A18" s="83" t="s">
        <v>268</v>
      </c>
      <c r="B18" s="83" t="s">
        <v>269</v>
      </c>
      <c r="C18" s="83" t="s">
        <v>270</v>
      </c>
      <c r="D18" s="42">
        <f t="shared" ca="1" si="0"/>
        <v>43117</v>
      </c>
      <c r="E18" s="73">
        <f t="shared" ca="1" si="1"/>
        <v>16</v>
      </c>
      <c r="F18" s="73">
        <f t="shared" ca="1" si="2"/>
        <v>6</v>
      </c>
      <c r="G18" s="73">
        <f t="shared" ca="1" si="3"/>
        <v>16</v>
      </c>
      <c r="H18" s="72" t="str">
        <f t="shared" ca="1" si="4"/>
        <v>16ans 6mois 16jours</v>
      </c>
      <c r="I18" s="79" t="str">
        <f t="shared" ca="1" si="5"/>
        <v>non</v>
      </c>
      <c r="J18" s="73" t="str">
        <f t="shared" ca="1" si="6"/>
        <v>non</v>
      </c>
      <c r="K18" s="73" t="str">
        <f t="shared" ca="1" si="7"/>
        <v>non</v>
      </c>
      <c r="L18" s="77" t="str">
        <f ca="1">""&amp;IF(M18&gt;2000,"REMISE",IF(E18&gt;=30,"2","NON"))</f>
        <v>NON</v>
      </c>
      <c r="M18" s="88">
        <v>0</v>
      </c>
    </row>
    <row r="19" spans="1:14" ht="18.75">
      <c r="A19" s="83" t="s">
        <v>268</v>
      </c>
      <c r="B19" s="83" t="s">
        <v>269</v>
      </c>
      <c r="C19" s="83" t="s">
        <v>270</v>
      </c>
      <c r="D19" s="42">
        <f t="shared" ca="1" si="0"/>
        <v>43117</v>
      </c>
      <c r="E19" s="73">
        <f t="shared" ca="1" si="1"/>
        <v>16</v>
      </c>
      <c r="F19" s="73">
        <f t="shared" ca="1" si="2"/>
        <v>6</v>
      </c>
      <c r="G19" s="73">
        <f t="shared" ca="1" si="3"/>
        <v>16</v>
      </c>
      <c r="H19" s="72" t="str">
        <f t="shared" ca="1" si="4"/>
        <v>16ans 6mois 16jours</v>
      </c>
      <c r="I19" s="79" t="str">
        <f t="shared" ca="1" si="5"/>
        <v>non</v>
      </c>
      <c r="J19" s="73" t="str">
        <f t="shared" ca="1" si="6"/>
        <v>non</v>
      </c>
      <c r="K19" s="73" t="str">
        <f t="shared" ca="1" si="7"/>
        <v>non</v>
      </c>
      <c r="L19" s="77" t="str">
        <f ca="1">""&amp;IF(M19&gt;2000,"REMISE",IF(E19&gt;=35,"3","NON"))</f>
        <v>NON</v>
      </c>
      <c r="M19" s="88">
        <v>0</v>
      </c>
    </row>
    <row r="20" spans="1:14" ht="18.75">
      <c r="A20" s="81" t="s">
        <v>302</v>
      </c>
      <c r="B20" s="81" t="s">
        <v>303</v>
      </c>
      <c r="C20" s="81" t="s">
        <v>304</v>
      </c>
      <c r="D20" s="42">
        <f t="shared" ca="1" si="0"/>
        <v>43117</v>
      </c>
      <c r="E20" s="76">
        <f t="shared" ref="E20:E25" ca="1" si="8">DATEDIF(C20,D20,"y")</f>
        <v>33</v>
      </c>
      <c r="F20" s="76">
        <f t="shared" ref="F20:F52" ca="1" si="9">DATEDIF(C20,D20,"ym")</f>
        <v>8</v>
      </c>
      <c r="G20" s="76">
        <f t="shared" ref="G20:G25" ca="1" si="10">DATEDIF(C20,D20,"md")</f>
        <v>15</v>
      </c>
      <c r="H20" s="71" t="str">
        <f t="shared" ref="H20:H25" ca="1" si="11">(E20&amp;"ans "&amp;F20&amp;"mois "&amp;G20&amp;"jours")</f>
        <v>33ans 8mois 15jours</v>
      </c>
      <c r="I20" s="77" t="str">
        <f t="shared" ref="I20:I25" ca="1" si="12">IF(E20&gt;=20,"argent","non")</f>
        <v>argent</v>
      </c>
      <c r="J20" s="76" t="str">
        <f t="shared" ref="J20:J25" ca="1" si="13">IF(E20&gt;=30,"vermeille","non")</f>
        <v>vermeille</v>
      </c>
      <c r="K20" s="76" t="str">
        <f t="shared" ref="K20:K25" ca="1" si="14">IF(E20&gt;=35,"OR","non")</f>
        <v>non</v>
      </c>
      <c r="L20" s="77" t="str">
        <f ca="1">""&amp;IF(M20&gt;2000,"REMISE",IF(E20&gt;=20,"1","NON"))</f>
        <v>1</v>
      </c>
      <c r="M20" s="89">
        <v>0</v>
      </c>
      <c r="N20" s="73" t="s">
        <v>9</v>
      </c>
    </row>
    <row r="21" spans="1:14" ht="18.75">
      <c r="A21" s="81" t="s">
        <v>302</v>
      </c>
      <c r="B21" s="81" t="s">
        <v>303</v>
      </c>
      <c r="C21" s="81" t="s">
        <v>304</v>
      </c>
      <c r="D21" s="42">
        <f t="shared" ca="1" si="0"/>
        <v>43117</v>
      </c>
      <c r="E21" s="76">
        <f t="shared" ca="1" si="8"/>
        <v>33</v>
      </c>
      <c r="F21" s="76">
        <f t="shared" ca="1" si="9"/>
        <v>8</v>
      </c>
      <c r="G21" s="76">
        <f t="shared" ca="1" si="10"/>
        <v>15</v>
      </c>
      <c r="H21" s="71" t="str">
        <f t="shared" ca="1" si="11"/>
        <v>33ans 8mois 15jours</v>
      </c>
      <c r="I21" s="77" t="str">
        <f t="shared" ca="1" si="12"/>
        <v>argent</v>
      </c>
      <c r="J21" s="76" t="str">
        <f t="shared" ca="1" si="13"/>
        <v>vermeille</v>
      </c>
      <c r="K21" s="76" t="str">
        <f t="shared" ca="1" si="14"/>
        <v>non</v>
      </c>
      <c r="L21" s="77" t="str">
        <f ca="1">""&amp;IF(M21&gt;2000,"REMISE",IF(E21&gt;=30,"2","NON"))</f>
        <v>2</v>
      </c>
      <c r="M21" s="89">
        <v>0</v>
      </c>
    </row>
    <row r="22" spans="1:14" ht="18.75">
      <c r="A22" s="81" t="s">
        <v>302</v>
      </c>
      <c r="B22" s="81" t="s">
        <v>303</v>
      </c>
      <c r="C22" s="81" t="s">
        <v>304</v>
      </c>
      <c r="D22" s="42">
        <f t="shared" ca="1" si="0"/>
        <v>43117</v>
      </c>
      <c r="E22" s="76">
        <f t="shared" ca="1" si="8"/>
        <v>33</v>
      </c>
      <c r="F22" s="76">
        <f t="shared" ca="1" si="9"/>
        <v>8</v>
      </c>
      <c r="G22" s="76">
        <f t="shared" ca="1" si="10"/>
        <v>15</v>
      </c>
      <c r="H22" s="71" t="str">
        <f t="shared" ca="1" si="11"/>
        <v>33ans 8mois 15jours</v>
      </c>
      <c r="I22" s="77" t="str">
        <f t="shared" ca="1" si="12"/>
        <v>argent</v>
      </c>
      <c r="J22" s="76" t="str">
        <f t="shared" ca="1" si="13"/>
        <v>vermeille</v>
      </c>
      <c r="K22" s="76" t="str">
        <f t="shared" ca="1" si="14"/>
        <v>non</v>
      </c>
      <c r="L22" s="77" t="str">
        <f ca="1">""&amp;IF(M22&gt;2000,"REMISE",IF(E22&gt;=35,"3","NON"))</f>
        <v>NON</v>
      </c>
      <c r="M22" s="88">
        <v>0</v>
      </c>
    </row>
    <row r="23" spans="1:14" ht="18.75">
      <c r="A23" s="83" t="s">
        <v>305</v>
      </c>
      <c r="B23" s="83" t="s">
        <v>301</v>
      </c>
      <c r="C23" s="83" t="s">
        <v>306</v>
      </c>
      <c r="D23" s="42">
        <f t="shared" ca="1" si="0"/>
        <v>43117</v>
      </c>
      <c r="E23" s="73">
        <f t="shared" ca="1" si="8"/>
        <v>36</v>
      </c>
      <c r="F23" s="73">
        <f t="shared" ca="1" si="9"/>
        <v>9</v>
      </c>
      <c r="G23" s="73">
        <f t="shared" ca="1" si="10"/>
        <v>16</v>
      </c>
      <c r="H23" s="72" t="str">
        <f t="shared" ca="1" si="11"/>
        <v>36ans 9mois 16jours</v>
      </c>
      <c r="I23" s="79" t="str">
        <f t="shared" ca="1" si="12"/>
        <v>argent</v>
      </c>
      <c r="J23" s="73" t="str">
        <f t="shared" ca="1" si="13"/>
        <v>vermeille</v>
      </c>
      <c r="K23" s="73" t="str">
        <f t="shared" ca="1" si="14"/>
        <v>OR</v>
      </c>
      <c r="L23" s="77" t="str">
        <f ca="1">""&amp;IF(M23&gt;2000,"REMISE",IF(E23&gt;=20,"1","NON"))</f>
        <v>1</v>
      </c>
      <c r="M23" s="89">
        <v>0</v>
      </c>
    </row>
    <row r="24" spans="1:14" ht="18.75">
      <c r="A24" s="83" t="s">
        <v>305</v>
      </c>
      <c r="B24" s="83" t="s">
        <v>301</v>
      </c>
      <c r="C24" s="83" t="s">
        <v>306</v>
      </c>
      <c r="D24" s="42">
        <f t="shared" ca="1" si="0"/>
        <v>43117</v>
      </c>
      <c r="E24" s="73">
        <f t="shared" ca="1" si="8"/>
        <v>36</v>
      </c>
      <c r="F24" s="73">
        <f t="shared" ca="1" si="9"/>
        <v>9</v>
      </c>
      <c r="G24" s="73">
        <f t="shared" ca="1" si="10"/>
        <v>16</v>
      </c>
      <c r="H24" s="72" t="str">
        <f t="shared" ca="1" si="11"/>
        <v>36ans 9mois 16jours</v>
      </c>
      <c r="I24" s="79" t="str">
        <f t="shared" ca="1" si="12"/>
        <v>argent</v>
      </c>
      <c r="J24" s="73" t="str">
        <f t="shared" ca="1" si="13"/>
        <v>vermeille</v>
      </c>
      <c r="K24" s="73" t="str">
        <f t="shared" ca="1" si="14"/>
        <v>OR</v>
      </c>
      <c r="L24" s="77" t="str">
        <f ca="1">""&amp;IF(M24&gt;2000,"REMISE",IF(E24&gt;=30,"2","NON"))</f>
        <v>2</v>
      </c>
      <c r="M24" s="89">
        <v>0</v>
      </c>
    </row>
    <row r="25" spans="1:14" ht="18.75">
      <c r="A25" s="83" t="s">
        <v>305</v>
      </c>
      <c r="B25" s="83" t="s">
        <v>301</v>
      </c>
      <c r="C25" s="83" t="s">
        <v>306</v>
      </c>
      <c r="D25" s="42">
        <f t="shared" ca="1" si="0"/>
        <v>43117</v>
      </c>
      <c r="E25" s="73">
        <f t="shared" ca="1" si="8"/>
        <v>36</v>
      </c>
      <c r="F25" s="73">
        <f t="shared" ca="1" si="9"/>
        <v>9</v>
      </c>
      <c r="G25" s="73">
        <f t="shared" ca="1" si="10"/>
        <v>16</v>
      </c>
      <c r="H25" s="72" t="str">
        <f t="shared" ca="1" si="11"/>
        <v>36ans 9mois 16jours</v>
      </c>
      <c r="I25" s="79" t="str">
        <f t="shared" ca="1" si="12"/>
        <v>argent</v>
      </c>
      <c r="J25" s="73" t="str">
        <f t="shared" ca="1" si="13"/>
        <v>vermeille</v>
      </c>
      <c r="K25" s="73" t="str">
        <f t="shared" ca="1" si="14"/>
        <v>OR</v>
      </c>
      <c r="L25" s="77" t="str">
        <f ca="1">""&amp;IF(M25&gt;2000,"REMISE",IF(E25&gt;=35,"3","NON"))</f>
        <v>3</v>
      </c>
      <c r="M25" s="88">
        <v>0</v>
      </c>
    </row>
    <row r="26" spans="1:14" ht="18.75">
      <c r="A26" s="76" t="s">
        <v>271</v>
      </c>
      <c r="B26" s="81" t="s">
        <v>272</v>
      </c>
      <c r="C26" s="81" t="s">
        <v>273</v>
      </c>
      <c r="D26" s="42">
        <f t="shared" ca="1" si="0"/>
        <v>43117</v>
      </c>
      <c r="E26" s="76">
        <f t="shared" ca="1" si="1"/>
        <v>12</v>
      </c>
      <c r="F26" s="76">
        <f t="shared" ca="1" si="9"/>
        <v>6</v>
      </c>
      <c r="G26" s="76">
        <f t="shared" ca="1" si="3"/>
        <v>16</v>
      </c>
      <c r="H26" s="71" t="str">
        <f t="shared" ca="1" si="4"/>
        <v>12ans 6mois 16jours</v>
      </c>
      <c r="I26" s="77" t="str">
        <f t="shared" ca="1" si="5"/>
        <v>non</v>
      </c>
      <c r="J26" s="76" t="str">
        <f t="shared" ca="1" si="6"/>
        <v>non</v>
      </c>
      <c r="K26" s="76" t="str">
        <f t="shared" ca="1" si="7"/>
        <v>non</v>
      </c>
      <c r="L26" s="77" t="str">
        <f ca="1">""&amp;IF(M26&gt;2000,"REMISE",IF(E26&gt;=20,"1","NON"))</f>
        <v>NON</v>
      </c>
      <c r="M26" s="89">
        <v>0</v>
      </c>
    </row>
    <row r="27" spans="1:14" ht="18.75">
      <c r="A27" s="76" t="s">
        <v>271</v>
      </c>
      <c r="B27" s="81" t="s">
        <v>272</v>
      </c>
      <c r="C27" s="81" t="s">
        <v>273</v>
      </c>
      <c r="D27" s="42">
        <f t="shared" ca="1" si="0"/>
        <v>43117</v>
      </c>
      <c r="E27" s="76">
        <f t="shared" ca="1" si="1"/>
        <v>12</v>
      </c>
      <c r="F27" s="76">
        <f t="shared" ca="1" si="9"/>
        <v>6</v>
      </c>
      <c r="G27" s="76">
        <f t="shared" ca="1" si="3"/>
        <v>16</v>
      </c>
      <c r="H27" s="71" t="str">
        <f t="shared" ca="1" si="4"/>
        <v>12ans 6mois 16jours</v>
      </c>
      <c r="I27" s="77" t="str">
        <f t="shared" ca="1" si="5"/>
        <v>non</v>
      </c>
      <c r="J27" s="76" t="str">
        <f t="shared" ca="1" si="6"/>
        <v>non</v>
      </c>
      <c r="K27" s="76" t="str">
        <f t="shared" ca="1" si="7"/>
        <v>non</v>
      </c>
      <c r="L27" s="77" t="str">
        <f ca="1">""&amp;IF(M27&gt;2000,"REMISE",IF(E27&gt;=30,"2","NON"))</f>
        <v>NON</v>
      </c>
      <c r="M27" s="89">
        <v>0</v>
      </c>
    </row>
    <row r="28" spans="1:14" ht="18.75">
      <c r="A28" s="76" t="s">
        <v>271</v>
      </c>
      <c r="B28" s="81" t="s">
        <v>272</v>
      </c>
      <c r="C28" s="81" t="s">
        <v>273</v>
      </c>
      <c r="D28" s="42">
        <f t="shared" ca="1" si="0"/>
        <v>43117</v>
      </c>
      <c r="E28" s="76">
        <f t="shared" ca="1" si="1"/>
        <v>12</v>
      </c>
      <c r="F28" s="76">
        <f t="shared" ca="1" si="9"/>
        <v>6</v>
      </c>
      <c r="G28" s="76">
        <f t="shared" ca="1" si="3"/>
        <v>16</v>
      </c>
      <c r="H28" s="71" t="str">
        <f t="shared" ca="1" si="4"/>
        <v>12ans 6mois 16jours</v>
      </c>
      <c r="I28" s="77" t="str">
        <f t="shared" ca="1" si="5"/>
        <v>non</v>
      </c>
      <c r="J28" s="76" t="str">
        <f t="shared" ca="1" si="6"/>
        <v>non</v>
      </c>
      <c r="K28" s="76" t="str">
        <f t="shared" ca="1" si="7"/>
        <v>non</v>
      </c>
      <c r="L28" s="77" t="str">
        <f ca="1">""&amp;IF(M28&gt;2000,"REMISE",IF(E28&gt;=35,"3","NON"))</f>
        <v>NON</v>
      </c>
      <c r="M28" s="88">
        <v>0</v>
      </c>
    </row>
    <row r="29" spans="1:14" ht="18.75">
      <c r="A29" s="73" t="s">
        <v>274</v>
      </c>
      <c r="B29" s="83" t="s">
        <v>275</v>
      </c>
      <c r="C29" s="78">
        <v>38808</v>
      </c>
      <c r="D29" s="42">
        <f t="shared" ca="1" si="0"/>
        <v>43117</v>
      </c>
      <c r="E29" s="73">
        <f t="shared" ca="1" si="1"/>
        <v>11</v>
      </c>
      <c r="F29" s="73">
        <f t="shared" ca="1" si="9"/>
        <v>9</v>
      </c>
      <c r="G29" s="73">
        <f t="shared" ca="1" si="3"/>
        <v>16</v>
      </c>
      <c r="H29" s="72" t="str">
        <f t="shared" ref="H29:H48" ca="1" si="15">(E29&amp;"ans "&amp;F29&amp;"mois "&amp;G29&amp;"jours")</f>
        <v>11ans 9mois 16jours</v>
      </c>
      <c r="I29" s="79" t="str">
        <f t="shared" ref="I29:I48" ca="1" si="16">IF(E29&gt;=20,"argent","non")</f>
        <v>non</v>
      </c>
      <c r="J29" s="73" t="str">
        <f t="shared" ref="J29:J48" ca="1" si="17">IF(E29&gt;=30,"vermeille","non")</f>
        <v>non</v>
      </c>
      <c r="K29" s="73" t="str">
        <f t="shared" ref="K29:K48" ca="1" si="18">IF(E29&gt;=35,"OR","non")</f>
        <v>non</v>
      </c>
      <c r="L29" s="77" t="str">
        <f ca="1">""&amp;IF(M29&gt;2000,"REMISE",IF(E29&gt;=20,"1","NON"))</f>
        <v>NON</v>
      </c>
      <c r="M29" s="89">
        <v>0</v>
      </c>
    </row>
    <row r="30" spans="1:14" ht="18.75">
      <c r="A30" s="73" t="s">
        <v>274</v>
      </c>
      <c r="B30" s="83" t="s">
        <v>275</v>
      </c>
      <c r="C30" s="78">
        <v>38808</v>
      </c>
      <c r="D30" s="42">
        <f t="shared" ca="1" si="0"/>
        <v>43117</v>
      </c>
      <c r="E30" s="73">
        <f t="shared" ca="1" si="1"/>
        <v>11</v>
      </c>
      <c r="F30" s="73">
        <f t="shared" ca="1" si="9"/>
        <v>9</v>
      </c>
      <c r="G30" s="73">
        <f t="shared" ca="1" si="3"/>
        <v>16</v>
      </c>
      <c r="H30" s="72" t="str">
        <f t="shared" ca="1" si="15"/>
        <v>11ans 9mois 16jours</v>
      </c>
      <c r="I30" s="79" t="str">
        <f t="shared" ca="1" si="16"/>
        <v>non</v>
      </c>
      <c r="J30" s="73" t="str">
        <f t="shared" ca="1" si="17"/>
        <v>non</v>
      </c>
      <c r="K30" s="73" t="str">
        <f t="shared" ca="1" si="18"/>
        <v>non</v>
      </c>
      <c r="L30" s="77" t="str">
        <f ca="1">""&amp;IF(M30&gt;2000,"REMISE",IF(E30&gt;=30,"2","NON"))</f>
        <v>NON</v>
      </c>
      <c r="M30" s="89">
        <v>0</v>
      </c>
    </row>
    <row r="31" spans="1:14" ht="18.75">
      <c r="A31" s="73" t="s">
        <v>274</v>
      </c>
      <c r="B31" s="83" t="s">
        <v>275</v>
      </c>
      <c r="C31" s="78">
        <v>38808</v>
      </c>
      <c r="D31" s="42">
        <f t="shared" ca="1" si="0"/>
        <v>43117</v>
      </c>
      <c r="E31" s="73">
        <f t="shared" ca="1" si="1"/>
        <v>11</v>
      </c>
      <c r="F31" s="73">
        <f t="shared" ca="1" si="9"/>
        <v>9</v>
      </c>
      <c r="G31" s="73">
        <f t="shared" ca="1" si="3"/>
        <v>16</v>
      </c>
      <c r="H31" s="72" t="str">
        <f t="shared" ca="1" si="15"/>
        <v>11ans 9mois 16jours</v>
      </c>
      <c r="I31" s="79" t="str">
        <f t="shared" ca="1" si="16"/>
        <v>non</v>
      </c>
      <c r="J31" s="73" t="str">
        <f t="shared" ca="1" si="17"/>
        <v>non</v>
      </c>
      <c r="K31" s="73" t="str">
        <f t="shared" ca="1" si="18"/>
        <v>non</v>
      </c>
      <c r="L31" s="77" t="str">
        <f ca="1">""&amp;IF(M31&gt;2000,"REMISE",IF(E31&gt;=35,"3","NON"))</f>
        <v>NON</v>
      </c>
      <c r="M31" s="88">
        <v>0</v>
      </c>
    </row>
    <row r="32" spans="1:14" ht="18.75">
      <c r="A32" s="76" t="s">
        <v>276</v>
      </c>
      <c r="B32" s="81" t="s">
        <v>277</v>
      </c>
      <c r="C32" s="81" t="s">
        <v>278</v>
      </c>
      <c r="D32" s="42">
        <f t="shared" ca="1" si="0"/>
        <v>43117</v>
      </c>
      <c r="E32" s="76">
        <f t="shared" ca="1" si="1"/>
        <v>11</v>
      </c>
      <c r="F32" s="76">
        <f t="shared" ca="1" si="9"/>
        <v>9</v>
      </c>
      <c r="G32" s="76">
        <f t="shared" ca="1" si="3"/>
        <v>16</v>
      </c>
      <c r="H32" s="71" t="str">
        <f t="shared" ca="1" si="15"/>
        <v>11ans 9mois 16jours</v>
      </c>
      <c r="I32" s="77" t="str">
        <f t="shared" ca="1" si="16"/>
        <v>non</v>
      </c>
      <c r="J32" s="76" t="str">
        <f t="shared" ca="1" si="17"/>
        <v>non</v>
      </c>
      <c r="K32" s="76" t="str">
        <f t="shared" ca="1" si="18"/>
        <v>non</v>
      </c>
      <c r="L32" s="77" t="str">
        <f ca="1">""&amp;IF(M32&gt;2000,"REMISE",IF(E32&gt;=20,"1","NON"))</f>
        <v>NON</v>
      </c>
      <c r="M32" s="88">
        <v>0</v>
      </c>
    </row>
    <row r="33" spans="1:13" ht="18.75">
      <c r="A33" s="76" t="s">
        <v>276</v>
      </c>
      <c r="B33" s="81" t="s">
        <v>277</v>
      </c>
      <c r="C33" s="81" t="s">
        <v>278</v>
      </c>
      <c r="D33" s="42">
        <f t="shared" ca="1" si="0"/>
        <v>43117</v>
      </c>
      <c r="E33" s="76">
        <f t="shared" ca="1" si="1"/>
        <v>11</v>
      </c>
      <c r="F33" s="76">
        <f t="shared" ca="1" si="9"/>
        <v>9</v>
      </c>
      <c r="G33" s="76">
        <f t="shared" ca="1" si="3"/>
        <v>16</v>
      </c>
      <c r="H33" s="71" t="str">
        <f t="shared" ca="1" si="15"/>
        <v>11ans 9mois 16jours</v>
      </c>
      <c r="I33" s="77" t="str">
        <f t="shared" ca="1" si="16"/>
        <v>non</v>
      </c>
      <c r="J33" s="76" t="str">
        <f t="shared" ca="1" si="17"/>
        <v>non</v>
      </c>
      <c r="K33" s="76" t="str">
        <f t="shared" ca="1" si="18"/>
        <v>non</v>
      </c>
      <c r="L33" s="77" t="str">
        <f ca="1">""&amp;IF(M33&gt;2000,"REMISE",IF(E33&gt;=30,"2","NON"))</f>
        <v>NON</v>
      </c>
      <c r="M33" s="89">
        <v>0</v>
      </c>
    </row>
    <row r="34" spans="1:13" ht="18.75">
      <c r="A34" s="76" t="s">
        <v>276</v>
      </c>
      <c r="B34" s="81" t="s">
        <v>277</v>
      </c>
      <c r="C34" s="81" t="s">
        <v>278</v>
      </c>
      <c r="D34" s="42">
        <f t="shared" ca="1" si="0"/>
        <v>43117</v>
      </c>
      <c r="E34" s="76">
        <f t="shared" ca="1" si="1"/>
        <v>11</v>
      </c>
      <c r="F34" s="76">
        <f t="shared" ca="1" si="9"/>
        <v>9</v>
      </c>
      <c r="G34" s="76">
        <f t="shared" ca="1" si="3"/>
        <v>16</v>
      </c>
      <c r="H34" s="71" t="str">
        <f t="shared" ca="1" si="15"/>
        <v>11ans 9mois 16jours</v>
      </c>
      <c r="I34" s="77" t="str">
        <f t="shared" ca="1" si="16"/>
        <v>non</v>
      </c>
      <c r="J34" s="76" t="str">
        <f t="shared" ca="1" si="17"/>
        <v>non</v>
      </c>
      <c r="K34" s="76" t="str">
        <f t="shared" ca="1" si="18"/>
        <v>non</v>
      </c>
      <c r="L34" s="77" t="str">
        <f ca="1">""&amp;IF(M34&gt;2000,"REMISE",IF(E34&gt;=35,"3","NON"))</f>
        <v>NON</v>
      </c>
      <c r="M34" s="89">
        <v>0</v>
      </c>
    </row>
    <row r="35" spans="1:13" ht="18.75">
      <c r="A35" s="83" t="s">
        <v>281</v>
      </c>
      <c r="B35" s="83" t="s">
        <v>272</v>
      </c>
      <c r="C35" s="78">
        <v>35674</v>
      </c>
      <c r="D35" s="42">
        <f t="shared" ca="1" si="0"/>
        <v>43117</v>
      </c>
      <c r="E35" s="73">
        <f t="shared" ca="1" si="1"/>
        <v>20</v>
      </c>
      <c r="F35" s="73">
        <f t="shared" ca="1" si="9"/>
        <v>4</v>
      </c>
      <c r="G35" s="73">
        <f t="shared" ca="1" si="3"/>
        <v>16</v>
      </c>
      <c r="H35" s="72" t="str">
        <f t="shared" ca="1" si="15"/>
        <v>20ans 4mois 16jours</v>
      </c>
      <c r="I35" s="79" t="str">
        <f t="shared" ca="1" si="16"/>
        <v>argent</v>
      </c>
      <c r="J35" s="73" t="str">
        <f t="shared" ca="1" si="17"/>
        <v>non</v>
      </c>
      <c r="K35" s="73" t="str">
        <f t="shared" ca="1" si="18"/>
        <v>non</v>
      </c>
      <c r="L35" s="77" t="str">
        <f ca="1">""&amp;IF(M35&gt;2000,"REMISE",IF(E35&gt;=20,"1","NON"))</f>
        <v>1</v>
      </c>
      <c r="M35" s="88">
        <v>0</v>
      </c>
    </row>
    <row r="36" spans="1:13" ht="18.75">
      <c r="A36" s="83" t="s">
        <v>281</v>
      </c>
      <c r="B36" s="83" t="s">
        <v>272</v>
      </c>
      <c r="C36" s="78">
        <v>35674</v>
      </c>
      <c r="D36" s="42">
        <f t="shared" ca="1" si="0"/>
        <v>43117</v>
      </c>
      <c r="E36" s="73">
        <f t="shared" ca="1" si="1"/>
        <v>20</v>
      </c>
      <c r="F36" s="73">
        <f t="shared" ca="1" si="9"/>
        <v>4</v>
      </c>
      <c r="G36" s="73">
        <f t="shared" ca="1" si="3"/>
        <v>16</v>
      </c>
      <c r="H36" s="72" t="str">
        <f t="shared" ca="1" si="15"/>
        <v>20ans 4mois 16jours</v>
      </c>
      <c r="I36" s="79" t="str">
        <f t="shared" ca="1" si="16"/>
        <v>argent</v>
      </c>
      <c r="J36" s="73" t="str">
        <f t="shared" ca="1" si="17"/>
        <v>non</v>
      </c>
      <c r="K36" s="73" t="str">
        <f t="shared" ca="1" si="18"/>
        <v>non</v>
      </c>
      <c r="L36" s="77" t="str">
        <f ca="1">""&amp;IF(M36&gt;2000,"REMISE",IF(E36&gt;=30,"2","NON"))</f>
        <v>NON</v>
      </c>
      <c r="M36" s="89">
        <v>0</v>
      </c>
    </row>
    <row r="37" spans="1:13" ht="18.75">
      <c r="A37" s="83" t="s">
        <v>281</v>
      </c>
      <c r="B37" s="83" t="s">
        <v>272</v>
      </c>
      <c r="C37" s="78">
        <v>35674</v>
      </c>
      <c r="D37" s="42">
        <f t="shared" ca="1" si="0"/>
        <v>43117</v>
      </c>
      <c r="E37" s="73">
        <f t="shared" ca="1" si="1"/>
        <v>20</v>
      </c>
      <c r="F37" s="73">
        <f t="shared" ca="1" si="9"/>
        <v>4</v>
      </c>
      <c r="G37" s="73">
        <f t="shared" ca="1" si="3"/>
        <v>16</v>
      </c>
      <c r="H37" s="72" t="str">
        <f t="shared" ca="1" si="15"/>
        <v>20ans 4mois 16jours</v>
      </c>
      <c r="I37" s="79" t="str">
        <f t="shared" ca="1" si="16"/>
        <v>argent</v>
      </c>
      <c r="J37" s="73" t="str">
        <f t="shared" ca="1" si="17"/>
        <v>non</v>
      </c>
      <c r="K37" s="73" t="str">
        <f t="shared" ca="1" si="18"/>
        <v>non</v>
      </c>
      <c r="L37" s="77" t="str">
        <f ca="1">""&amp;IF(M37&gt;2000,"REMISE",IF(E37&gt;=35,"3","NON"))</f>
        <v>NON</v>
      </c>
      <c r="M37" s="89">
        <v>0</v>
      </c>
    </row>
    <row r="38" spans="1:13" ht="18.75">
      <c r="A38" s="76" t="s">
        <v>282</v>
      </c>
      <c r="B38" s="81" t="s">
        <v>283</v>
      </c>
      <c r="C38" s="81" t="s">
        <v>279</v>
      </c>
      <c r="D38" s="42">
        <f t="shared" ca="1" si="0"/>
        <v>43117</v>
      </c>
      <c r="E38" s="76">
        <f ca="1">DATEDIF(C38,D38,"y")</f>
        <v>10</v>
      </c>
      <c r="F38" s="76">
        <f t="shared" ca="1" si="9"/>
        <v>9</v>
      </c>
      <c r="G38" s="76">
        <f ca="1">DATEDIF(C38,D38,"md")</f>
        <v>16</v>
      </c>
      <c r="H38" s="71" t="str">
        <f t="shared" ca="1" si="15"/>
        <v>10ans 9mois 16jours</v>
      </c>
      <c r="I38" s="77" t="str">
        <f t="shared" ca="1" si="16"/>
        <v>non</v>
      </c>
      <c r="J38" s="76" t="str">
        <f t="shared" ca="1" si="17"/>
        <v>non</v>
      </c>
      <c r="K38" s="76" t="str">
        <f t="shared" ca="1" si="18"/>
        <v>non</v>
      </c>
      <c r="L38" s="77" t="str">
        <f ca="1">""&amp;IF(M38&gt;2000,"REMISE",IF(E38&gt;=20,"1","NON"))</f>
        <v>NON</v>
      </c>
      <c r="M38" s="88">
        <v>0</v>
      </c>
    </row>
    <row r="39" spans="1:13" ht="18.75">
      <c r="A39" s="76" t="s">
        <v>282</v>
      </c>
      <c r="B39" s="81" t="s">
        <v>283</v>
      </c>
      <c r="C39" s="81" t="s">
        <v>280</v>
      </c>
      <c r="D39" s="42">
        <f t="shared" ca="1" si="0"/>
        <v>43117</v>
      </c>
      <c r="E39" s="76">
        <f t="shared" ca="1" si="1"/>
        <v>9</v>
      </c>
      <c r="F39" s="76">
        <f t="shared" ca="1" si="9"/>
        <v>9</v>
      </c>
      <c r="G39" s="76">
        <f t="shared" ca="1" si="3"/>
        <v>16</v>
      </c>
      <c r="H39" s="71" t="str">
        <f t="shared" ca="1" si="15"/>
        <v>9ans 9mois 16jours</v>
      </c>
      <c r="I39" s="77" t="str">
        <f t="shared" ca="1" si="16"/>
        <v>non</v>
      </c>
      <c r="J39" s="76" t="str">
        <f t="shared" ca="1" si="17"/>
        <v>non</v>
      </c>
      <c r="K39" s="76" t="str">
        <f t="shared" ca="1" si="18"/>
        <v>non</v>
      </c>
      <c r="L39" s="77" t="str">
        <f ca="1">""&amp;IF(M39&gt;2000,"REMISE",IF(E39&gt;=30,"2","NON"))</f>
        <v>NON</v>
      </c>
      <c r="M39" s="89">
        <v>0</v>
      </c>
    </row>
    <row r="40" spans="1:13" ht="18.75">
      <c r="A40" s="76" t="s">
        <v>282</v>
      </c>
      <c r="B40" s="81" t="s">
        <v>283</v>
      </c>
      <c r="C40" s="81" t="s">
        <v>284</v>
      </c>
      <c r="D40" s="42">
        <f t="shared" ca="1" si="0"/>
        <v>43117</v>
      </c>
      <c r="E40" s="76">
        <f ca="1">DATEDIF(C40,D40,"y")</f>
        <v>8</v>
      </c>
      <c r="F40" s="76">
        <f t="shared" ca="1" si="9"/>
        <v>9</v>
      </c>
      <c r="G40" s="76">
        <f ca="1">DATEDIF(C40,D40,"md")</f>
        <v>16</v>
      </c>
      <c r="H40" s="71" t="str">
        <f t="shared" ca="1" si="15"/>
        <v>8ans 9mois 16jours</v>
      </c>
      <c r="I40" s="77" t="str">
        <f t="shared" ca="1" si="16"/>
        <v>non</v>
      </c>
      <c r="J40" s="76" t="str">
        <f t="shared" ca="1" si="17"/>
        <v>non</v>
      </c>
      <c r="K40" s="76" t="str">
        <f t="shared" ca="1" si="18"/>
        <v>non</v>
      </c>
      <c r="L40" s="77" t="str">
        <f ca="1">""&amp;IF(M40&gt;2000,"REMISE",IF(E40&gt;=35,"3","NON"))</f>
        <v>NON</v>
      </c>
      <c r="M40" s="89">
        <v>0</v>
      </c>
    </row>
    <row r="41" spans="1:13" ht="18.75">
      <c r="A41" s="73" t="s">
        <v>285</v>
      </c>
      <c r="B41" s="73" t="s">
        <v>286</v>
      </c>
      <c r="C41" s="83" t="s">
        <v>287</v>
      </c>
      <c r="D41" s="42">
        <f t="shared" ca="1" si="0"/>
        <v>43117</v>
      </c>
      <c r="E41" s="73">
        <f t="shared" ca="1" si="1"/>
        <v>10</v>
      </c>
      <c r="F41" s="73">
        <f t="shared" ca="1" si="9"/>
        <v>8</v>
      </c>
      <c r="G41" s="73">
        <f t="shared" ca="1" si="3"/>
        <v>16</v>
      </c>
      <c r="H41" s="72" t="str">
        <f t="shared" ca="1" si="15"/>
        <v>10ans 8mois 16jours</v>
      </c>
      <c r="I41" s="79" t="str">
        <f t="shared" ca="1" si="16"/>
        <v>non</v>
      </c>
      <c r="J41" s="73" t="str">
        <f t="shared" ca="1" si="17"/>
        <v>non</v>
      </c>
      <c r="K41" s="73" t="str">
        <f t="shared" ca="1" si="18"/>
        <v>non</v>
      </c>
      <c r="L41" s="77" t="str">
        <f ca="1">""&amp;IF(M41&gt;2000,"REMISE",IF(E41&gt;=20,"1","NON"))</f>
        <v>NON</v>
      </c>
      <c r="M41" s="88">
        <v>0</v>
      </c>
    </row>
    <row r="42" spans="1:13" ht="18.75">
      <c r="A42" s="73" t="s">
        <v>285</v>
      </c>
      <c r="B42" s="73" t="s">
        <v>286</v>
      </c>
      <c r="C42" s="83" t="s">
        <v>288</v>
      </c>
      <c r="D42" s="42">
        <f t="shared" ca="1" si="0"/>
        <v>43117</v>
      </c>
      <c r="E42" s="73">
        <f t="shared" ca="1" si="1"/>
        <v>9</v>
      </c>
      <c r="F42" s="73">
        <f t="shared" ca="1" si="9"/>
        <v>8</v>
      </c>
      <c r="G42" s="73">
        <f t="shared" ca="1" si="3"/>
        <v>16</v>
      </c>
      <c r="H42" s="72" t="str">
        <f t="shared" ca="1" si="15"/>
        <v>9ans 8mois 16jours</v>
      </c>
      <c r="I42" s="79" t="str">
        <f t="shared" ca="1" si="16"/>
        <v>non</v>
      </c>
      <c r="J42" s="73" t="str">
        <f t="shared" ca="1" si="17"/>
        <v>non</v>
      </c>
      <c r="K42" s="73" t="str">
        <f t="shared" ca="1" si="18"/>
        <v>non</v>
      </c>
      <c r="L42" s="77" t="str">
        <f ca="1">""&amp;IF(M42&gt;2000,"REMISE",IF(E42&gt;=30,"2","NON"))</f>
        <v>NON</v>
      </c>
      <c r="M42" s="89">
        <v>0</v>
      </c>
    </row>
    <row r="43" spans="1:13" ht="18.75">
      <c r="A43" s="73" t="s">
        <v>285</v>
      </c>
      <c r="B43" s="73" t="s">
        <v>286</v>
      </c>
      <c r="C43" s="83" t="s">
        <v>289</v>
      </c>
      <c r="D43" s="42">
        <f t="shared" ca="1" si="0"/>
        <v>43117</v>
      </c>
      <c r="E43" s="73">
        <f t="shared" ca="1" si="1"/>
        <v>8</v>
      </c>
      <c r="F43" s="73">
        <f t="shared" ca="1" si="9"/>
        <v>8</v>
      </c>
      <c r="G43" s="73">
        <f t="shared" ca="1" si="3"/>
        <v>16</v>
      </c>
      <c r="H43" s="72" t="str">
        <f t="shared" ca="1" si="15"/>
        <v>8ans 8mois 16jours</v>
      </c>
      <c r="I43" s="79" t="str">
        <f t="shared" ca="1" si="16"/>
        <v>non</v>
      </c>
      <c r="J43" s="73" t="str">
        <f t="shared" ca="1" si="17"/>
        <v>non</v>
      </c>
      <c r="K43" s="73" t="str">
        <f t="shared" ca="1" si="18"/>
        <v>non</v>
      </c>
      <c r="L43" s="77" t="str">
        <f ca="1">""&amp;IF(M43&gt;2000,"REMISE",IF(E43&gt;=35,"3","NON"))</f>
        <v>NON</v>
      </c>
      <c r="M43" s="89">
        <v>0</v>
      </c>
    </row>
    <row r="44" spans="1:13" ht="18.75">
      <c r="A44" s="76" t="s">
        <v>290</v>
      </c>
      <c r="B44" s="76" t="s">
        <v>291</v>
      </c>
      <c r="C44" s="81" t="s">
        <v>292</v>
      </c>
      <c r="D44" s="42">
        <f t="shared" ca="1" si="0"/>
        <v>43117</v>
      </c>
      <c r="E44" s="76">
        <f t="shared" ca="1" si="1"/>
        <v>10</v>
      </c>
      <c r="F44" s="76">
        <f t="shared" ca="1" si="9"/>
        <v>7</v>
      </c>
      <c r="G44" s="76">
        <f t="shared" ca="1" si="3"/>
        <v>16</v>
      </c>
      <c r="H44" s="71" t="str">
        <f t="shared" ca="1" si="15"/>
        <v>10ans 7mois 16jours</v>
      </c>
      <c r="I44" s="77" t="str">
        <f t="shared" ca="1" si="16"/>
        <v>non</v>
      </c>
      <c r="J44" s="76" t="str">
        <f t="shared" ca="1" si="17"/>
        <v>non</v>
      </c>
      <c r="K44" s="76" t="str">
        <f t="shared" ca="1" si="18"/>
        <v>non</v>
      </c>
      <c r="L44" s="77" t="str">
        <f ca="1">""&amp;IF(M44&gt;2000,"REMISE",IF(E44&gt;=20,"1","NON"))</f>
        <v>NON</v>
      </c>
      <c r="M44" s="88">
        <v>0</v>
      </c>
    </row>
    <row r="45" spans="1:13" ht="18.75">
      <c r="A45" s="76" t="s">
        <v>290</v>
      </c>
      <c r="B45" s="76" t="s">
        <v>291</v>
      </c>
      <c r="C45" s="81" t="s">
        <v>293</v>
      </c>
      <c r="D45" s="42">
        <f t="shared" ca="1" si="0"/>
        <v>43117</v>
      </c>
      <c r="E45" s="76">
        <f t="shared" ca="1" si="1"/>
        <v>9</v>
      </c>
      <c r="F45" s="76">
        <f t="shared" ca="1" si="9"/>
        <v>7</v>
      </c>
      <c r="G45" s="76">
        <f t="shared" ca="1" si="3"/>
        <v>16</v>
      </c>
      <c r="H45" s="71" t="str">
        <f t="shared" ca="1" si="15"/>
        <v>9ans 7mois 16jours</v>
      </c>
      <c r="I45" s="77" t="str">
        <f t="shared" ca="1" si="16"/>
        <v>non</v>
      </c>
      <c r="J45" s="76" t="str">
        <f t="shared" ca="1" si="17"/>
        <v>non</v>
      </c>
      <c r="K45" s="76" t="str">
        <f t="shared" ca="1" si="18"/>
        <v>non</v>
      </c>
      <c r="L45" s="77" t="str">
        <f ca="1">""&amp;IF(M45&gt;2000,"REMISE",IF(E45&gt;=30,"2","NON"))</f>
        <v>NON</v>
      </c>
      <c r="M45" s="88">
        <v>0</v>
      </c>
    </row>
    <row r="46" spans="1:13" ht="18.75">
      <c r="A46" s="76" t="s">
        <v>290</v>
      </c>
      <c r="B46" s="76" t="s">
        <v>291</v>
      </c>
      <c r="C46" s="81" t="s">
        <v>294</v>
      </c>
      <c r="D46" s="42">
        <f t="shared" ca="1" si="0"/>
        <v>43117</v>
      </c>
      <c r="E46" s="76">
        <f t="shared" ca="1" si="1"/>
        <v>8</v>
      </c>
      <c r="F46" s="76">
        <f t="shared" ca="1" si="9"/>
        <v>7</v>
      </c>
      <c r="G46" s="76">
        <f t="shared" ca="1" si="3"/>
        <v>16</v>
      </c>
      <c r="H46" s="71" t="str">
        <f t="shared" ca="1" si="15"/>
        <v>8ans 7mois 16jours</v>
      </c>
      <c r="I46" s="77" t="str">
        <f t="shared" ca="1" si="16"/>
        <v>non</v>
      </c>
      <c r="J46" s="76" t="str">
        <f t="shared" ca="1" si="17"/>
        <v>non</v>
      </c>
      <c r="K46" s="76" t="str">
        <f t="shared" ca="1" si="18"/>
        <v>non</v>
      </c>
      <c r="L46" s="77" t="str">
        <f ca="1">""&amp;IF(M46&gt;2000,"REMISE",IF(E46&gt;=35,"3","NON"))</f>
        <v>NON</v>
      </c>
      <c r="M46" s="89">
        <v>0</v>
      </c>
    </row>
    <row r="47" spans="1:13" ht="18.75">
      <c r="A47" s="84" t="s">
        <v>295</v>
      </c>
      <c r="B47" s="84" t="s">
        <v>296</v>
      </c>
      <c r="C47" s="84" t="s">
        <v>297</v>
      </c>
      <c r="D47" s="42">
        <f t="shared" ca="1" si="0"/>
        <v>43117</v>
      </c>
      <c r="E47" s="85">
        <f t="shared" ca="1" si="1"/>
        <v>8</v>
      </c>
      <c r="F47" s="73">
        <f t="shared" ca="1" si="9"/>
        <v>4</v>
      </c>
      <c r="G47" s="85">
        <f t="shared" ca="1" si="3"/>
        <v>14</v>
      </c>
      <c r="H47" s="86" t="str">
        <f t="shared" ca="1" si="15"/>
        <v>8ans 4mois 14jours</v>
      </c>
      <c r="I47" s="87" t="str">
        <f t="shared" ca="1" si="16"/>
        <v>non</v>
      </c>
      <c r="J47" s="85" t="str">
        <f t="shared" ca="1" si="17"/>
        <v>non</v>
      </c>
      <c r="K47" s="85" t="str">
        <f t="shared" ca="1" si="18"/>
        <v>non</v>
      </c>
      <c r="L47" s="77" t="str">
        <f ca="1">""&amp;IF(M47&gt;2000,"REMISE",IF(E47&gt;=20,"1","NON"))</f>
        <v>NON</v>
      </c>
      <c r="M47" s="89">
        <v>0</v>
      </c>
    </row>
    <row r="48" spans="1:13" ht="18.75">
      <c r="A48" s="83" t="s">
        <v>295</v>
      </c>
      <c r="B48" s="83" t="s">
        <v>296</v>
      </c>
      <c r="C48" s="83" t="s">
        <v>297</v>
      </c>
      <c r="D48" s="42">
        <f t="shared" ca="1" si="0"/>
        <v>43117</v>
      </c>
      <c r="E48" s="73">
        <f t="shared" ca="1" si="1"/>
        <v>8</v>
      </c>
      <c r="F48" s="73">
        <f t="shared" ca="1" si="9"/>
        <v>4</v>
      </c>
      <c r="G48" s="73">
        <f t="shared" ca="1" si="3"/>
        <v>14</v>
      </c>
      <c r="H48" s="72" t="str">
        <f t="shared" ca="1" si="15"/>
        <v>8ans 4mois 14jours</v>
      </c>
      <c r="I48" s="79" t="str">
        <f t="shared" ca="1" si="16"/>
        <v>non</v>
      </c>
      <c r="J48" s="73" t="str">
        <f t="shared" ca="1" si="17"/>
        <v>non</v>
      </c>
      <c r="K48" s="73" t="str">
        <f t="shared" ca="1" si="18"/>
        <v>non</v>
      </c>
      <c r="L48" s="77" t="str">
        <f ca="1">""&amp;IF(M48&gt;2000,"REMISE",IF(E48&gt;=30,"2","NON"))</f>
        <v>NON</v>
      </c>
      <c r="M48" s="88">
        <v>0</v>
      </c>
    </row>
    <row r="49" spans="1:13" ht="18.75">
      <c r="A49" s="83" t="s">
        <v>295</v>
      </c>
      <c r="B49" s="83" t="s">
        <v>296</v>
      </c>
      <c r="C49" s="83" t="s">
        <v>297</v>
      </c>
      <c r="D49" s="42">
        <f t="shared" ca="1" si="0"/>
        <v>43117</v>
      </c>
      <c r="E49" s="73">
        <f t="shared" ca="1" si="1"/>
        <v>8</v>
      </c>
      <c r="F49" s="73">
        <f t="shared" ca="1" si="9"/>
        <v>4</v>
      </c>
      <c r="G49" s="73">
        <f t="shared" ca="1" si="3"/>
        <v>14</v>
      </c>
      <c r="H49" s="72" t="str">
        <f ca="1">(E49&amp;"ans "&amp;F49&amp;"mois "&amp;G49&amp;"jours")</f>
        <v>8ans 4mois 14jours</v>
      </c>
      <c r="I49" s="79" t="str">
        <f ca="1">IF(E49&gt;=20,"argent","non")</f>
        <v>non</v>
      </c>
      <c r="J49" s="73" t="str">
        <f ca="1">IF(E49&gt;=30,"vermeille","non")</f>
        <v>non</v>
      </c>
      <c r="K49" s="73" t="str">
        <f ca="1">IF(E49&gt;=35,"OR","non")</f>
        <v>non</v>
      </c>
      <c r="L49" s="77" t="str">
        <f ca="1">""&amp;IF(M49&gt;2000,"REMISE",IF(E49&gt;=35,"3","NON"))</f>
        <v>NON</v>
      </c>
      <c r="M49" s="89">
        <v>0</v>
      </c>
    </row>
    <row r="50" spans="1:13" ht="18.75">
      <c r="A50" s="76" t="s">
        <v>298</v>
      </c>
      <c r="B50" s="76" t="s">
        <v>299</v>
      </c>
      <c r="C50" s="81" t="s">
        <v>300</v>
      </c>
      <c r="D50" s="42">
        <f t="shared" ca="1" si="0"/>
        <v>43117</v>
      </c>
      <c r="E50" s="76">
        <f t="shared" ref="E50:E52" ca="1" si="19">DATEDIF(C50,D50,"y")</f>
        <v>8</v>
      </c>
      <c r="F50" s="76">
        <f t="shared" ca="1" si="9"/>
        <v>0</v>
      </c>
      <c r="G50" s="76">
        <f t="shared" ref="G50:G52" ca="1" si="20">DATEDIF(C50,D50,"md")</f>
        <v>16</v>
      </c>
      <c r="H50" s="71" t="str">
        <f t="shared" ref="H50:H52" ca="1" si="21">(E50&amp;"ans "&amp;F50&amp;"mois "&amp;G50&amp;"jours")</f>
        <v>8ans 0mois 16jours</v>
      </c>
      <c r="I50" s="77" t="str">
        <f t="shared" ref="I50:I52" ca="1" si="22">IF(E50&gt;=20,"argent","non")</f>
        <v>non</v>
      </c>
      <c r="J50" s="76" t="str">
        <f t="shared" ref="J50:J52" ca="1" si="23">IF(E50&gt;=30,"vermeille","non")</f>
        <v>non</v>
      </c>
      <c r="K50" s="76" t="str">
        <f t="shared" ref="K50:K52" ca="1" si="24">IF(E50&gt;=35,"OR","non")</f>
        <v>non</v>
      </c>
      <c r="L50" s="77" t="str">
        <f ca="1">""&amp;IF(M50&gt;2000,"REMISE",IF(E50&gt;=20,"1","NON"))</f>
        <v>NON</v>
      </c>
      <c r="M50" s="89">
        <v>0</v>
      </c>
    </row>
    <row r="51" spans="1:13" ht="18.75">
      <c r="A51" s="76" t="s">
        <v>298</v>
      </c>
      <c r="B51" s="76" t="s">
        <v>299</v>
      </c>
      <c r="C51" s="81" t="s">
        <v>300</v>
      </c>
      <c r="D51" s="42">
        <f t="shared" ca="1" si="0"/>
        <v>43117</v>
      </c>
      <c r="E51" s="76">
        <f t="shared" ca="1" si="19"/>
        <v>8</v>
      </c>
      <c r="F51" s="76">
        <f t="shared" ca="1" si="9"/>
        <v>0</v>
      </c>
      <c r="G51" s="76">
        <f t="shared" ca="1" si="20"/>
        <v>16</v>
      </c>
      <c r="H51" s="71" t="str">
        <f t="shared" ca="1" si="21"/>
        <v>8ans 0mois 16jours</v>
      </c>
      <c r="I51" s="77" t="str">
        <f t="shared" ca="1" si="22"/>
        <v>non</v>
      </c>
      <c r="J51" s="76" t="str">
        <f t="shared" ca="1" si="23"/>
        <v>non</v>
      </c>
      <c r="K51" s="76" t="str">
        <f t="shared" ca="1" si="24"/>
        <v>non</v>
      </c>
      <c r="L51" s="77" t="str">
        <f ca="1">""&amp;IF(M51&gt;2000,"REMISE",IF(E51&gt;=30,"2","NON"))</f>
        <v>NON</v>
      </c>
      <c r="M51" s="88">
        <v>0</v>
      </c>
    </row>
    <row r="52" spans="1:13" ht="18.75">
      <c r="A52" s="76" t="s">
        <v>298</v>
      </c>
      <c r="B52" s="76" t="s">
        <v>299</v>
      </c>
      <c r="C52" s="81" t="s">
        <v>300</v>
      </c>
      <c r="D52" s="42">
        <f t="shared" ca="1" si="0"/>
        <v>43117</v>
      </c>
      <c r="E52" s="76">
        <f t="shared" ca="1" si="19"/>
        <v>8</v>
      </c>
      <c r="F52" s="76">
        <f t="shared" ca="1" si="9"/>
        <v>0</v>
      </c>
      <c r="G52" s="76">
        <f t="shared" ca="1" si="20"/>
        <v>16</v>
      </c>
      <c r="H52" s="71" t="str">
        <f t="shared" ca="1" si="21"/>
        <v>8ans 0mois 16jours</v>
      </c>
      <c r="I52" s="77" t="str">
        <f t="shared" ca="1" si="22"/>
        <v>non</v>
      </c>
      <c r="J52" s="76" t="str">
        <f t="shared" ca="1" si="23"/>
        <v>non</v>
      </c>
      <c r="K52" s="76" t="str">
        <f t="shared" ca="1" si="24"/>
        <v>non</v>
      </c>
      <c r="L52" s="77" t="str">
        <f ca="1">""&amp;IF(M52&gt;2000,"REMISE",IF(E52&gt;=35,"3","NON"))</f>
        <v>NON</v>
      </c>
      <c r="M52" s="89">
        <v>0</v>
      </c>
    </row>
    <row r="53" spans="1:13">
      <c r="M53" s="88">
        <v>0</v>
      </c>
    </row>
    <row r="54" spans="1:13">
      <c r="M54" s="89">
        <v>0</v>
      </c>
    </row>
    <row r="55" spans="1:13">
      <c r="M55" s="89">
        <v>0</v>
      </c>
    </row>
    <row r="56" spans="1:13">
      <c r="M56" s="88">
        <v>0</v>
      </c>
    </row>
  </sheetData>
  <phoneticPr fontId="0" type="noConversion"/>
  <conditionalFormatting sqref="I2:I52 L2:L52">
    <cfRule type="expression" dxfId="2" priority="1" stopIfTrue="1">
      <formula>NOT(ISERROR(SEARCH("argent",I2)))</formula>
    </cfRule>
  </conditionalFormatting>
  <conditionalFormatting sqref="J2:J52">
    <cfRule type="expression" dxfId="1" priority="2" stopIfTrue="1">
      <formula>NOT(ISERROR(SEARCH("vermeille",J2)))</formula>
    </cfRule>
  </conditionalFormatting>
  <conditionalFormatting sqref="K2:K52">
    <cfRule type="expression" dxfId="0" priority="3" stopIfTrue="1">
      <formula>NOT(ISERROR(SEARCH("or",K2)))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29"/>
  <sheetViews>
    <sheetView topLeftCell="A4" workbookViewId="0">
      <selection activeCell="C12" sqref="C12:F12"/>
    </sheetView>
  </sheetViews>
  <sheetFormatPr baseColWidth="10" defaultRowHeight="15"/>
  <cols>
    <col min="10" max="10" width="15.85546875" bestFit="1" customWidth="1"/>
  </cols>
  <sheetData>
    <row r="1" spans="1:10" ht="16.5" thickBot="1">
      <c r="D1" s="99" t="s">
        <v>11</v>
      </c>
      <c r="E1" s="100"/>
      <c r="F1" s="100"/>
      <c r="G1" s="101"/>
    </row>
    <row r="2" spans="1:10" ht="15.75" thickBot="1"/>
    <row r="3" spans="1:10" ht="15.75" thickBot="1">
      <c r="A3" s="102" t="s">
        <v>12</v>
      </c>
      <c r="B3" s="103"/>
    </row>
    <row r="6" spans="1:10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0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</row>
    <row r="8" spans="1:10">
      <c r="C8" s="106"/>
      <c r="D8" s="106"/>
      <c r="E8" s="106"/>
      <c r="F8" s="106"/>
      <c r="G8" s="2"/>
      <c r="H8" s="2"/>
      <c r="I8" s="2"/>
      <c r="J8" s="2"/>
    </row>
    <row r="9" spans="1:10">
      <c r="A9" s="3">
        <v>30147</v>
      </c>
      <c r="B9" s="3">
        <v>30511</v>
      </c>
      <c r="C9" s="90" t="s">
        <v>19</v>
      </c>
      <c r="D9" s="91"/>
      <c r="E9" s="91"/>
      <c r="F9" s="92"/>
      <c r="G9" s="2">
        <f>DATEDIF(A9,B9,"y")</f>
        <v>0</v>
      </c>
      <c r="H9" s="2">
        <f>DATEDIF(A9,B9,"ym")</f>
        <v>11</v>
      </c>
      <c r="I9" s="2">
        <f>DATEDIF(A9,B9,"md")</f>
        <v>29</v>
      </c>
      <c r="J9" s="2">
        <v>100</v>
      </c>
    </row>
    <row r="10" spans="1:10">
      <c r="A10" s="3">
        <v>30512</v>
      </c>
      <c r="B10" s="3">
        <v>33450</v>
      </c>
      <c r="C10" s="90" t="s">
        <v>20</v>
      </c>
      <c r="D10" s="91"/>
      <c r="E10" s="91"/>
      <c r="F10" s="92"/>
      <c r="G10" s="2">
        <f t="shared" ref="G10:G27" si="0">DATEDIF(A10,B10,"y")</f>
        <v>8</v>
      </c>
      <c r="H10" s="2">
        <f t="shared" ref="H10:H27" si="1">DATEDIF(A10,B10,"ym")</f>
        <v>0</v>
      </c>
      <c r="I10" s="2">
        <f t="shared" ref="I10:I27" si="2">DATEDIF(A10,B10,"md")</f>
        <v>16</v>
      </c>
      <c r="J10" s="2">
        <v>100</v>
      </c>
    </row>
    <row r="11" spans="1:10">
      <c r="A11" s="3">
        <v>33451</v>
      </c>
      <c r="B11" s="3">
        <v>41486</v>
      </c>
      <c r="C11" s="90" t="s">
        <v>21</v>
      </c>
      <c r="D11" s="91"/>
      <c r="E11" s="91"/>
      <c r="F11" s="92"/>
      <c r="G11" s="2">
        <f t="shared" si="0"/>
        <v>21</v>
      </c>
      <c r="H11" s="2">
        <f t="shared" si="1"/>
        <v>11</v>
      </c>
      <c r="I11" s="2">
        <f t="shared" si="2"/>
        <v>30</v>
      </c>
      <c r="J11" s="2">
        <v>100</v>
      </c>
    </row>
    <row r="12" spans="1:10">
      <c r="A12" s="3">
        <v>41487</v>
      </c>
      <c r="B12" s="3">
        <v>43100</v>
      </c>
      <c r="C12" s="93" t="s">
        <v>22</v>
      </c>
      <c r="D12" s="94"/>
      <c r="E12" s="94"/>
      <c r="F12" s="95"/>
      <c r="G12" s="2">
        <f t="shared" si="0"/>
        <v>4</v>
      </c>
      <c r="H12" s="2">
        <f t="shared" si="1"/>
        <v>4</v>
      </c>
      <c r="I12" s="2">
        <f t="shared" si="2"/>
        <v>30</v>
      </c>
      <c r="J12" s="2">
        <v>100</v>
      </c>
    </row>
    <row r="13" spans="1:10">
      <c r="A13" s="2"/>
      <c r="B13" s="2"/>
      <c r="C13" s="90"/>
      <c r="D13" s="91"/>
      <c r="E13" s="91"/>
      <c r="F13" s="92"/>
      <c r="G13" s="2">
        <f t="shared" si="0"/>
        <v>0</v>
      </c>
      <c r="H13" s="2">
        <f t="shared" si="1"/>
        <v>0</v>
      </c>
      <c r="I13" s="2">
        <f t="shared" si="2"/>
        <v>0</v>
      </c>
      <c r="J13" s="2"/>
    </row>
    <row r="14" spans="1:10">
      <c r="A14" s="2"/>
      <c r="B14" s="2"/>
      <c r="C14" s="90"/>
      <c r="D14" s="91"/>
      <c r="E14" s="91"/>
      <c r="F14" s="92"/>
      <c r="G14" s="2">
        <f t="shared" si="0"/>
        <v>0</v>
      </c>
      <c r="H14" s="2">
        <f t="shared" si="1"/>
        <v>0</v>
      </c>
      <c r="I14" s="2">
        <f t="shared" si="2"/>
        <v>0</v>
      </c>
      <c r="J14" s="2"/>
    </row>
    <row r="15" spans="1:10">
      <c r="A15" s="2"/>
      <c r="B15" s="2"/>
      <c r="C15" s="90"/>
      <c r="D15" s="91"/>
      <c r="E15" s="91"/>
      <c r="F15" s="92"/>
      <c r="G15" s="2">
        <f t="shared" si="0"/>
        <v>0</v>
      </c>
      <c r="H15" s="2">
        <f t="shared" si="1"/>
        <v>0</v>
      </c>
      <c r="I15" s="2">
        <f t="shared" si="2"/>
        <v>0</v>
      </c>
      <c r="J15" s="2"/>
    </row>
    <row r="16" spans="1:10">
      <c r="A16" s="2"/>
      <c r="B16" s="2"/>
      <c r="C16" s="90"/>
      <c r="D16" s="91"/>
      <c r="E16" s="91"/>
      <c r="F16" s="92"/>
      <c r="G16" s="2">
        <f t="shared" si="0"/>
        <v>0</v>
      </c>
      <c r="H16" s="2">
        <f t="shared" si="1"/>
        <v>0</v>
      </c>
      <c r="I16" s="2">
        <f t="shared" si="2"/>
        <v>0</v>
      </c>
      <c r="J16" s="2"/>
    </row>
    <row r="17" spans="1:10">
      <c r="A17" s="2"/>
      <c r="B17" s="2"/>
      <c r="C17" s="90"/>
      <c r="D17" s="91"/>
      <c r="E17" s="91"/>
      <c r="F17" s="92"/>
      <c r="G17" s="2">
        <f t="shared" si="0"/>
        <v>0</v>
      </c>
      <c r="H17" s="2">
        <f t="shared" si="1"/>
        <v>0</v>
      </c>
      <c r="I17" s="2">
        <f t="shared" si="2"/>
        <v>0</v>
      </c>
      <c r="J17" s="2"/>
    </row>
    <row r="18" spans="1:10">
      <c r="A18" s="2"/>
      <c r="B18" s="2"/>
      <c r="C18" s="9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2"/>
    </row>
    <row r="19" spans="1:10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</row>
    <row r="20" spans="1:10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</row>
    <row r="21" spans="1:10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</row>
    <row r="22" spans="1:10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</row>
    <row r="23" spans="1:10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</row>
    <row r="24" spans="1:10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</row>
    <row r="25" spans="1:10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</row>
    <row r="26" spans="1:10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</row>
    <row r="27" spans="1:10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</row>
    <row r="28" spans="1:10">
      <c r="G28" s="4">
        <f>SUM(G9:G27)</f>
        <v>33</v>
      </c>
      <c r="H28" s="4">
        <f>SUM(H9:H27)</f>
        <v>26</v>
      </c>
      <c r="I28" s="4">
        <f>SUM(I9:I27)</f>
        <v>105</v>
      </c>
    </row>
    <row r="29" spans="1:10">
      <c r="A29" s="97" t="s">
        <v>198</v>
      </c>
      <c r="B29" s="97"/>
      <c r="C29" s="97"/>
      <c r="D29" s="97"/>
      <c r="E29" s="97"/>
      <c r="F29" s="98"/>
      <c r="G29" s="2">
        <f>DATEDIF(A9,B12,"y")</f>
        <v>35</v>
      </c>
      <c r="H29" s="2">
        <f>DATEDIF(A9,B12,"ym")</f>
        <v>5</v>
      </c>
      <c r="I29" s="2">
        <f>DATEDIF(A9,B12,"md")</f>
        <v>16</v>
      </c>
    </row>
  </sheetData>
  <mergeCells count="26">
    <mergeCell ref="A29:F29"/>
    <mergeCell ref="D1:G1"/>
    <mergeCell ref="A3:B3"/>
    <mergeCell ref="A6:B6"/>
    <mergeCell ref="C6:F8"/>
    <mergeCell ref="G6:I7"/>
    <mergeCell ref="J6:J7"/>
    <mergeCell ref="C9:F9"/>
    <mergeCell ref="C10:F10"/>
    <mergeCell ref="C11:F11"/>
    <mergeCell ref="C19:F19"/>
    <mergeCell ref="C13:F13"/>
    <mergeCell ref="C14:F14"/>
    <mergeCell ref="C15:F15"/>
    <mergeCell ref="C16:F16"/>
    <mergeCell ref="C26:F26"/>
    <mergeCell ref="C17:F17"/>
    <mergeCell ref="C12:F12"/>
    <mergeCell ref="C27:F27"/>
    <mergeCell ref="C18:F18"/>
    <mergeCell ref="C20:F20"/>
    <mergeCell ref="C21:F21"/>
    <mergeCell ref="C22:F22"/>
    <mergeCell ref="C23:F23"/>
    <mergeCell ref="C24:F24"/>
    <mergeCell ref="C25:F25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32"/>
  <sheetViews>
    <sheetView topLeftCell="A13" workbookViewId="0">
      <selection activeCell="J32" sqref="J32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23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35582</v>
      </c>
      <c r="B9" s="3">
        <v>35946</v>
      </c>
      <c r="C9" s="90" t="s">
        <v>24</v>
      </c>
      <c r="D9" s="91"/>
      <c r="E9" s="91"/>
      <c r="F9" s="92"/>
      <c r="G9" s="2">
        <f>DATEDIF(A9,B9,"y")</f>
        <v>0</v>
      </c>
      <c r="H9" s="2">
        <f>DATEDIF(A9,B9,"ym")</f>
        <v>11</v>
      </c>
      <c r="I9" s="2">
        <f>DATEDIF(A9,B9,"md")</f>
        <v>30</v>
      </c>
      <c r="J9" s="5">
        <v>1</v>
      </c>
      <c r="K9" s="2"/>
    </row>
    <row r="10" spans="1:11">
      <c r="A10" s="3">
        <v>35947</v>
      </c>
      <c r="B10" s="3">
        <v>38656</v>
      </c>
      <c r="C10" s="90" t="s">
        <v>25</v>
      </c>
      <c r="D10" s="91"/>
      <c r="E10" s="91"/>
      <c r="F10" s="92"/>
      <c r="G10" s="2">
        <f t="shared" ref="G10:G29" si="0">DATEDIF(A10,B10,"y")</f>
        <v>7</v>
      </c>
      <c r="H10" s="2">
        <f t="shared" ref="H10:H29" si="1">DATEDIF(A10,B10,"ym")</f>
        <v>4</v>
      </c>
      <c r="I10" s="2">
        <f t="shared" ref="I10:I29" si="2">DATEDIF(A10,B10,"md")</f>
        <v>30</v>
      </c>
      <c r="J10" s="5">
        <v>1</v>
      </c>
      <c r="K10" s="2"/>
    </row>
    <row r="11" spans="1:11">
      <c r="A11" s="3">
        <v>38657</v>
      </c>
      <c r="B11" s="3">
        <v>39082</v>
      </c>
      <c r="C11" s="90" t="s">
        <v>26</v>
      </c>
      <c r="D11" s="91"/>
      <c r="E11" s="91"/>
      <c r="F11" s="92"/>
      <c r="G11" s="2">
        <f t="shared" si="0"/>
        <v>1</v>
      </c>
      <c r="H11" s="2">
        <f t="shared" si="1"/>
        <v>1</v>
      </c>
      <c r="I11" s="2">
        <f t="shared" si="2"/>
        <v>30</v>
      </c>
      <c r="J11" s="5">
        <v>1</v>
      </c>
      <c r="K11" s="2"/>
    </row>
    <row r="12" spans="1:11">
      <c r="A12" s="3">
        <v>39083</v>
      </c>
      <c r="B12" s="3">
        <v>39813</v>
      </c>
      <c r="C12" s="90" t="s">
        <v>27</v>
      </c>
      <c r="D12" s="91"/>
      <c r="E12" s="91"/>
      <c r="F12" s="92"/>
      <c r="G12" s="2">
        <f t="shared" si="0"/>
        <v>1</v>
      </c>
      <c r="H12" s="2">
        <f t="shared" si="1"/>
        <v>11</v>
      </c>
      <c r="I12" s="2">
        <f t="shared" si="2"/>
        <v>30</v>
      </c>
      <c r="J12" s="5">
        <v>1</v>
      </c>
      <c r="K12" s="2"/>
    </row>
    <row r="13" spans="1:11">
      <c r="A13" s="3">
        <v>39814</v>
      </c>
      <c r="B13" s="3">
        <v>41274</v>
      </c>
      <c r="C13" s="90" t="s">
        <v>27</v>
      </c>
      <c r="D13" s="91"/>
      <c r="E13" s="91"/>
      <c r="F13" s="92"/>
      <c r="G13" s="2">
        <f t="shared" si="0"/>
        <v>3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6">
        <v>41275</v>
      </c>
      <c r="B14" s="6">
        <v>41639</v>
      </c>
      <c r="C14" s="107" t="s">
        <v>27</v>
      </c>
      <c r="D14" s="108"/>
      <c r="E14" s="108"/>
      <c r="F14" s="109"/>
      <c r="G14" s="7">
        <f t="shared" si="0"/>
        <v>0</v>
      </c>
      <c r="H14" s="7">
        <f t="shared" si="1"/>
        <v>11</v>
      </c>
      <c r="I14" s="7">
        <f t="shared" si="2"/>
        <v>30</v>
      </c>
      <c r="J14" s="8">
        <v>0.5</v>
      </c>
      <c r="K14" s="7" t="s">
        <v>28</v>
      </c>
    </row>
    <row r="15" spans="1:11">
      <c r="A15" s="3">
        <v>41640</v>
      </c>
      <c r="B15" s="3">
        <v>43100</v>
      </c>
      <c r="C15" s="90" t="s">
        <v>27</v>
      </c>
      <c r="D15" s="91"/>
      <c r="E15" s="91"/>
      <c r="F15" s="92"/>
      <c r="G15" s="2">
        <f t="shared" si="0"/>
        <v>3</v>
      </c>
      <c r="H15" s="2">
        <f t="shared" si="1"/>
        <v>11</v>
      </c>
      <c r="I15" s="2">
        <f t="shared" si="2"/>
        <v>30</v>
      </c>
      <c r="J15" s="5">
        <v>1</v>
      </c>
      <c r="K15" s="2"/>
    </row>
    <row r="16" spans="1:11">
      <c r="A16" s="2"/>
      <c r="B16" s="2"/>
      <c r="C16" s="90"/>
      <c r="D16" s="91"/>
      <c r="E16" s="91"/>
      <c r="F16" s="92"/>
      <c r="G16" s="2">
        <f t="shared" si="0"/>
        <v>0</v>
      </c>
      <c r="H16" s="2">
        <f t="shared" si="1"/>
        <v>0</v>
      </c>
      <c r="I16" s="2">
        <f t="shared" si="2"/>
        <v>0</v>
      </c>
      <c r="J16" s="2"/>
      <c r="K16" s="2"/>
    </row>
    <row r="17" spans="1:11">
      <c r="A17" s="2"/>
      <c r="B17" s="2"/>
      <c r="C17" s="90"/>
      <c r="D17" s="91"/>
      <c r="E17" s="91"/>
      <c r="F17" s="92"/>
      <c r="G17" s="2">
        <f t="shared" si="0"/>
        <v>0</v>
      </c>
      <c r="H17" s="2">
        <f t="shared" si="1"/>
        <v>0</v>
      </c>
      <c r="I17" s="2">
        <f t="shared" si="2"/>
        <v>0</v>
      </c>
      <c r="J17" s="2"/>
      <c r="K17" s="2"/>
    </row>
    <row r="18" spans="1:11">
      <c r="A18" s="2"/>
      <c r="B18" s="2"/>
      <c r="C18" s="9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2"/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50">
        <f>SUM(G9:G29)</f>
        <v>15</v>
      </c>
      <c r="H30" s="4">
        <f>SUM(H9:H29)</f>
        <v>60</v>
      </c>
      <c r="I30" s="4">
        <f>SUM(I9:I29)</f>
        <v>210</v>
      </c>
    </row>
    <row r="31" spans="1:11">
      <c r="A31" s="106" t="s">
        <v>200</v>
      </c>
      <c r="B31" s="106"/>
      <c r="C31" s="106"/>
      <c r="D31" s="106"/>
      <c r="E31" s="106"/>
      <c r="F31" s="106"/>
      <c r="G31" s="2">
        <f>DATEDIF(A9,B15,"y")</f>
        <v>20</v>
      </c>
      <c r="H31" s="17">
        <f>DATEDIF(A9,B15,"ym")</f>
        <v>6</v>
      </c>
      <c r="I31" s="17">
        <f>DATEDIF(A9,B15,"md")</f>
        <v>30</v>
      </c>
    </row>
    <row r="32" spans="1:11" ht="15.75">
      <c r="A32" s="106" t="s">
        <v>201</v>
      </c>
      <c r="B32" s="106"/>
      <c r="C32" s="106"/>
      <c r="D32" s="106"/>
      <c r="E32" s="106"/>
      <c r="F32" s="106"/>
      <c r="G32" s="53">
        <v>19</v>
      </c>
      <c r="H32" s="53">
        <v>7</v>
      </c>
      <c r="I32" s="53">
        <v>0</v>
      </c>
    </row>
  </sheetData>
  <mergeCells count="29">
    <mergeCell ref="A32:F32"/>
    <mergeCell ref="J6:J7"/>
    <mergeCell ref="C22:F22"/>
    <mergeCell ref="C16:F16"/>
    <mergeCell ref="C9:F9"/>
    <mergeCell ref="C10:F10"/>
    <mergeCell ref="C11:F11"/>
    <mergeCell ref="C12:F12"/>
    <mergeCell ref="C15:F15"/>
    <mergeCell ref="C20:F20"/>
    <mergeCell ref="C17:F17"/>
    <mergeCell ref="A31:F31"/>
    <mergeCell ref="D1:G1"/>
    <mergeCell ref="A3:B3"/>
    <mergeCell ref="A6:B6"/>
    <mergeCell ref="C6:F8"/>
    <mergeCell ref="G6:I7"/>
    <mergeCell ref="C21:F21"/>
    <mergeCell ref="C29:F29"/>
    <mergeCell ref="C13:F13"/>
    <mergeCell ref="C14:F14"/>
    <mergeCell ref="C23:F23"/>
    <mergeCell ref="C24:F24"/>
    <mergeCell ref="C25:F25"/>
    <mergeCell ref="C26:F26"/>
    <mergeCell ref="C27:F27"/>
    <mergeCell ref="C28:F28"/>
    <mergeCell ref="C19:F19"/>
    <mergeCell ref="C18:F18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K31"/>
  <sheetViews>
    <sheetView topLeftCell="A7" workbookViewId="0">
      <selection activeCell="G31" sqref="G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29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29774</v>
      </c>
      <c r="B9" s="3">
        <v>29859</v>
      </c>
      <c r="C9" s="90" t="s">
        <v>30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23</v>
      </c>
      <c r="J9" s="5">
        <v>1</v>
      </c>
      <c r="K9" s="2"/>
    </row>
    <row r="10" spans="1:11">
      <c r="A10" s="3">
        <v>30651</v>
      </c>
      <c r="B10" s="3">
        <v>31016</v>
      </c>
      <c r="C10" s="90" t="s">
        <v>31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11</v>
      </c>
      <c r="I10" s="2">
        <f t="shared" ref="I10:I29" si="2">DATEDIF(A10,B10,"md")</f>
        <v>29</v>
      </c>
      <c r="J10" s="5">
        <v>1</v>
      </c>
      <c r="K10" s="2"/>
    </row>
    <row r="11" spans="1:11">
      <c r="A11" s="3">
        <v>31017</v>
      </c>
      <c r="B11" s="3">
        <v>31593</v>
      </c>
      <c r="C11" s="90" t="s">
        <v>32</v>
      </c>
      <c r="D11" s="91"/>
      <c r="E11" s="91"/>
      <c r="F11" s="92"/>
      <c r="G11" s="2">
        <f t="shared" si="0"/>
        <v>1</v>
      </c>
      <c r="H11" s="2">
        <f t="shared" si="1"/>
        <v>6</v>
      </c>
      <c r="I11" s="2">
        <f t="shared" si="2"/>
        <v>29</v>
      </c>
      <c r="J11" s="5">
        <v>1</v>
      </c>
      <c r="K11" s="2"/>
    </row>
    <row r="12" spans="1:11">
      <c r="A12" s="3">
        <v>31594</v>
      </c>
      <c r="B12" s="3">
        <v>32233</v>
      </c>
      <c r="C12" s="90" t="s">
        <v>214</v>
      </c>
      <c r="D12" s="91"/>
      <c r="E12" s="91"/>
      <c r="F12" s="92"/>
      <c r="G12" s="2">
        <f t="shared" si="0"/>
        <v>1</v>
      </c>
      <c r="H12" s="2">
        <f t="shared" si="1"/>
        <v>8</v>
      </c>
      <c r="I12" s="2">
        <f t="shared" si="2"/>
        <v>30</v>
      </c>
      <c r="J12" s="5">
        <v>1</v>
      </c>
      <c r="K12" s="2"/>
    </row>
    <row r="13" spans="1:11">
      <c r="A13" s="3">
        <v>32234</v>
      </c>
      <c r="B13" s="3">
        <v>32294</v>
      </c>
      <c r="C13" s="90" t="s">
        <v>215</v>
      </c>
      <c r="D13" s="91"/>
      <c r="E13" s="91"/>
      <c r="F13" s="92"/>
      <c r="G13" s="2">
        <f t="shared" si="0"/>
        <v>0</v>
      </c>
      <c r="H13" s="2">
        <f t="shared" si="1"/>
        <v>1</v>
      </c>
      <c r="I13" s="2">
        <f t="shared" si="2"/>
        <v>30</v>
      </c>
      <c r="J13" s="5">
        <v>1</v>
      </c>
      <c r="K13" s="2"/>
    </row>
    <row r="14" spans="1:11">
      <c r="A14" s="9">
        <v>32295</v>
      </c>
      <c r="B14" s="9">
        <v>33662</v>
      </c>
      <c r="C14" s="110" t="s">
        <v>33</v>
      </c>
      <c r="D14" s="111"/>
      <c r="E14" s="111"/>
      <c r="F14" s="112"/>
      <c r="G14" s="10">
        <f t="shared" si="0"/>
        <v>3</v>
      </c>
      <c r="H14" s="10">
        <f t="shared" si="1"/>
        <v>8</v>
      </c>
      <c r="I14" s="10">
        <f t="shared" si="2"/>
        <v>27</v>
      </c>
      <c r="J14" s="5">
        <v>1</v>
      </c>
      <c r="K14" s="10"/>
    </row>
    <row r="15" spans="1:11">
      <c r="A15" s="3">
        <v>33664</v>
      </c>
      <c r="B15" s="3">
        <v>35399</v>
      </c>
      <c r="C15" s="90" t="s">
        <v>34</v>
      </c>
      <c r="D15" s="91"/>
      <c r="E15" s="91"/>
      <c r="F15" s="92"/>
      <c r="G15" s="2">
        <f t="shared" si="0"/>
        <v>4</v>
      </c>
      <c r="H15" s="2">
        <f t="shared" si="1"/>
        <v>8</v>
      </c>
      <c r="I15" s="2">
        <f t="shared" si="2"/>
        <v>29</v>
      </c>
      <c r="J15" s="5">
        <v>1</v>
      </c>
      <c r="K15" s="2"/>
    </row>
    <row r="16" spans="1:11">
      <c r="A16" s="3">
        <v>35400</v>
      </c>
      <c r="B16" s="3">
        <v>38472</v>
      </c>
      <c r="C16" s="90" t="s">
        <v>35</v>
      </c>
      <c r="D16" s="91"/>
      <c r="E16" s="91"/>
      <c r="F16" s="92"/>
      <c r="G16" s="2">
        <f t="shared" si="0"/>
        <v>8</v>
      </c>
      <c r="H16" s="2">
        <f t="shared" si="1"/>
        <v>4</v>
      </c>
      <c r="I16" s="2">
        <f t="shared" si="2"/>
        <v>29</v>
      </c>
      <c r="J16" s="5">
        <v>1</v>
      </c>
      <c r="K16" s="2"/>
    </row>
    <row r="17" spans="1:11">
      <c r="A17" s="3">
        <v>38473</v>
      </c>
      <c r="B17" s="3">
        <v>39082</v>
      </c>
      <c r="C17" s="90" t="s">
        <v>36</v>
      </c>
      <c r="D17" s="91"/>
      <c r="E17" s="91"/>
      <c r="F17" s="92"/>
      <c r="G17" s="2">
        <f t="shared" si="0"/>
        <v>1</v>
      </c>
      <c r="H17" s="2">
        <f t="shared" si="1"/>
        <v>7</v>
      </c>
      <c r="I17" s="2">
        <f t="shared" si="2"/>
        <v>30</v>
      </c>
      <c r="J17" s="5">
        <v>1</v>
      </c>
      <c r="K17" s="2"/>
    </row>
    <row r="18" spans="1:11">
      <c r="A18" s="3">
        <v>39083</v>
      </c>
      <c r="B18" s="3">
        <v>43100</v>
      </c>
      <c r="C18" s="90" t="s">
        <v>37</v>
      </c>
      <c r="D18" s="91"/>
      <c r="E18" s="91"/>
      <c r="F18" s="92"/>
      <c r="G18" s="2">
        <f t="shared" si="0"/>
        <v>10</v>
      </c>
      <c r="H18" s="2">
        <f t="shared" si="1"/>
        <v>11</v>
      </c>
      <c r="I18" s="2">
        <f t="shared" si="2"/>
        <v>30</v>
      </c>
      <c r="J18" s="5">
        <v>1</v>
      </c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28</v>
      </c>
      <c r="H30" s="4">
        <f>SUM(H9:H29)</f>
        <v>66</v>
      </c>
      <c r="I30" s="4">
        <f>SUM(I9:I29)</f>
        <v>286</v>
      </c>
    </row>
    <row r="31" spans="1:11" ht="15.75" thickBot="1">
      <c r="A31" s="113" t="s">
        <v>198</v>
      </c>
      <c r="B31" s="114"/>
      <c r="C31" s="114"/>
      <c r="D31" s="114"/>
      <c r="E31" s="114"/>
      <c r="F31" s="115"/>
      <c r="G31" s="52">
        <f>DATEDIF(A9,B18,"y")</f>
        <v>36</v>
      </c>
      <c r="H31" s="51">
        <f>DATEDIF(A9,B18,"ym")</f>
        <v>5</v>
      </c>
      <c r="I31" s="51">
        <f>DATEDIF(A9,B18,"md")</f>
        <v>24</v>
      </c>
    </row>
  </sheetData>
  <mergeCells count="28">
    <mergeCell ref="C20:F20"/>
    <mergeCell ref="C16:F16"/>
    <mergeCell ref="C17:F17"/>
    <mergeCell ref="A31:F31"/>
    <mergeCell ref="C29:F29"/>
    <mergeCell ref="C21:F21"/>
    <mergeCell ref="C22:F22"/>
    <mergeCell ref="C23:F23"/>
    <mergeCell ref="C24:F24"/>
    <mergeCell ref="C25:F25"/>
    <mergeCell ref="C26:F26"/>
    <mergeCell ref="C27:F27"/>
    <mergeCell ref="C28:F28"/>
    <mergeCell ref="J6:J7"/>
    <mergeCell ref="C14:F14"/>
    <mergeCell ref="C15:F15"/>
    <mergeCell ref="C18:F18"/>
    <mergeCell ref="C19:F19"/>
    <mergeCell ref="C13:F13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31"/>
  <sheetViews>
    <sheetView topLeftCell="A19" workbookViewId="0">
      <selection activeCell="A31" sqref="A31:F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38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30468</v>
      </c>
      <c r="B9" s="3">
        <v>30547</v>
      </c>
      <c r="C9" s="90" t="s">
        <v>39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18</v>
      </c>
      <c r="J9" s="5">
        <v>1</v>
      </c>
      <c r="K9" s="2"/>
    </row>
    <row r="10" spans="1:11">
      <c r="A10" s="3">
        <v>30548</v>
      </c>
      <c r="B10" s="3">
        <v>30589</v>
      </c>
      <c r="C10" s="90" t="s">
        <v>39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</v>
      </c>
      <c r="I10" s="2">
        <f t="shared" ref="I10:I29" si="2">DATEDIF(A10,B10,"md")</f>
        <v>10</v>
      </c>
      <c r="J10" s="5">
        <v>1</v>
      </c>
      <c r="K10" s="2"/>
    </row>
    <row r="11" spans="1:11">
      <c r="A11" s="3">
        <v>30590</v>
      </c>
      <c r="B11" s="3">
        <v>30681</v>
      </c>
      <c r="C11" s="90" t="s">
        <v>39</v>
      </c>
      <c r="D11" s="91"/>
      <c r="E11" s="91"/>
      <c r="F11" s="92"/>
      <c r="G11" s="2">
        <f t="shared" si="0"/>
        <v>0</v>
      </c>
      <c r="H11" s="2">
        <f t="shared" si="1"/>
        <v>2</v>
      </c>
      <c r="I11" s="2">
        <f t="shared" si="2"/>
        <v>30</v>
      </c>
      <c r="J11" s="5">
        <v>1</v>
      </c>
      <c r="K11" s="2"/>
    </row>
    <row r="12" spans="1:11">
      <c r="A12" s="3">
        <v>30682</v>
      </c>
      <c r="B12" s="3">
        <v>31047</v>
      </c>
      <c r="C12" s="90" t="s">
        <v>40</v>
      </c>
      <c r="D12" s="91"/>
      <c r="E12" s="91"/>
      <c r="F12" s="92"/>
      <c r="G12" s="2">
        <f t="shared" si="0"/>
        <v>0</v>
      </c>
      <c r="H12" s="2">
        <f t="shared" si="1"/>
        <v>11</v>
      </c>
      <c r="I12" s="2">
        <f t="shared" si="2"/>
        <v>30</v>
      </c>
      <c r="J12" s="5">
        <v>1</v>
      </c>
      <c r="K12" s="2"/>
    </row>
    <row r="13" spans="1:11">
      <c r="A13" s="3">
        <v>31048</v>
      </c>
      <c r="B13" s="3">
        <v>32142</v>
      </c>
      <c r="C13" s="90" t="s">
        <v>41</v>
      </c>
      <c r="D13" s="91"/>
      <c r="E13" s="91"/>
      <c r="F13" s="92"/>
      <c r="G13" s="2">
        <f t="shared" si="0"/>
        <v>2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9">
        <v>32143</v>
      </c>
      <c r="B14" s="9">
        <v>37757</v>
      </c>
      <c r="C14" s="110" t="s">
        <v>42</v>
      </c>
      <c r="D14" s="111"/>
      <c r="E14" s="111"/>
      <c r="F14" s="112"/>
      <c r="G14" s="10">
        <f t="shared" si="0"/>
        <v>15</v>
      </c>
      <c r="H14" s="10">
        <f t="shared" si="1"/>
        <v>4</v>
      </c>
      <c r="I14" s="10">
        <f t="shared" si="2"/>
        <v>15</v>
      </c>
      <c r="J14" s="5">
        <v>1</v>
      </c>
      <c r="K14" s="10"/>
    </row>
    <row r="15" spans="1:11">
      <c r="A15" s="3">
        <v>37758</v>
      </c>
      <c r="B15" s="3">
        <v>39082</v>
      </c>
      <c r="C15" s="110" t="s">
        <v>43</v>
      </c>
      <c r="D15" s="111"/>
      <c r="E15" s="111"/>
      <c r="F15" s="112"/>
      <c r="G15" s="2">
        <f t="shared" si="0"/>
        <v>3</v>
      </c>
      <c r="H15" s="2">
        <f t="shared" si="1"/>
        <v>7</v>
      </c>
      <c r="I15" s="2">
        <f t="shared" si="2"/>
        <v>14</v>
      </c>
      <c r="J15" s="5">
        <v>1</v>
      </c>
      <c r="K15" s="2"/>
    </row>
    <row r="16" spans="1:11">
      <c r="A16" s="3">
        <v>39083</v>
      </c>
      <c r="B16" s="3">
        <v>39355</v>
      </c>
      <c r="C16" s="110" t="s">
        <v>44</v>
      </c>
      <c r="D16" s="111"/>
      <c r="E16" s="111"/>
      <c r="F16" s="112"/>
      <c r="G16" s="2">
        <f t="shared" si="0"/>
        <v>0</v>
      </c>
      <c r="H16" s="2">
        <f t="shared" si="1"/>
        <v>8</v>
      </c>
      <c r="I16" s="2">
        <f t="shared" si="2"/>
        <v>29</v>
      </c>
      <c r="J16" s="5">
        <v>1</v>
      </c>
      <c r="K16" s="2"/>
    </row>
    <row r="17" spans="1:11">
      <c r="A17" s="3">
        <v>39356</v>
      </c>
      <c r="B17" s="3">
        <v>41547</v>
      </c>
      <c r="C17" s="110" t="s">
        <v>45</v>
      </c>
      <c r="D17" s="111"/>
      <c r="E17" s="111"/>
      <c r="F17" s="112"/>
      <c r="G17" s="2">
        <f t="shared" si="0"/>
        <v>5</v>
      </c>
      <c r="H17" s="2">
        <f t="shared" si="1"/>
        <v>11</v>
      </c>
      <c r="I17" s="2">
        <f t="shared" si="2"/>
        <v>29</v>
      </c>
      <c r="J17" s="5">
        <v>1</v>
      </c>
      <c r="K17" s="2"/>
    </row>
    <row r="18" spans="1:11">
      <c r="A18" s="3">
        <v>41548</v>
      </c>
      <c r="B18" s="3">
        <v>42736</v>
      </c>
      <c r="C18" s="110" t="s">
        <v>46</v>
      </c>
      <c r="D18" s="111"/>
      <c r="E18" s="111"/>
      <c r="F18" s="112"/>
      <c r="G18" s="2">
        <f t="shared" si="0"/>
        <v>3</v>
      </c>
      <c r="H18" s="2">
        <f t="shared" si="1"/>
        <v>3</v>
      </c>
      <c r="I18" s="2">
        <f t="shared" si="2"/>
        <v>0</v>
      </c>
      <c r="J18" s="5">
        <v>1</v>
      </c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28</v>
      </c>
      <c r="H30" s="4">
        <f>SUM(H9:H29)</f>
        <v>60</v>
      </c>
      <c r="I30" s="4">
        <f>SUM(I9:I29)</f>
        <v>205</v>
      </c>
    </row>
    <row r="31" spans="1:11" ht="15.75" thickBot="1">
      <c r="A31" s="113" t="s">
        <v>198</v>
      </c>
      <c r="B31" s="114"/>
      <c r="C31" s="114"/>
      <c r="D31" s="114"/>
      <c r="E31" s="114"/>
      <c r="F31" s="115"/>
      <c r="G31" s="2">
        <f>DATEDIF(A9,B18,"y")</f>
        <v>33</v>
      </c>
      <c r="H31" s="2">
        <f>DATEDIF(A9,B18,"ym")</f>
        <v>7</v>
      </c>
      <c r="I31" s="2">
        <f>DATEDIF(A9,B18,"md")</f>
        <v>0</v>
      </c>
    </row>
  </sheetData>
  <mergeCells count="28">
    <mergeCell ref="C20:F20"/>
    <mergeCell ref="C16:F16"/>
    <mergeCell ref="C17:F17"/>
    <mergeCell ref="A31:F31"/>
    <mergeCell ref="C29:F29"/>
    <mergeCell ref="C21:F21"/>
    <mergeCell ref="C22:F22"/>
    <mergeCell ref="C23:F23"/>
    <mergeCell ref="C24:F24"/>
    <mergeCell ref="C25:F25"/>
    <mergeCell ref="C26:F26"/>
    <mergeCell ref="C27:F27"/>
    <mergeCell ref="C28:F28"/>
    <mergeCell ref="J6:J7"/>
    <mergeCell ref="C14:F14"/>
    <mergeCell ref="C15:F15"/>
    <mergeCell ref="C18:F18"/>
    <mergeCell ref="C19:F19"/>
    <mergeCell ref="C13:F13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K31"/>
  <sheetViews>
    <sheetView topLeftCell="A7" workbookViewId="0">
      <selection activeCell="I31" sqref="A31:I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47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30073</v>
      </c>
      <c r="B9" s="3">
        <v>30863</v>
      </c>
      <c r="C9" s="90" t="s">
        <v>49</v>
      </c>
      <c r="D9" s="91"/>
      <c r="E9" s="91"/>
      <c r="F9" s="92"/>
      <c r="G9" s="2">
        <f>DATEDIF(A9,B9,"y")</f>
        <v>2</v>
      </c>
      <c r="H9" s="2">
        <f>DATEDIF(A9,B9,"ym")</f>
        <v>1</v>
      </c>
      <c r="I9" s="2">
        <f>DATEDIF(A9,B9,"md")</f>
        <v>28</v>
      </c>
      <c r="J9" s="5">
        <v>1</v>
      </c>
      <c r="K9" s="2"/>
    </row>
    <row r="10" spans="1:11">
      <c r="A10" s="3">
        <v>30864</v>
      </c>
      <c r="B10" s="3">
        <v>31228</v>
      </c>
      <c r="C10" s="90" t="s">
        <v>50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11</v>
      </c>
      <c r="I10" s="2">
        <f t="shared" ref="I10:I29" si="2">DATEDIF(A10,B10,"md")</f>
        <v>29</v>
      </c>
      <c r="J10" s="5">
        <v>1</v>
      </c>
      <c r="K10" s="2"/>
    </row>
    <row r="11" spans="1:11">
      <c r="A11" s="3">
        <v>31229</v>
      </c>
      <c r="B11" s="3">
        <v>34572</v>
      </c>
      <c r="C11" s="90" t="s">
        <v>48</v>
      </c>
      <c r="D11" s="91"/>
      <c r="E11" s="91"/>
      <c r="F11" s="92"/>
      <c r="G11" s="2">
        <f t="shared" si="0"/>
        <v>9</v>
      </c>
      <c r="H11" s="2">
        <f t="shared" si="1"/>
        <v>1</v>
      </c>
      <c r="I11" s="2">
        <f t="shared" si="2"/>
        <v>25</v>
      </c>
      <c r="J11" s="5">
        <v>1</v>
      </c>
      <c r="K11" s="2"/>
    </row>
    <row r="12" spans="1:11">
      <c r="A12" s="3">
        <v>34573</v>
      </c>
      <c r="B12" s="3">
        <v>37494</v>
      </c>
      <c r="C12" s="90" t="s">
        <v>53</v>
      </c>
      <c r="D12" s="91"/>
      <c r="E12" s="91"/>
      <c r="F12" s="92"/>
      <c r="G12" s="2">
        <f t="shared" si="0"/>
        <v>7</v>
      </c>
      <c r="H12" s="2">
        <f t="shared" si="1"/>
        <v>11</v>
      </c>
      <c r="I12" s="2">
        <f t="shared" si="2"/>
        <v>30</v>
      </c>
      <c r="J12" s="5">
        <v>1</v>
      </c>
      <c r="K12" s="2"/>
    </row>
    <row r="13" spans="1:11">
      <c r="A13" s="3">
        <v>37495</v>
      </c>
      <c r="B13" s="3">
        <v>38442</v>
      </c>
      <c r="C13" s="90" t="s">
        <v>52</v>
      </c>
      <c r="D13" s="91"/>
      <c r="E13" s="91"/>
      <c r="F13" s="92"/>
      <c r="G13" s="2">
        <f t="shared" si="0"/>
        <v>2</v>
      </c>
      <c r="H13" s="2">
        <f t="shared" si="1"/>
        <v>7</v>
      </c>
      <c r="I13" s="2">
        <f t="shared" si="2"/>
        <v>4</v>
      </c>
      <c r="J13" s="5">
        <v>1</v>
      </c>
      <c r="K13" s="2"/>
    </row>
    <row r="14" spans="1:11">
      <c r="A14" s="9">
        <v>38443</v>
      </c>
      <c r="B14" s="9">
        <v>43100</v>
      </c>
      <c r="C14" s="90" t="s">
        <v>51</v>
      </c>
      <c r="D14" s="91"/>
      <c r="E14" s="91"/>
      <c r="F14" s="92"/>
      <c r="G14" s="10">
        <f t="shared" si="0"/>
        <v>12</v>
      </c>
      <c r="H14" s="10">
        <f t="shared" si="1"/>
        <v>8</v>
      </c>
      <c r="I14" s="10">
        <f t="shared" si="2"/>
        <v>30</v>
      </c>
      <c r="J14" s="5">
        <v>1</v>
      </c>
      <c r="K14" s="10"/>
    </row>
    <row r="15" spans="1:11">
      <c r="A15" s="3"/>
      <c r="B15" s="3"/>
      <c r="C15" s="110"/>
      <c r="D15" s="111"/>
      <c r="E15" s="111"/>
      <c r="F15" s="112"/>
      <c r="G15" s="2">
        <f t="shared" si="0"/>
        <v>0</v>
      </c>
      <c r="H15" s="2">
        <f t="shared" si="1"/>
        <v>0</v>
      </c>
      <c r="I15" s="2">
        <f t="shared" si="2"/>
        <v>0</v>
      </c>
      <c r="J15" s="5">
        <v>1</v>
      </c>
      <c r="K15" s="2"/>
    </row>
    <row r="16" spans="1:11">
      <c r="A16" s="3"/>
      <c r="B16" s="3"/>
      <c r="C16" s="110"/>
      <c r="D16" s="111"/>
      <c r="E16" s="111"/>
      <c r="F16" s="112"/>
      <c r="G16" s="2">
        <f t="shared" si="0"/>
        <v>0</v>
      </c>
      <c r="H16" s="2">
        <f t="shared" si="1"/>
        <v>0</v>
      </c>
      <c r="I16" s="2">
        <f t="shared" si="2"/>
        <v>0</v>
      </c>
      <c r="J16" s="5">
        <v>1</v>
      </c>
      <c r="K16" s="2"/>
    </row>
    <row r="17" spans="1:11">
      <c r="A17" s="3"/>
      <c r="B17" s="3"/>
      <c r="C17" s="110"/>
      <c r="D17" s="111"/>
      <c r="E17" s="111"/>
      <c r="F17" s="112"/>
      <c r="G17" s="2">
        <f t="shared" si="0"/>
        <v>0</v>
      </c>
      <c r="H17" s="2">
        <f t="shared" si="1"/>
        <v>0</v>
      </c>
      <c r="I17" s="2">
        <f t="shared" si="2"/>
        <v>0</v>
      </c>
      <c r="J17" s="5">
        <v>1</v>
      </c>
      <c r="K17" s="2"/>
    </row>
    <row r="18" spans="1:11">
      <c r="A18" s="3"/>
      <c r="B18" s="3"/>
      <c r="C18" s="110"/>
      <c r="D18" s="111"/>
      <c r="E18" s="111"/>
      <c r="F18" s="11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32</v>
      </c>
      <c r="H30" s="4">
        <f>SUM(H9:H29)</f>
        <v>39</v>
      </c>
      <c r="I30" s="4">
        <f>SUM(I9:I29)</f>
        <v>146</v>
      </c>
    </row>
    <row r="31" spans="1:11">
      <c r="A31" s="97" t="s">
        <v>199</v>
      </c>
      <c r="B31" s="97"/>
      <c r="C31" s="97"/>
      <c r="D31" s="97"/>
      <c r="E31" s="97"/>
      <c r="F31" s="98"/>
      <c r="G31" s="51">
        <f>DATEDIF(A9,B14,"y")</f>
        <v>35</v>
      </c>
      <c r="H31" s="51">
        <f>DATEDIF(A9,B14,"ym")</f>
        <v>7</v>
      </c>
      <c r="I31" s="51">
        <f>DATEDIF(A9,B14,"md")</f>
        <v>29</v>
      </c>
    </row>
  </sheetData>
  <mergeCells count="28">
    <mergeCell ref="C20:F20"/>
    <mergeCell ref="C16:F16"/>
    <mergeCell ref="C17:F17"/>
    <mergeCell ref="A31:F31"/>
    <mergeCell ref="C29:F29"/>
    <mergeCell ref="C21:F21"/>
    <mergeCell ref="C22:F22"/>
    <mergeCell ref="C23:F23"/>
    <mergeCell ref="C24:F24"/>
    <mergeCell ref="C25:F25"/>
    <mergeCell ref="C26:F26"/>
    <mergeCell ref="C27:F27"/>
    <mergeCell ref="C28:F28"/>
    <mergeCell ref="J6:J7"/>
    <mergeCell ref="C14:F14"/>
    <mergeCell ref="C15:F15"/>
    <mergeCell ref="C18:F18"/>
    <mergeCell ref="C19:F19"/>
    <mergeCell ref="C13:F13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K31"/>
  <sheetViews>
    <sheetView topLeftCell="A7" workbookViewId="0">
      <selection activeCell="I32" sqref="I32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54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31728</v>
      </c>
      <c r="B9" s="3">
        <v>31928</v>
      </c>
      <c r="C9" s="90" t="s">
        <v>55</v>
      </c>
      <c r="D9" s="91"/>
      <c r="E9" s="91"/>
      <c r="F9" s="92"/>
      <c r="G9" s="2">
        <f>DATEDIF(A9,B9,"y")</f>
        <v>0</v>
      </c>
      <c r="H9" s="2">
        <f>DATEDIF(A9,B9,"ym")</f>
        <v>6</v>
      </c>
      <c r="I9" s="2">
        <f>DATEDIF(A9,B9,"md")</f>
        <v>19</v>
      </c>
      <c r="J9" s="5">
        <v>1</v>
      </c>
      <c r="K9" s="2"/>
    </row>
    <row r="10" spans="1:11">
      <c r="A10" s="3">
        <v>31929</v>
      </c>
      <c r="B10" s="3">
        <v>32020</v>
      </c>
      <c r="C10" s="90" t="s">
        <v>56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2</v>
      </c>
      <c r="I10" s="2">
        <f>DATEDIF(A10,B10,"md")</f>
        <v>30</v>
      </c>
      <c r="J10" s="5">
        <v>1</v>
      </c>
      <c r="K10" s="2"/>
    </row>
    <row r="11" spans="1:11">
      <c r="A11" s="3">
        <v>32021</v>
      </c>
      <c r="B11" s="3">
        <v>32202</v>
      </c>
      <c r="C11" s="90" t="s">
        <v>57</v>
      </c>
      <c r="D11" s="91"/>
      <c r="E11" s="91"/>
      <c r="F11" s="92"/>
      <c r="G11" s="2">
        <f t="shared" si="0"/>
        <v>0</v>
      </c>
      <c r="H11" s="2">
        <f t="shared" si="1"/>
        <v>5</v>
      </c>
      <c r="I11" s="2">
        <f t="shared" ref="I11:I29" si="2">DATEDIF(A11,B11,"md")</f>
        <v>28</v>
      </c>
      <c r="J11" s="5">
        <v>1</v>
      </c>
      <c r="K11" s="2"/>
    </row>
    <row r="12" spans="1:11">
      <c r="A12" s="3">
        <v>32203</v>
      </c>
      <c r="B12" s="3">
        <v>32386</v>
      </c>
      <c r="C12" s="90" t="s">
        <v>58</v>
      </c>
      <c r="D12" s="91"/>
      <c r="E12" s="91"/>
      <c r="F12" s="92"/>
      <c r="G12" s="2">
        <f t="shared" si="0"/>
        <v>0</v>
      </c>
      <c r="H12" s="2">
        <f t="shared" si="1"/>
        <v>5</v>
      </c>
      <c r="I12" s="2">
        <f t="shared" si="2"/>
        <v>30</v>
      </c>
      <c r="J12" s="5">
        <v>1</v>
      </c>
      <c r="K12" s="2"/>
    </row>
    <row r="13" spans="1:11">
      <c r="A13" s="3">
        <v>32387</v>
      </c>
      <c r="B13" s="3">
        <v>32567</v>
      </c>
      <c r="C13" s="90" t="s">
        <v>58</v>
      </c>
      <c r="D13" s="91"/>
      <c r="E13" s="91"/>
      <c r="F13" s="92"/>
      <c r="G13" s="2">
        <f t="shared" si="0"/>
        <v>0</v>
      </c>
      <c r="H13" s="2">
        <f t="shared" si="1"/>
        <v>5</v>
      </c>
      <c r="I13" s="2">
        <f t="shared" si="2"/>
        <v>27</v>
      </c>
      <c r="J13" s="5">
        <v>1</v>
      </c>
      <c r="K13" s="2"/>
    </row>
    <row r="14" spans="1:11">
      <c r="A14" s="9">
        <v>32568</v>
      </c>
      <c r="B14" s="9">
        <v>32659</v>
      </c>
      <c r="C14" s="90" t="s">
        <v>58</v>
      </c>
      <c r="D14" s="91"/>
      <c r="E14" s="91"/>
      <c r="F14" s="92"/>
      <c r="G14" s="10">
        <f t="shared" si="0"/>
        <v>0</v>
      </c>
      <c r="H14" s="10">
        <f t="shared" si="1"/>
        <v>2</v>
      </c>
      <c r="I14" s="10">
        <f t="shared" si="2"/>
        <v>30</v>
      </c>
      <c r="J14" s="5">
        <v>1</v>
      </c>
      <c r="K14" s="10"/>
    </row>
    <row r="15" spans="1:11">
      <c r="A15" s="3">
        <v>32660</v>
      </c>
      <c r="B15" s="3">
        <v>33075</v>
      </c>
      <c r="C15" s="110" t="s">
        <v>59</v>
      </c>
      <c r="D15" s="111"/>
      <c r="E15" s="111"/>
      <c r="F15" s="112"/>
      <c r="G15" s="2">
        <f t="shared" si="0"/>
        <v>1</v>
      </c>
      <c r="H15" s="2">
        <f t="shared" si="1"/>
        <v>1</v>
      </c>
      <c r="I15" s="2">
        <f t="shared" si="2"/>
        <v>20</v>
      </c>
      <c r="J15" s="5">
        <v>1</v>
      </c>
      <c r="K15" s="2"/>
    </row>
    <row r="16" spans="1:11">
      <c r="A16" s="3">
        <v>33076</v>
      </c>
      <c r="B16" s="3">
        <v>38656</v>
      </c>
      <c r="C16" s="110" t="s">
        <v>60</v>
      </c>
      <c r="D16" s="111"/>
      <c r="E16" s="111"/>
      <c r="F16" s="112"/>
      <c r="G16" s="2">
        <f t="shared" si="0"/>
        <v>15</v>
      </c>
      <c r="H16" s="2">
        <f t="shared" si="1"/>
        <v>3</v>
      </c>
      <c r="I16" s="2">
        <f t="shared" si="2"/>
        <v>9</v>
      </c>
      <c r="J16" s="5">
        <v>1</v>
      </c>
      <c r="K16" s="2"/>
    </row>
    <row r="17" spans="1:11">
      <c r="A17" s="3">
        <v>38657</v>
      </c>
      <c r="B17" s="3">
        <v>39082</v>
      </c>
      <c r="C17" s="110" t="s">
        <v>61</v>
      </c>
      <c r="D17" s="111"/>
      <c r="E17" s="111"/>
      <c r="F17" s="112"/>
      <c r="G17" s="2">
        <f t="shared" si="0"/>
        <v>1</v>
      </c>
      <c r="H17" s="2">
        <f t="shared" si="1"/>
        <v>1</v>
      </c>
      <c r="I17" s="2">
        <f t="shared" si="2"/>
        <v>30</v>
      </c>
      <c r="J17" s="5">
        <v>1</v>
      </c>
      <c r="K17" s="2"/>
    </row>
    <row r="18" spans="1:11">
      <c r="A18" s="3">
        <v>39083</v>
      </c>
      <c r="B18" s="3">
        <v>40178</v>
      </c>
      <c r="C18" s="110" t="s">
        <v>202</v>
      </c>
      <c r="D18" s="111"/>
      <c r="E18" s="111"/>
      <c r="F18" s="112"/>
      <c r="G18" s="2">
        <f t="shared" si="0"/>
        <v>2</v>
      </c>
      <c r="H18" s="2">
        <f t="shared" si="1"/>
        <v>11</v>
      </c>
      <c r="I18" s="2">
        <f t="shared" si="2"/>
        <v>30</v>
      </c>
      <c r="J18" s="5">
        <v>1</v>
      </c>
      <c r="K18" s="2"/>
    </row>
    <row r="19" spans="1:11">
      <c r="A19" s="3">
        <v>40483</v>
      </c>
      <c r="B19" s="3">
        <v>42735</v>
      </c>
      <c r="C19" s="90" t="s">
        <v>203</v>
      </c>
      <c r="D19" s="91"/>
      <c r="E19" s="91"/>
      <c r="F19" s="92"/>
      <c r="G19" s="2">
        <f t="shared" si="0"/>
        <v>6</v>
      </c>
      <c r="H19" s="2">
        <f t="shared" si="1"/>
        <v>1</v>
      </c>
      <c r="I19" s="2">
        <f t="shared" si="2"/>
        <v>30</v>
      </c>
      <c r="J19" s="5">
        <v>1</v>
      </c>
      <c r="K19" s="2"/>
    </row>
    <row r="20" spans="1:11">
      <c r="A20" s="3">
        <v>42401</v>
      </c>
      <c r="B20" s="3">
        <v>43100</v>
      </c>
      <c r="C20" s="90" t="s">
        <v>204</v>
      </c>
      <c r="D20" s="91"/>
      <c r="E20" s="91"/>
      <c r="F20" s="92"/>
      <c r="G20" s="2">
        <f t="shared" si="0"/>
        <v>1</v>
      </c>
      <c r="H20" s="2">
        <f t="shared" si="1"/>
        <v>10</v>
      </c>
      <c r="I20" s="2">
        <f t="shared" si="2"/>
        <v>30</v>
      </c>
      <c r="J20" s="5">
        <v>1</v>
      </c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26</v>
      </c>
      <c r="H30" s="4">
        <f>SUM(H9:H29)</f>
        <v>52</v>
      </c>
      <c r="I30" s="4">
        <f>SUM(I9:I29)</f>
        <v>313</v>
      </c>
    </row>
    <row r="31" spans="1:11" ht="15.75" thickBot="1">
      <c r="A31" s="113" t="s">
        <v>198</v>
      </c>
      <c r="B31" s="114"/>
      <c r="C31" s="114"/>
      <c r="D31" s="114"/>
      <c r="E31" s="114"/>
      <c r="F31" s="115"/>
      <c r="G31" s="2">
        <f>DATEDIF(A9,B20,"y")</f>
        <v>31</v>
      </c>
      <c r="H31" s="2">
        <f>DATEDIF(A9,B20,"ym")</f>
        <v>1</v>
      </c>
      <c r="I31" s="2">
        <f>DATEDIF(A9,B20,"md")</f>
        <v>19</v>
      </c>
    </row>
  </sheetData>
  <mergeCells count="28">
    <mergeCell ref="A31:F31"/>
    <mergeCell ref="A3:B3"/>
    <mergeCell ref="A6:B6"/>
    <mergeCell ref="C6:F8"/>
    <mergeCell ref="C27:F27"/>
    <mergeCell ref="C28:F28"/>
    <mergeCell ref="C29:F29"/>
    <mergeCell ref="C21:F21"/>
    <mergeCell ref="C22:F22"/>
    <mergeCell ref="C23:F23"/>
    <mergeCell ref="J6:J7"/>
    <mergeCell ref="C17:F17"/>
    <mergeCell ref="C14:F14"/>
    <mergeCell ref="C15:F15"/>
    <mergeCell ref="C16:F16"/>
    <mergeCell ref="G6:I7"/>
    <mergeCell ref="C24:F24"/>
    <mergeCell ref="C25:F25"/>
    <mergeCell ref="C26:F26"/>
    <mergeCell ref="D1:G1"/>
    <mergeCell ref="C20:F20"/>
    <mergeCell ref="C9:F9"/>
    <mergeCell ref="C10:F10"/>
    <mergeCell ref="C11:F11"/>
    <mergeCell ref="C12:F12"/>
    <mergeCell ref="C13:F13"/>
    <mergeCell ref="C18:F18"/>
    <mergeCell ref="C19:F19"/>
  </mergeCells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K31"/>
  <sheetViews>
    <sheetView topLeftCell="A16" workbookViewId="0">
      <selection activeCell="G14" sqref="G14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62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31985</v>
      </c>
      <c r="B9" s="3">
        <v>32233</v>
      </c>
      <c r="C9" s="90" t="s">
        <v>63</v>
      </c>
      <c r="D9" s="91"/>
      <c r="E9" s="91"/>
      <c r="F9" s="92"/>
      <c r="G9" s="2">
        <f>DATEDIF(A9,B9,"y")</f>
        <v>0</v>
      </c>
      <c r="H9" s="2">
        <f>DATEDIF(A9,B9,"ym")</f>
        <v>8</v>
      </c>
      <c r="I9" s="2">
        <f>DATEDIF(A9,B9,"md")</f>
        <v>4</v>
      </c>
      <c r="J9" s="5">
        <v>1</v>
      </c>
      <c r="K9" s="2"/>
    </row>
    <row r="10" spans="1:11">
      <c r="A10" s="3">
        <v>32234</v>
      </c>
      <c r="B10" s="3">
        <v>32751</v>
      </c>
      <c r="C10" s="90" t="s">
        <v>64</v>
      </c>
      <c r="D10" s="91"/>
      <c r="E10" s="91"/>
      <c r="F10" s="92"/>
      <c r="G10" s="2">
        <f t="shared" ref="G10:G29" si="0">DATEDIF(A10,B10,"y")</f>
        <v>1</v>
      </c>
      <c r="H10" s="2">
        <f t="shared" ref="H10:H29" si="1">DATEDIF(A10,B10,"ym")</f>
        <v>4</v>
      </c>
      <c r="I10" s="2">
        <f>DATEDIF(A10,B10,"md")</f>
        <v>30</v>
      </c>
      <c r="J10" s="5">
        <v>1</v>
      </c>
      <c r="K10" s="2"/>
    </row>
    <row r="11" spans="1:11">
      <c r="A11" s="3">
        <v>32752</v>
      </c>
      <c r="B11" s="3">
        <v>33116</v>
      </c>
      <c r="C11" s="90" t="s">
        <v>65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ref="I11:I29" si="2">DATEDIF(A11,B11,"md")</f>
        <v>30</v>
      </c>
      <c r="J11" s="5">
        <v>1</v>
      </c>
      <c r="K11" s="2"/>
    </row>
    <row r="12" spans="1:11">
      <c r="A12" s="3">
        <v>33117</v>
      </c>
      <c r="B12" s="3">
        <v>33269</v>
      </c>
      <c r="C12" s="90" t="s">
        <v>66</v>
      </c>
      <c r="D12" s="91"/>
      <c r="E12" s="91"/>
      <c r="F12" s="92"/>
      <c r="G12" s="2">
        <f t="shared" si="0"/>
        <v>0</v>
      </c>
      <c r="H12" s="2">
        <f t="shared" si="1"/>
        <v>4</v>
      </c>
      <c r="I12" s="2">
        <f t="shared" si="2"/>
        <v>30</v>
      </c>
      <c r="J12" s="5">
        <v>1</v>
      </c>
      <c r="K12" s="2"/>
    </row>
    <row r="13" spans="1:11">
      <c r="A13" s="3">
        <v>33270</v>
      </c>
      <c r="B13" s="3">
        <v>35246</v>
      </c>
      <c r="C13" s="90" t="s">
        <v>67</v>
      </c>
      <c r="D13" s="91"/>
      <c r="E13" s="91"/>
      <c r="F13" s="92"/>
      <c r="G13" s="2">
        <f t="shared" si="0"/>
        <v>5</v>
      </c>
      <c r="H13" s="2">
        <f t="shared" si="1"/>
        <v>4</v>
      </c>
      <c r="I13" s="2">
        <f t="shared" si="2"/>
        <v>29</v>
      </c>
      <c r="J13" s="5">
        <v>1</v>
      </c>
      <c r="K13" s="2"/>
    </row>
    <row r="14" spans="1:11">
      <c r="A14" s="9">
        <v>35247</v>
      </c>
      <c r="B14" s="9">
        <v>39082</v>
      </c>
      <c r="C14" s="90" t="s">
        <v>68</v>
      </c>
      <c r="D14" s="91"/>
      <c r="E14" s="91"/>
      <c r="F14" s="92"/>
      <c r="G14" s="10">
        <f t="shared" si="0"/>
        <v>10</v>
      </c>
      <c r="H14" s="10">
        <f t="shared" si="1"/>
        <v>5</v>
      </c>
      <c r="I14" s="10">
        <f t="shared" si="2"/>
        <v>30</v>
      </c>
      <c r="J14" s="5">
        <v>1</v>
      </c>
      <c r="K14" s="10"/>
    </row>
    <row r="15" spans="1:11">
      <c r="A15" s="3">
        <v>39083</v>
      </c>
      <c r="B15" s="3">
        <v>39355</v>
      </c>
      <c r="C15" s="110" t="s">
        <v>69</v>
      </c>
      <c r="D15" s="111"/>
      <c r="E15" s="111"/>
      <c r="F15" s="112"/>
      <c r="G15" s="2">
        <f t="shared" si="0"/>
        <v>0</v>
      </c>
      <c r="H15" s="2">
        <f t="shared" si="1"/>
        <v>8</v>
      </c>
      <c r="I15" s="2">
        <f t="shared" si="2"/>
        <v>29</v>
      </c>
      <c r="J15" s="5">
        <v>1</v>
      </c>
      <c r="K15" s="2"/>
    </row>
    <row r="16" spans="1:11">
      <c r="A16" s="3">
        <v>39356</v>
      </c>
      <c r="B16" s="3">
        <v>41547</v>
      </c>
      <c r="C16" s="110" t="s">
        <v>70</v>
      </c>
      <c r="D16" s="111"/>
      <c r="E16" s="111"/>
      <c r="F16" s="112"/>
      <c r="G16" s="2">
        <f t="shared" si="0"/>
        <v>5</v>
      </c>
      <c r="H16" s="2">
        <f t="shared" si="1"/>
        <v>11</v>
      </c>
      <c r="I16" s="2">
        <f t="shared" si="2"/>
        <v>29</v>
      </c>
      <c r="J16" s="5">
        <v>1</v>
      </c>
      <c r="K16" s="2"/>
    </row>
    <row r="17" spans="1:11">
      <c r="A17" s="3">
        <v>41548</v>
      </c>
      <c r="B17" s="3">
        <v>43100</v>
      </c>
      <c r="C17" s="110" t="s">
        <v>71</v>
      </c>
      <c r="D17" s="111"/>
      <c r="E17" s="111"/>
      <c r="F17" s="112"/>
      <c r="G17" s="2">
        <f t="shared" si="0"/>
        <v>4</v>
      </c>
      <c r="H17" s="2">
        <f t="shared" si="1"/>
        <v>2</v>
      </c>
      <c r="I17" s="2">
        <f t="shared" si="2"/>
        <v>30</v>
      </c>
      <c r="J17" s="5">
        <v>1</v>
      </c>
      <c r="K17" s="2"/>
    </row>
    <row r="18" spans="1:11">
      <c r="A18" s="3"/>
      <c r="B18" s="3"/>
      <c r="C18" s="110"/>
      <c r="D18" s="111"/>
      <c r="E18" s="111"/>
      <c r="F18" s="11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>
        <v>35244</v>
      </c>
      <c r="B19" s="3">
        <v>35700</v>
      </c>
      <c r="C19" s="90" t="s">
        <v>72</v>
      </c>
      <c r="D19" s="91"/>
      <c r="E19" s="91"/>
      <c r="F19" s="92"/>
      <c r="G19" s="2">
        <f t="shared" si="0"/>
        <v>1</v>
      </c>
      <c r="H19" s="2">
        <f t="shared" si="1"/>
        <v>2</v>
      </c>
      <c r="I19" s="2">
        <f t="shared" si="2"/>
        <v>30</v>
      </c>
      <c r="J19" s="2"/>
      <c r="K19" s="2"/>
    </row>
    <row r="20" spans="1:11">
      <c r="A20" s="3">
        <v>35701</v>
      </c>
      <c r="B20" s="3">
        <v>35731</v>
      </c>
      <c r="C20" s="90" t="s">
        <v>72</v>
      </c>
      <c r="D20" s="91"/>
      <c r="E20" s="91"/>
      <c r="F20" s="92"/>
      <c r="G20" s="2">
        <f t="shared" si="0"/>
        <v>0</v>
      </c>
      <c r="H20" s="2">
        <f t="shared" si="1"/>
        <v>1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26</v>
      </c>
      <c r="H30" s="4">
        <f>SUM(H9:H29)</f>
        <v>60</v>
      </c>
      <c r="I30" s="4">
        <f>SUM(I9:I29)</f>
        <v>271</v>
      </c>
    </row>
    <row r="31" spans="1:11" ht="15.75" thickBot="1">
      <c r="A31" s="113" t="s">
        <v>198</v>
      </c>
      <c r="B31" s="114"/>
      <c r="C31" s="114"/>
      <c r="D31" s="114"/>
      <c r="E31" s="114"/>
      <c r="F31" s="115"/>
      <c r="G31" s="2">
        <f>DATEDIF(A9,B17,"y")</f>
        <v>30</v>
      </c>
      <c r="H31" s="2">
        <f>DATEDIF(A9,B17,"yM")</f>
        <v>5</v>
      </c>
      <c r="I31" s="2">
        <f>DATEDIF(A9,B17,"md")</f>
        <v>4</v>
      </c>
    </row>
  </sheetData>
  <mergeCells count="28">
    <mergeCell ref="A31:F31"/>
    <mergeCell ref="C28:F28"/>
    <mergeCell ref="C29:F29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K27"/>
  <sheetViews>
    <sheetView workbookViewId="0">
      <selection activeCell="B11" sqref="B1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73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31199</v>
      </c>
      <c r="B9" s="3">
        <v>32050</v>
      </c>
      <c r="C9" s="90" t="s">
        <v>74</v>
      </c>
      <c r="D9" s="91"/>
      <c r="E9" s="91"/>
      <c r="F9" s="92"/>
      <c r="G9" s="2">
        <f>DATEDIF(A9,B9,"y")</f>
        <v>2</v>
      </c>
      <c r="H9" s="2">
        <f>DATEDIF(A9,B9,"ym")</f>
        <v>3</v>
      </c>
      <c r="I9" s="2">
        <f>DATEDIF(A9,B9,"md")</f>
        <v>29</v>
      </c>
      <c r="J9" s="5">
        <v>1</v>
      </c>
      <c r="K9" s="2"/>
    </row>
    <row r="10" spans="1:11">
      <c r="A10" s="3">
        <v>32051</v>
      </c>
      <c r="B10" s="3">
        <v>32416</v>
      </c>
      <c r="C10" s="90" t="s">
        <v>75</v>
      </c>
      <c r="D10" s="91"/>
      <c r="E10" s="91"/>
      <c r="F10" s="92"/>
      <c r="G10" s="2">
        <f t="shared" ref="G10:G22" si="0">DATEDIF(A10,B10,"y")</f>
        <v>0</v>
      </c>
      <c r="H10" s="2">
        <f t="shared" ref="H10:H22" si="1">DATEDIF(A10,B10,"ym")</f>
        <v>11</v>
      </c>
      <c r="I10" s="2">
        <f>DATEDIF(A10,B10,"md")</f>
        <v>29</v>
      </c>
      <c r="J10" s="5">
        <v>1</v>
      </c>
      <c r="K10" s="2"/>
    </row>
    <row r="11" spans="1:11">
      <c r="A11" s="3">
        <v>32417</v>
      </c>
      <c r="B11" s="3">
        <v>33085</v>
      </c>
      <c r="C11" s="90" t="s">
        <v>205</v>
      </c>
      <c r="D11" s="91"/>
      <c r="E11" s="91"/>
      <c r="F11" s="92"/>
      <c r="G11" s="2">
        <f t="shared" si="0"/>
        <v>1</v>
      </c>
      <c r="H11" s="2">
        <f t="shared" si="1"/>
        <v>9</v>
      </c>
      <c r="I11" s="2">
        <f t="shared" ref="I11:I22" si="2">DATEDIF(A11,B11,"md")</f>
        <v>30</v>
      </c>
      <c r="J11" s="5">
        <v>1</v>
      </c>
      <c r="K11" s="2"/>
    </row>
    <row r="12" spans="1:11">
      <c r="A12" s="3">
        <v>33086</v>
      </c>
      <c r="B12" s="3">
        <v>33662</v>
      </c>
      <c r="C12" s="90" t="s">
        <v>77</v>
      </c>
      <c r="D12" s="91"/>
      <c r="E12" s="91"/>
      <c r="F12" s="92"/>
      <c r="G12" s="2">
        <f t="shared" si="0"/>
        <v>1</v>
      </c>
      <c r="H12" s="2">
        <f t="shared" si="1"/>
        <v>6</v>
      </c>
      <c r="I12" s="2">
        <f t="shared" si="2"/>
        <v>27</v>
      </c>
      <c r="J12" s="5">
        <v>1</v>
      </c>
      <c r="K12" s="2"/>
    </row>
    <row r="13" spans="1:11">
      <c r="A13" s="3">
        <v>34790</v>
      </c>
      <c r="B13" s="3">
        <v>38077</v>
      </c>
      <c r="C13" s="90" t="s">
        <v>77</v>
      </c>
      <c r="D13" s="91"/>
      <c r="E13" s="91"/>
      <c r="F13" s="92"/>
      <c r="G13" s="2">
        <f t="shared" si="0"/>
        <v>8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9">
        <v>38078</v>
      </c>
      <c r="B14" s="9">
        <v>38656</v>
      </c>
      <c r="C14" s="90" t="s">
        <v>78</v>
      </c>
      <c r="D14" s="91"/>
      <c r="E14" s="91"/>
      <c r="F14" s="92"/>
      <c r="G14" s="10">
        <f t="shared" si="0"/>
        <v>1</v>
      </c>
      <c r="H14" s="10">
        <f t="shared" si="1"/>
        <v>6</v>
      </c>
      <c r="I14" s="10">
        <f t="shared" si="2"/>
        <v>30</v>
      </c>
      <c r="J14" s="5">
        <v>1</v>
      </c>
      <c r="K14" s="10"/>
    </row>
    <row r="15" spans="1:11">
      <c r="A15" s="3">
        <v>38657</v>
      </c>
      <c r="B15" s="3">
        <v>39082</v>
      </c>
      <c r="C15" s="110" t="s">
        <v>26</v>
      </c>
      <c r="D15" s="111"/>
      <c r="E15" s="111"/>
      <c r="F15" s="112"/>
      <c r="G15" s="2">
        <f t="shared" si="0"/>
        <v>1</v>
      </c>
      <c r="H15" s="2">
        <f t="shared" si="1"/>
        <v>1</v>
      </c>
      <c r="I15" s="2">
        <f t="shared" si="2"/>
        <v>30</v>
      </c>
      <c r="J15" s="5">
        <v>1</v>
      </c>
      <c r="K15" s="2"/>
    </row>
    <row r="16" spans="1:11">
      <c r="A16" s="3">
        <v>39083</v>
      </c>
      <c r="B16" s="3">
        <v>42247</v>
      </c>
      <c r="C16" s="110" t="s">
        <v>79</v>
      </c>
      <c r="D16" s="111"/>
      <c r="E16" s="111"/>
      <c r="F16" s="112"/>
      <c r="G16" s="2">
        <f t="shared" si="0"/>
        <v>8</v>
      </c>
      <c r="H16" s="2">
        <f t="shared" si="1"/>
        <v>7</v>
      </c>
      <c r="I16" s="2">
        <f t="shared" si="2"/>
        <v>30</v>
      </c>
      <c r="J16" s="5">
        <v>1</v>
      </c>
      <c r="K16" s="2"/>
    </row>
    <row r="17" spans="1:11">
      <c r="A17" s="3">
        <v>42248</v>
      </c>
      <c r="B17" s="3">
        <v>42735</v>
      </c>
      <c r="C17" s="110" t="s">
        <v>141</v>
      </c>
      <c r="D17" s="111"/>
      <c r="E17" s="111"/>
      <c r="F17" s="112"/>
      <c r="G17" s="2">
        <f t="shared" si="0"/>
        <v>1</v>
      </c>
      <c r="H17" s="2">
        <f t="shared" si="1"/>
        <v>3</v>
      </c>
      <c r="I17" s="2">
        <f t="shared" si="2"/>
        <v>30</v>
      </c>
      <c r="J17" s="5">
        <v>1</v>
      </c>
      <c r="K17" s="2"/>
    </row>
    <row r="18" spans="1:11">
      <c r="A18" s="3">
        <v>42736</v>
      </c>
      <c r="B18" s="3">
        <v>43100</v>
      </c>
      <c r="C18" s="110" t="s">
        <v>142</v>
      </c>
      <c r="D18" s="111"/>
      <c r="E18" s="111"/>
      <c r="F18" s="112"/>
      <c r="G18" s="2">
        <f t="shared" si="0"/>
        <v>0</v>
      </c>
      <c r="H18" s="2">
        <f t="shared" si="1"/>
        <v>11</v>
      </c>
      <c r="I18" s="2">
        <f t="shared" si="2"/>
        <v>30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3">
        <v>29921</v>
      </c>
      <c r="B20" s="3">
        <v>30286</v>
      </c>
      <c r="C20" s="90" t="s">
        <v>140</v>
      </c>
      <c r="D20" s="91"/>
      <c r="E20" s="91"/>
      <c r="F20" s="92"/>
      <c r="G20" s="2">
        <f t="shared" si="0"/>
        <v>1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G23" s="4">
        <f>SUM(G9:G22)</f>
        <v>24</v>
      </c>
      <c r="H23" s="4">
        <f>SUM(H9:H22)</f>
        <v>68</v>
      </c>
      <c r="I23" s="4">
        <f>SUM(I9:I22)</f>
        <v>295</v>
      </c>
    </row>
    <row r="24" spans="1:11">
      <c r="G24" s="2">
        <f>DATEDIF(A9,B18,"y")</f>
        <v>32</v>
      </c>
      <c r="H24" s="2">
        <f>DATEDIF(A9,B18,"ym")</f>
        <v>6</v>
      </c>
      <c r="I24" s="2">
        <f>DATEDIF(A9,B18,"md")</f>
        <v>30</v>
      </c>
    </row>
    <row r="25" spans="1:11">
      <c r="A25" s="116" t="s">
        <v>189</v>
      </c>
      <c r="B25" s="116"/>
      <c r="C25" s="116"/>
      <c r="D25" s="116"/>
      <c r="E25" s="116"/>
      <c r="F25" s="116"/>
      <c r="G25" s="49">
        <f>G24-G27</f>
        <v>29</v>
      </c>
      <c r="H25" s="49">
        <f>H24-H27</f>
        <v>5</v>
      </c>
      <c r="I25" s="49">
        <f>I24-I27</f>
        <v>30</v>
      </c>
      <c r="J25" s="49"/>
    </row>
    <row r="26" spans="1:11">
      <c r="A26" s="49" t="s">
        <v>190</v>
      </c>
      <c r="B26" s="49"/>
      <c r="C26" s="49"/>
      <c r="D26" s="49"/>
      <c r="E26" s="49"/>
      <c r="F26" s="49"/>
      <c r="G26" s="49">
        <f>G25+G20</f>
        <v>30</v>
      </c>
      <c r="H26" s="49">
        <f>H20+H25</f>
        <v>5</v>
      </c>
      <c r="I26" s="49">
        <f>I25+I20</f>
        <v>30</v>
      </c>
      <c r="J26" s="49"/>
    </row>
    <row r="27" spans="1:11">
      <c r="A27" s="48">
        <v>33664</v>
      </c>
      <c r="B27" s="48">
        <v>34790</v>
      </c>
      <c r="C27" s="117" t="s">
        <v>80</v>
      </c>
      <c r="D27" s="118"/>
      <c r="E27" s="118"/>
      <c r="F27" s="119"/>
      <c r="G27" s="43">
        <v>3</v>
      </c>
      <c r="H27" s="43">
        <v>1</v>
      </c>
      <c r="I27" s="43">
        <f>DATEDIF(A27,B27,"md")</f>
        <v>0</v>
      </c>
      <c r="J27" s="43"/>
      <c r="K27" s="2"/>
    </row>
  </sheetData>
  <mergeCells count="22">
    <mergeCell ref="C16:F16"/>
    <mergeCell ref="C17:F17"/>
    <mergeCell ref="C18:F18"/>
    <mergeCell ref="C19:F19"/>
    <mergeCell ref="A25:F25"/>
    <mergeCell ref="C27:F27"/>
    <mergeCell ref="C20:F20"/>
    <mergeCell ref="C21:F21"/>
    <mergeCell ref="C22:F22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K33"/>
  <sheetViews>
    <sheetView workbookViewId="0">
      <selection activeCell="A11" sqref="A1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92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32295</v>
      </c>
      <c r="B9" s="3">
        <v>32416</v>
      </c>
      <c r="C9" s="90" t="s">
        <v>81</v>
      </c>
      <c r="D9" s="91"/>
      <c r="E9" s="91"/>
      <c r="F9" s="92"/>
      <c r="G9" s="2">
        <f>DATEDIF(A9,B9,"y")</f>
        <v>0</v>
      </c>
      <c r="H9" s="2">
        <f>DATEDIF(A9,B9,"ym")</f>
        <v>3</v>
      </c>
      <c r="I9" s="2">
        <f>DATEDIF(A9,B9,"md")</f>
        <v>29</v>
      </c>
      <c r="J9" s="5">
        <v>1</v>
      </c>
      <c r="K9" s="2"/>
    </row>
    <row r="10" spans="1:11">
      <c r="A10" s="3">
        <v>32417</v>
      </c>
      <c r="B10" s="3">
        <v>32659</v>
      </c>
      <c r="C10" s="90" t="s">
        <v>82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7</v>
      </c>
      <c r="I10" s="2">
        <f>DATEDIF(A10,B10,"md")</f>
        <v>30</v>
      </c>
      <c r="J10" s="5">
        <v>1</v>
      </c>
      <c r="K10" s="2"/>
    </row>
    <row r="11" spans="1:11">
      <c r="A11" s="3">
        <v>32660</v>
      </c>
      <c r="B11" s="3">
        <v>33030</v>
      </c>
      <c r="C11" s="90" t="s">
        <v>83</v>
      </c>
      <c r="D11" s="91"/>
      <c r="E11" s="91"/>
      <c r="F11" s="92"/>
      <c r="G11" s="2">
        <f t="shared" si="0"/>
        <v>1</v>
      </c>
      <c r="H11" s="2">
        <f t="shared" si="1"/>
        <v>0</v>
      </c>
      <c r="I11" s="2">
        <f t="shared" ref="I11:I29" si="2">DATEDIF(A11,B11,"md")</f>
        <v>5</v>
      </c>
      <c r="J11" s="5">
        <v>1</v>
      </c>
      <c r="K11" s="2"/>
    </row>
    <row r="12" spans="1:11">
      <c r="A12" s="3">
        <v>33031</v>
      </c>
      <c r="B12" s="3">
        <v>33450</v>
      </c>
      <c r="C12" s="90" t="s">
        <v>84</v>
      </c>
      <c r="D12" s="91"/>
      <c r="E12" s="91"/>
      <c r="F12" s="92"/>
      <c r="G12" s="2">
        <f t="shared" si="0"/>
        <v>1</v>
      </c>
      <c r="H12" s="2">
        <f t="shared" si="1"/>
        <v>1</v>
      </c>
      <c r="I12" s="2">
        <f t="shared" si="2"/>
        <v>24</v>
      </c>
      <c r="J12" s="5">
        <v>1</v>
      </c>
      <c r="K12" s="2"/>
    </row>
    <row r="13" spans="1:11">
      <c r="A13" s="3">
        <v>33451</v>
      </c>
      <c r="B13" s="3">
        <v>33542</v>
      </c>
      <c r="C13" s="90" t="s">
        <v>85</v>
      </c>
      <c r="D13" s="91"/>
      <c r="E13" s="91"/>
      <c r="F13" s="92"/>
      <c r="G13" s="2">
        <f t="shared" si="0"/>
        <v>0</v>
      </c>
      <c r="H13" s="2">
        <f t="shared" si="1"/>
        <v>2</v>
      </c>
      <c r="I13" s="2">
        <f t="shared" si="2"/>
        <v>30</v>
      </c>
      <c r="J13" s="5">
        <v>1</v>
      </c>
      <c r="K13" s="2"/>
    </row>
    <row r="14" spans="1:11">
      <c r="A14" s="9">
        <v>33543</v>
      </c>
      <c r="B14" s="9">
        <v>35885</v>
      </c>
      <c r="C14" s="90" t="s">
        <v>86</v>
      </c>
      <c r="D14" s="91"/>
      <c r="E14" s="91"/>
      <c r="F14" s="92"/>
      <c r="G14" s="10">
        <f t="shared" si="0"/>
        <v>6</v>
      </c>
      <c r="H14" s="10">
        <f t="shared" si="1"/>
        <v>4</v>
      </c>
      <c r="I14" s="10">
        <f t="shared" si="2"/>
        <v>30</v>
      </c>
      <c r="J14" s="5">
        <v>1</v>
      </c>
      <c r="K14" s="10"/>
    </row>
    <row r="15" spans="1:11">
      <c r="A15" s="3">
        <v>35886</v>
      </c>
      <c r="B15" s="3">
        <v>38533</v>
      </c>
      <c r="C15" s="110" t="s">
        <v>87</v>
      </c>
      <c r="D15" s="111"/>
      <c r="E15" s="111"/>
      <c r="F15" s="112"/>
      <c r="G15" s="2">
        <f t="shared" si="0"/>
        <v>7</v>
      </c>
      <c r="H15" s="2">
        <f t="shared" si="1"/>
        <v>2</v>
      </c>
      <c r="I15" s="2">
        <f t="shared" si="2"/>
        <v>29</v>
      </c>
      <c r="J15" s="5">
        <v>1</v>
      </c>
      <c r="K15" s="2"/>
    </row>
    <row r="16" spans="1:11">
      <c r="A16" s="3">
        <v>38534</v>
      </c>
      <c r="B16" s="3">
        <v>39082</v>
      </c>
      <c r="C16" s="110" t="s">
        <v>88</v>
      </c>
      <c r="D16" s="111"/>
      <c r="E16" s="111"/>
      <c r="F16" s="112"/>
      <c r="G16" s="2">
        <f t="shared" si="0"/>
        <v>1</v>
      </c>
      <c r="H16" s="2">
        <f t="shared" si="1"/>
        <v>5</v>
      </c>
      <c r="I16" s="2">
        <f t="shared" si="2"/>
        <v>30</v>
      </c>
      <c r="J16" s="5">
        <v>1</v>
      </c>
      <c r="K16" s="2"/>
    </row>
    <row r="17" spans="1:11">
      <c r="A17" s="3">
        <v>39083</v>
      </c>
      <c r="B17" s="3">
        <v>40086</v>
      </c>
      <c r="C17" s="110" t="s">
        <v>89</v>
      </c>
      <c r="D17" s="111"/>
      <c r="E17" s="111"/>
      <c r="F17" s="112"/>
      <c r="G17" s="2">
        <f t="shared" si="0"/>
        <v>2</v>
      </c>
      <c r="H17" s="2">
        <f t="shared" si="1"/>
        <v>8</v>
      </c>
      <c r="I17" s="2">
        <f t="shared" si="2"/>
        <v>29</v>
      </c>
      <c r="J17" s="5">
        <v>1</v>
      </c>
      <c r="K17" s="2"/>
    </row>
    <row r="18" spans="1:11">
      <c r="A18" s="3">
        <v>40087</v>
      </c>
      <c r="B18" s="3">
        <v>42704</v>
      </c>
      <c r="C18" s="110" t="s">
        <v>90</v>
      </c>
      <c r="D18" s="111"/>
      <c r="E18" s="111"/>
      <c r="F18" s="112"/>
      <c r="G18" s="2">
        <f t="shared" si="0"/>
        <v>7</v>
      </c>
      <c r="H18" s="2">
        <f t="shared" si="1"/>
        <v>1</v>
      </c>
      <c r="I18" s="2">
        <f t="shared" si="2"/>
        <v>29</v>
      </c>
      <c r="J18" s="5">
        <v>1</v>
      </c>
      <c r="K18" s="2"/>
    </row>
    <row r="19" spans="1:11">
      <c r="A19" s="3">
        <v>42705</v>
      </c>
      <c r="B19" s="3">
        <v>43100</v>
      </c>
      <c r="C19" s="90" t="s">
        <v>91</v>
      </c>
      <c r="D19" s="91"/>
      <c r="E19" s="91"/>
      <c r="F19" s="92"/>
      <c r="G19" s="2">
        <f t="shared" si="0"/>
        <v>1</v>
      </c>
      <c r="H19" s="2">
        <f t="shared" si="1"/>
        <v>0</v>
      </c>
      <c r="I19" s="2">
        <f t="shared" si="2"/>
        <v>30</v>
      </c>
      <c r="J19" s="2"/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37">
        <v>31473</v>
      </c>
      <c r="B21" s="37">
        <v>32233</v>
      </c>
      <c r="C21" s="120" t="s">
        <v>143</v>
      </c>
      <c r="D21" s="121"/>
      <c r="E21" s="121"/>
      <c r="F21" s="122"/>
      <c r="G21" s="36">
        <f t="shared" si="0"/>
        <v>2</v>
      </c>
      <c r="H21" s="36">
        <f t="shared" si="1"/>
        <v>0</v>
      </c>
      <c r="I21" s="36">
        <f t="shared" si="2"/>
        <v>29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28</v>
      </c>
      <c r="H30" s="4">
        <f>SUM(H9:H29)</f>
        <v>33</v>
      </c>
      <c r="I30" s="4">
        <f>SUM(I9:I29)</f>
        <v>324</v>
      </c>
    </row>
    <row r="31" spans="1:11">
      <c r="A31" s="106" t="s">
        <v>195</v>
      </c>
      <c r="B31" s="106"/>
      <c r="C31" s="106"/>
      <c r="D31" s="106"/>
      <c r="E31" s="106"/>
      <c r="F31" s="106"/>
      <c r="G31" s="2">
        <f>DATEDIF(A9,B19,"y")</f>
        <v>29</v>
      </c>
      <c r="H31" s="2">
        <f>DATEDIF(A9,B19,"ym")</f>
        <v>6</v>
      </c>
      <c r="I31" s="2">
        <f>DATEDIF(A9,B19,"md")</f>
        <v>30</v>
      </c>
    </row>
    <row r="32" spans="1:11">
      <c r="A32" s="106" t="s">
        <v>196</v>
      </c>
      <c r="B32" s="106"/>
      <c r="C32" s="106"/>
      <c r="D32" s="106"/>
      <c r="E32" s="106"/>
      <c r="F32" s="106"/>
      <c r="G32" s="40">
        <f>G31+G21</f>
        <v>31</v>
      </c>
      <c r="H32" s="40">
        <f>H31+H21</f>
        <v>6</v>
      </c>
      <c r="I32" s="40">
        <f>I31+I21</f>
        <v>59</v>
      </c>
    </row>
    <row r="33" spans="1:9">
      <c r="A33" s="123" t="s">
        <v>197</v>
      </c>
      <c r="B33" s="123"/>
      <c r="C33" s="123"/>
      <c r="D33" s="123"/>
      <c r="E33" s="123"/>
      <c r="F33" s="123"/>
      <c r="G33" s="49">
        <v>31</v>
      </c>
      <c r="H33" s="49">
        <v>7</v>
      </c>
      <c r="I33" s="49">
        <v>29</v>
      </c>
    </row>
  </sheetData>
  <mergeCells count="30">
    <mergeCell ref="C24:F24"/>
    <mergeCell ref="C25:F25"/>
    <mergeCell ref="C26:F26"/>
    <mergeCell ref="C27:F27"/>
    <mergeCell ref="A31:F31"/>
    <mergeCell ref="A32:F32"/>
    <mergeCell ref="A33:F33"/>
    <mergeCell ref="C28:F28"/>
    <mergeCell ref="C29:F29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K31"/>
  <sheetViews>
    <sheetView workbookViewId="0">
      <selection activeCell="G31" sqref="G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93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35886</v>
      </c>
      <c r="B9" s="3">
        <v>36191</v>
      </c>
      <c r="C9" s="90" t="s">
        <v>94</v>
      </c>
      <c r="D9" s="91"/>
      <c r="E9" s="91"/>
      <c r="F9" s="92"/>
      <c r="G9" s="2">
        <f>DATEDIF(A9,B9,"y")</f>
        <v>0</v>
      </c>
      <c r="H9" s="2">
        <f>DATEDIF(A9,B9,"ym")</f>
        <v>9</v>
      </c>
      <c r="I9" s="2">
        <f>DATEDIF(A9,B9,"md")</f>
        <v>30</v>
      </c>
      <c r="J9" s="5">
        <v>1</v>
      </c>
      <c r="K9" s="2"/>
    </row>
    <row r="10" spans="1:11">
      <c r="A10" s="3">
        <v>36192</v>
      </c>
      <c r="B10" s="3">
        <v>36556</v>
      </c>
      <c r="C10" s="90" t="s">
        <v>95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11</v>
      </c>
      <c r="I10" s="2">
        <f>DATEDIF(A10,B10,"md")</f>
        <v>30</v>
      </c>
      <c r="J10" s="5">
        <v>1</v>
      </c>
      <c r="K10" s="2"/>
    </row>
    <row r="11" spans="1:11">
      <c r="A11" s="3">
        <v>36557</v>
      </c>
      <c r="B11" s="3">
        <v>38656</v>
      </c>
      <c r="C11" s="90" t="s">
        <v>96</v>
      </c>
      <c r="D11" s="91"/>
      <c r="E11" s="91"/>
      <c r="F11" s="92"/>
      <c r="G11" s="2">
        <f t="shared" si="0"/>
        <v>5</v>
      </c>
      <c r="H11" s="2">
        <f t="shared" si="1"/>
        <v>8</v>
      </c>
      <c r="I11" s="2">
        <f t="shared" ref="I11:I29" si="2">DATEDIF(A11,B11,"md")</f>
        <v>30</v>
      </c>
      <c r="J11" s="5">
        <v>1</v>
      </c>
      <c r="K11" s="2"/>
    </row>
    <row r="12" spans="1:11">
      <c r="A12" s="3">
        <v>38657</v>
      </c>
      <c r="B12" s="3">
        <v>39082</v>
      </c>
      <c r="C12" s="90" t="s">
        <v>97</v>
      </c>
      <c r="D12" s="91"/>
      <c r="E12" s="91"/>
      <c r="F12" s="92"/>
      <c r="G12" s="2">
        <f t="shared" si="0"/>
        <v>1</v>
      </c>
      <c r="H12" s="2">
        <f t="shared" si="1"/>
        <v>1</v>
      </c>
      <c r="I12" s="2">
        <f t="shared" si="2"/>
        <v>30</v>
      </c>
      <c r="J12" s="5">
        <v>1</v>
      </c>
      <c r="K12" s="2"/>
    </row>
    <row r="13" spans="1:11">
      <c r="A13" s="3">
        <v>39083</v>
      </c>
      <c r="B13" s="3">
        <v>42247</v>
      </c>
      <c r="C13" s="90" t="s">
        <v>98</v>
      </c>
      <c r="D13" s="91"/>
      <c r="E13" s="91"/>
      <c r="F13" s="92"/>
      <c r="G13" s="2">
        <f t="shared" si="0"/>
        <v>8</v>
      </c>
      <c r="H13" s="2">
        <f t="shared" si="1"/>
        <v>7</v>
      </c>
      <c r="I13" s="2">
        <f t="shared" si="2"/>
        <v>30</v>
      </c>
      <c r="J13" s="5">
        <v>1</v>
      </c>
      <c r="K13" s="2"/>
    </row>
    <row r="14" spans="1:11">
      <c r="A14" s="9">
        <v>42248</v>
      </c>
      <c r="B14" s="9">
        <v>42704</v>
      </c>
      <c r="C14" s="90" t="s">
        <v>99</v>
      </c>
      <c r="D14" s="91"/>
      <c r="E14" s="91"/>
      <c r="F14" s="92"/>
      <c r="G14" s="10">
        <f t="shared" si="0"/>
        <v>1</v>
      </c>
      <c r="H14" s="10">
        <f t="shared" si="1"/>
        <v>2</v>
      </c>
      <c r="I14" s="10">
        <f t="shared" si="2"/>
        <v>29</v>
      </c>
      <c r="J14" s="5">
        <v>1</v>
      </c>
      <c r="K14" s="10"/>
    </row>
    <row r="15" spans="1:11">
      <c r="A15" s="3">
        <v>42705</v>
      </c>
      <c r="B15" s="3">
        <v>43281</v>
      </c>
      <c r="C15" s="110" t="s">
        <v>100</v>
      </c>
      <c r="D15" s="111"/>
      <c r="E15" s="111"/>
      <c r="F15" s="112"/>
      <c r="G15" s="2">
        <f t="shared" si="0"/>
        <v>1</v>
      </c>
      <c r="H15" s="2">
        <f t="shared" si="1"/>
        <v>6</v>
      </c>
      <c r="I15" s="2">
        <f t="shared" si="2"/>
        <v>29</v>
      </c>
      <c r="J15" s="5">
        <v>1</v>
      </c>
      <c r="K15" s="2"/>
    </row>
    <row r="16" spans="1:11">
      <c r="A16" s="3"/>
      <c r="B16" s="3"/>
      <c r="C16" s="110"/>
      <c r="D16" s="111"/>
      <c r="E16" s="111"/>
      <c r="F16" s="112"/>
      <c r="G16" s="2">
        <f t="shared" si="0"/>
        <v>0</v>
      </c>
      <c r="H16" s="2">
        <f t="shared" si="1"/>
        <v>0</v>
      </c>
      <c r="I16" s="2">
        <f t="shared" si="2"/>
        <v>0</v>
      </c>
      <c r="J16" s="5">
        <v>1</v>
      </c>
      <c r="K16" s="2"/>
    </row>
    <row r="17" spans="1:11">
      <c r="A17" s="3"/>
      <c r="B17" s="3"/>
      <c r="C17" s="110"/>
      <c r="D17" s="111"/>
      <c r="E17" s="111"/>
      <c r="F17" s="112"/>
      <c r="G17" s="2">
        <f t="shared" si="0"/>
        <v>0</v>
      </c>
      <c r="H17" s="2">
        <f t="shared" si="1"/>
        <v>0</v>
      </c>
      <c r="I17" s="2">
        <f t="shared" si="2"/>
        <v>0</v>
      </c>
      <c r="J17" s="5">
        <v>1</v>
      </c>
      <c r="K17" s="2"/>
    </row>
    <row r="18" spans="1:11">
      <c r="A18" s="3"/>
      <c r="B18" s="3"/>
      <c r="C18" s="110"/>
      <c r="D18" s="111"/>
      <c r="E18" s="111"/>
      <c r="F18" s="11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16</v>
      </c>
      <c r="H30" s="4">
        <f>SUM(H9:H29)</f>
        <v>44</v>
      </c>
      <c r="I30" s="4">
        <f>SUM(I9:I29)</f>
        <v>208</v>
      </c>
    </row>
    <row r="31" spans="1:11">
      <c r="G31" s="2">
        <f>DATEDIF(A9,B15,"y")</f>
        <v>20</v>
      </c>
      <c r="H31" s="2">
        <f>DATEDIF(A9,B15,"ym")</f>
        <v>2</v>
      </c>
      <c r="I31" s="2">
        <f>DATEDIF(A9,B15,"md")</f>
        <v>29</v>
      </c>
    </row>
  </sheetData>
  <mergeCells count="27">
    <mergeCell ref="C28:F28"/>
    <mergeCell ref="C29:F29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K32"/>
  <sheetViews>
    <sheetView topLeftCell="A8" workbookViewId="0">
      <selection activeCell="C29" sqref="C29:F29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113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14">
        <v>35551</v>
      </c>
      <c r="B9" s="14">
        <v>35922</v>
      </c>
      <c r="C9" s="124" t="s">
        <v>114</v>
      </c>
      <c r="D9" s="125"/>
      <c r="E9" s="125"/>
      <c r="F9" s="126"/>
      <c r="G9" s="15">
        <f>DATEDIF(A9,B9,"y")</f>
        <v>1</v>
      </c>
      <c r="H9" s="15">
        <f>DATEDIF(A9,B9,"ym")</f>
        <v>0</v>
      </c>
      <c r="I9" s="15">
        <f>DATEDIF(A9,B9,"md")</f>
        <v>6</v>
      </c>
      <c r="J9" s="16">
        <v>0.6</v>
      </c>
      <c r="K9" s="2"/>
    </row>
    <row r="10" spans="1:11">
      <c r="A10" s="14">
        <v>35923</v>
      </c>
      <c r="B10" s="14">
        <v>37376</v>
      </c>
      <c r="C10" s="124" t="s">
        <v>115</v>
      </c>
      <c r="D10" s="125"/>
      <c r="E10" s="125"/>
      <c r="F10" s="126"/>
      <c r="G10" s="15">
        <f t="shared" ref="G10:G29" si="0">DATEDIF(A10,B10,"y")</f>
        <v>3</v>
      </c>
      <c r="H10" s="15">
        <f t="shared" ref="H10:H29" si="1">DATEDIF(A10,B10,"ym")</f>
        <v>11</v>
      </c>
      <c r="I10" s="15">
        <f>DATEDIF(A10,B10,"md")</f>
        <v>22</v>
      </c>
      <c r="J10" s="16">
        <v>0.85</v>
      </c>
      <c r="K10" s="2"/>
    </row>
    <row r="11" spans="1:11">
      <c r="A11" s="3">
        <v>37377</v>
      </c>
      <c r="B11" s="3">
        <v>37741</v>
      </c>
      <c r="C11" s="90" t="s">
        <v>116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ref="I11:I29" si="2">DATEDIF(A11,B11,"md")</f>
        <v>29</v>
      </c>
      <c r="J11" s="5">
        <v>1</v>
      </c>
      <c r="K11" s="2"/>
    </row>
    <row r="12" spans="1:11">
      <c r="A12" s="3">
        <v>37742</v>
      </c>
      <c r="B12" s="3">
        <v>40877</v>
      </c>
      <c r="C12" s="90" t="s">
        <v>117</v>
      </c>
      <c r="D12" s="91"/>
      <c r="E12" s="91"/>
      <c r="F12" s="92"/>
      <c r="G12" s="2">
        <f t="shared" si="0"/>
        <v>8</v>
      </c>
      <c r="H12" s="2">
        <f t="shared" si="1"/>
        <v>6</v>
      </c>
      <c r="I12" s="2">
        <f t="shared" si="2"/>
        <v>29</v>
      </c>
      <c r="J12" s="5">
        <v>1</v>
      </c>
      <c r="K12" s="2"/>
    </row>
    <row r="13" spans="1:11">
      <c r="A13" s="3">
        <v>40878</v>
      </c>
      <c r="B13" s="3">
        <v>42735</v>
      </c>
      <c r="C13" s="90" t="s">
        <v>118</v>
      </c>
      <c r="D13" s="91"/>
      <c r="E13" s="91"/>
      <c r="F13" s="92"/>
      <c r="G13" s="2">
        <f t="shared" si="0"/>
        <v>5</v>
      </c>
      <c r="H13" s="2">
        <f t="shared" si="1"/>
        <v>0</v>
      </c>
      <c r="I13" s="2">
        <f t="shared" si="2"/>
        <v>30</v>
      </c>
      <c r="J13" s="5">
        <v>1</v>
      </c>
      <c r="K13" s="2"/>
    </row>
    <row r="14" spans="1:11">
      <c r="A14" s="9">
        <v>42736</v>
      </c>
      <c r="B14" s="9">
        <v>43100</v>
      </c>
      <c r="C14" s="90" t="s">
        <v>119</v>
      </c>
      <c r="D14" s="91"/>
      <c r="E14" s="91"/>
      <c r="F14" s="92"/>
      <c r="G14" s="10">
        <f t="shared" si="0"/>
        <v>0</v>
      </c>
      <c r="H14" s="10">
        <f t="shared" si="1"/>
        <v>11</v>
      </c>
      <c r="I14" s="10">
        <f t="shared" si="2"/>
        <v>30</v>
      </c>
      <c r="J14" s="5">
        <v>1</v>
      </c>
      <c r="K14" s="10"/>
    </row>
    <row r="15" spans="1:11">
      <c r="A15" s="3"/>
      <c r="B15" s="3"/>
      <c r="C15" s="110"/>
      <c r="D15" s="111"/>
      <c r="E15" s="111"/>
      <c r="F15" s="112"/>
      <c r="G15" s="2">
        <f t="shared" si="0"/>
        <v>0</v>
      </c>
      <c r="H15" s="2">
        <f t="shared" si="1"/>
        <v>0</v>
      </c>
      <c r="I15" s="2">
        <f t="shared" si="2"/>
        <v>0</v>
      </c>
      <c r="J15" s="5">
        <v>1</v>
      </c>
      <c r="K15" s="2"/>
    </row>
    <row r="16" spans="1:11">
      <c r="A16" s="3"/>
      <c r="B16" s="3"/>
      <c r="C16" s="110"/>
      <c r="D16" s="111"/>
      <c r="E16" s="111"/>
      <c r="F16" s="112"/>
      <c r="G16" s="2">
        <f t="shared" si="0"/>
        <v>0</v>
      </c>
      <c r="H16" s="2">
        <f t="shared" si="1"/>
        <v>0</v>
      </c>
      <c r="I16" s="2">
        <f t="shared" si="2"/>
        <v>0</v>
      </c>
      <c r="J16" s="5">
        <v>1</v>
      </c>
      <c r="K16" s="2"/>
    </row>
    <row r="17" spans="1:11">
      <c r="A17" s="3"/>
      <c r="B17" s="3"/>
      <c r="C17" s="110"/>
      <c r="D17" s="111"/>
      <c r="E17" s="111"/>
      <c r="F17" s="112"/>
      <c r="G17" s="2">
        <f t="shared" si="0"/>
        <v>0</v>
      </c>
      <c r="H17" s="2">
        <f t="shared" si="1"/>
        <v>0</v>
      </c>
      <c r="I17" s="2">
        <f t="shared" si="2"/>
        <v>0</v>
      </c>
      <c r="J17" s="5">
        <v>1</v>
      </c>
      <c r="K17" s="2"/>
    </row>
    <row r="18" spans="1:11">
      <c r="A18" s="14"/>
      <c r="B18" s="14"/>
      <c r="C18" s="127"/>
      <c r="D18" s="128"/>
      <c r="E18" s="128"/>
      <c r="F18" s="129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17</v>
      </c>
      <c r="H30" s="4">
        <f>SUM(H9:H29)</f>
        <v>39</v>
      </c>
      <c r="I30" s="4">
        <f>SUM(I9:I29)</f>
        <v>146</v>
      </c>
    </row>
    <row r="31" spans="1:11" ht="15.75" thickBot="1">
      <c r="G31" s="17">
        <f>DATEDIF(A9,B14,"y")</f>
        <v>20</v>
      </c>
      <c r="H31" s="17">
        <f>DATEDIF(A9,B14,"ym")</f>
        <v>7</v>
      </c>
      <c r="I31" s="17">
        <f>DATEDIF(A9,B14,"md")</f>
        <v>30</v>
      </c>
    </row>
    <row r="32" spans="1:11" ht="15.75" thickBot="1">
      <c r="G32" s="18">
        <v>15</v>
      </c>
      <c r="H32" s="19">
        <v>8</v>
      </c>
      <c r="I32" s="20">
        <f>I31-(I9+I10)</f>
        <v>2</v>
      </c>
    </row>
  </sheetData>
  <mergeCells count="27">
    <mergeCell ref="C28:F28"/>
    <mergeCell ref="C29:F29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K42"/>
  <sheetViews>
    <sheetView topLeftCell="A19" workbookViewId="0">
      <selection activeCell="C26" sqref="C26:F26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101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35947</v>
      </c>
      <c r="B9" s="3">
        <v>36280</v>
      </c>
      <c r="C9" s="90" t="s">
        <v>102</v>
      </c>
      <c r="D9" s="91"/>
      <c r="E9" s="91"/>
      <c r="F9" s="92"/>
      <c r="G9" s="2">
        <f>DATEDIF(A9,B9,"y")</f>
        <v>0</v>
      </c>
      <c r="H9" s="2">
        <f>DATEDIF(A9,B9,"ym")</f>
        <v>10</v>
      </c>
      <c r="I9" s="2">
        <f>DATEDIF(A9,B9,"md")</f>
        <v>29</v>
      </c>
      <c r="J9" s="5">
        <v>1</v>
      </c>
      <c r="K9" s="2"/>
    </row>
    <row r="10" spans="1:11">
      <c r="A10" s="3">
        <v>36281</v>
      </c>
      <c r="B10" s="3">
        <v>36646</v>
      </c>
      <c r="C10" s="90" t="s">
        <v>104</v>
      </c>
      <c r="D10" s="91"/>
      <c r="E10" s="91"/>
      <c r="F10" s="92"/>
      <c r="G10" s="2">
        <f t="shared" ref="G10:G30" si="0">DATEDIF(A10,B10,"y")</f>
        <v>0</v>
      </c>
      <c r="H10" s="2">
        <f t="shared" ref="H10:H30" si="1">DATEDIF(A10,B10,"ym")</f>
        <v>11</v>
      </c>
      <c r="I10" s="2">
        <f>DATEDIF(A10,B10,"md")</f>
        <v>29</v>
      </c>
      <c r="J10" s="5">
        <v>1</v>
      </c>
      <c r="K10" s="2"/>
    </row>
    <row r="11" spans="1:11">
      <c r="A11" s="3">
        <v>36647</v>
      </c>
      <c r="B11" s="3">
        <v>37072</v>
      </c>
      <c r="C11" s="90" t="s">
        <v>103</v>
      </c>
      <c r="D11" s="91"/>
      <c r="E11" s="91"/>
      <c r="F11" s="92"/>
      <c r="G11" s="2">
        <f t="shared" si="0"/>
        <v>1</v>
      </c>
      <c r="H11" s="2">
        <f t="shared" si="1"/>
        <v>1</v>
      </c>
      <c r="I11" s="2">
        <f t="shared" ref="I11:I30" si="2">DATEDIF(A11,B11,"md")</f>
        <v>29</v>
      </c>
      <c r="J11" s="5">
        <v>1</v>
      </c>
      <c r="K11" s="2"/>
    </row>
    <row r="12" spans="1:11">
      <c r="A12" s="3">
        <v>37073</v>
      </c>
      <c r="B12" s="3">
        <v>37164</v>
      </c>
      <c r="C12" s="90" t="s">
        <v>105</v>
      </c>
      <c r="D12" s="91"/>
      <c r="E12" s="91"/>
      <c r="F12" s="92"/>
      <c r="G12" s="2">
        <f t="shared" si="0"/>
        <v>0</v>
      </c>
      <c r="H12" s="2">
        <f t="shared" si="1"/>
        <v>2</v>
      </c>
      <c r="I12" s="2">
        <f t="shared" si="2"/>
        <v>29</v>
      </c>
      <c r="J12" s="5">
        <v>0.5</v>
      </c>
      <c r="K12" s="2"/>
    </row>
    <row r="13" spans="1:11">
      <c r="A13" s="3">
        <v>37165</v>
      </c>
      <c r="B13" s="3">
        <v>38138</v>
      </c>
      <c r="C13" s="90" t="s">
        <v>103</v>
      </c>
      <c r="D13" s="91"/>
      <c r="E13" s="91"/>
      <c r="F13" s="92"/>
      <c r="G13" s="2">
        <f t="shared" si="0"/>
        <v>2</v>
      </c>
      <c r="H13" s="2">
        <f t="shared" si="1"/>
        <v>7</v>
      </c>
      <c r="I13" s="2">
        <f t="shared" si="2"/>
        <v>30</v>
      </c>
      <c r="J13" s="5">
        <v>1</v>
      </c>
      <c r="K13" s="2"/>
    </row>
    <row r="14" spans="1:11">
      <c r="A14" s="9">
        <v>38139</v>
      </c>
      <c r="B14" s="9">
        <v>38655</v>
      </c>
      <c r="C14" s="90" t="s">
        <v>106</v>
      </c>
      <c r="D14" s="91"/>
      <c r="E14" s="91"/>
      <c r="F14" s="92"/>
      <c r="G14" s="10">
        <f t="shared" si="0"/>
        <v>1</v>
      </c>
      <c r="H14" s="10">
        <f t="shared" si="1"/>
        <v>4</v>
      </c>
      <c r="I14" s="10">
        <f t="shared" si="2"/>
        <v>29</v>
      </c>
      <c r="J14" s="5">
        <v>0.8</v>
      </c>
      <c r="K14" s="10"/>
    </row>
    <row r="15" spans="1:11">
      <c r="A15" s="3">
        <v>38657</v>
      </c>
      <c r="B15" s="3">
        <v>39082</v>
      </c>
      <c r="C15" s="110" t="s">
        <v>107</v>
      </c>
      <c r="D15" s="111"/>
      <c r="E15" s="111"/>
      <c r="F15" s="112"/>
      <c r="G15" s="2">
        <f t="shared" si="0"/>
        <v>1</v>
      </c>
      <c r="H15" s="2">
        <f t="shared" si="1"/>
        <v>1</v>
      </c>
      <c r="I15" s="2">
        <f t="shared" si="2"/>
        <v>30</v>
      </c>
      <c r="J15" s="5">
        <v>0.8</v>
      </c>
      <c r="K15" s="2"/>
    </row>
    <row r="16" spans="1:11">
      <c r="A16" s="3">
        <v>39083</v>
      </c>
      <c r="B16" s="3">
        <v>41333</v>
      </c>
      <c r="C16" s="110" t="s">
        <v>108</v>
      </c>
      <c r="D16" s="111"/>
      <c r="E16" s="111"/>
      <c r="F16" s="112"/>
      <c r="G16" s="2">
        <f t="shared" si="0"/>
        <v>6</v>
      </c>
      <c r="H16" s="2">
        <f t="shared" si="1"/>
        <v>1</v>
      </c>
      <c r="I16" s="2">
        <f t="shared" si="2"/>
        <v>27</v>
      </c>
      <c r="J16" s="5">
        <v>0.8</v>
      </c>
      <c r="K16" s="2"/>
    </row>
    <row r="17" spans="1:11">
      <c r="A17" s="3">
        <v>41334</v>
      </c>
      <c r="B17" s="3">
        <v>41736</v>
      </c>
      <c r="C17" s="110" t="s">
        <v>109</v>
      </c>
      <c r="D17" s="111"/>
      <c r="E17" s="111"/>
      <c r="F17" s="112"/>
      <c r="G17" s="2">
        <f t="shared" si="0"/>
        <v>1</v>
      </c>
      <c r="H17" s="2">
        <f t="shared" si="1"/>
        <v>1</v>
      </c>
      <c r="I17" s="2">
        <f t="shared" si="2"/>
        <v>6</v>
      </c>
      <c r="J17" s="5">
        <v>1</v>
      </c>
      <c r="K17" s="2"/>
    </row>
    <row r="18" spans="1:11">
      <c r="A18" s="14">
        <v>41737</v>
      </c>
      <c r="B18" s="14">
        <v>41766</v>
      </c>
      <c r="C18" s="127" t="s">
        <v>110</v>
      </c>
      <c r="D18" s="128"/>
      <c r="E18" s="128"/>
      <c r="F18" s="129"/>
      <c r="G18" s="2">
        <f t="shared" si="0"/>
        <v>0</v>
      </c>
      <c r="H18" s="2">
        <f t="shared" si="1"/>
        <v>0</v>
      </c>
      <c r="I18" s="2">
        <f t="shared" si="2"/>
        <v>29</v>
      </c>
      <c r="J18" s="5">
        <v>1</v>
      </c>
      <c r="K18" s="2"/>
    </row>
    <row r="19" spans="1:11">
      <c r="A19" s="3">
        <v>41767</v>
      </c>
      <c r="B19" s="3">
        <v>42478</v>
      </c>
      <c r="C19" s="90" t="s">
        <v>111</v>
      </c>
      <c r="D19" s="91"/>
      <c r="E19" s="91"/>
      <c r="F19" s="92"/>
      <c r="G19" s="2">
        <f t="shared" si="0"/>
        <v>1</v>
      </c>
      <c r="H19" s="2">
        <f t="shared" si="1"/>
        <v>11</v>
      </c>
      <c r="I19" s="2">
        <f t="shared" si="2"/>
        <v>10</v>
      </c>
      <c r="J19" s="5">
        <v>1</v>
      </c>
      <c r="K19" s="2"/>
    </row>
    <row r="20" spans="1:11">
      <c r="A20" s="3">
        <v>42479</v>
      </c>
      <c r="B20" s="3">
        <v>43100</v>
      </c>
      <c r="C20" s="90" t="s">
        <v>112</v>
      </c>
      <c r="D20" s="91"/>
      <c r="E20" s="91"/>
      <c r="F20" s="92"/>
      <c r="G20" s="2">
        <f t="shared" si="0"/>
        <v>1</v>
      </c>
      <c r="H20" s="2">
        <f t="shared" si="1"/>
        <v>8</v>
      </c>
      <c r="I20" s="2">
        <f t="shared" si="2"/>
        <v>12</v>
      </c>
      <c r="J20" s="5">
        <v>1</v>
      </c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3"/>
      <c r="B23" s="3"/>
      <c r="C23" s="90"/>
      <c r="D23" s="91"/>
      <c r="E23" s="91"/>
      <c r="F23" s="92"/>
      <c r="G23" s="2">
        <f t="shared" ref="G23:G28" si="3">DATEDIF(A23,B23,"y")</f>
        <v>0</v>
      </c>
      <c r="H23" s="2">
        <f t="shared" ref="H23:H28" si="4">DATEDIF(A23,B23,"ym")</f>
        <v>0</v>
      </c>
      <c r="I23" s="2">
        <f t="shared" ref="I23:I28" si="5">DATEDIF(A23,B23,"md")</f>
        <v>0</v>
      </c>
      <c r="J23" s="5"/>
      <c r="K23" s="2"/>
    </row>
    <row r="24" spans="1:11">
      <c r="A24" s="3"/>
      <c r="B24" s="3"/>
      <c r="C24" s="11"/>
      <c r="D24" s="12"/>
      <c r="E24" s="12"/>
      <c r="F24" s="13"/>
      <c r="G24" s="2">
        <f t="shared" si="3"/>
        <v>0</v>
      </c>
      <c r="H24" s="2">
        <f t="shared" si="4"/>
        <v>0</v>
      </c>
      <c r="I24" s="2">
        <f t="shared" si="5"/>
        <v>0</v>
      </c>
      <c r="J24" s="5"/>
      <c r="K24" s="2"/>
    </row>
    <row r="25" spans="1:11">
      <c r="A25" s="9"/>
      <c r="B25" s="9"/>
      <c r="C25" s="90"/>
      <c r="D25" s="91"/>
      <c r="E25" s="91"/>
      <c r="F25" s="92"/>
      <c r="G25" s="2">
        <f t="shared" si="3"/>
        <v>0</v>
      </c>
      <c r="H25" s="2">
        <f t="shared" si="4"/>
        <v>0</v>
      </c>
      <c r="I25" s="2">
        <f t="shared" si="5"/>
        <v>0</v>
      </c>
      <c r="J25" s="5"/>
      <c r="K25" s="2"/>
    </row>
    <row r="26" spans="1:11">
      <c r="A26" s="3"/>
      <c r="B26" s="3"/>
      <c r="C26" s="110"/>
      <c r="D26" s="111"/>
      <c r="E26" s="111"/>
      <c r="F26" s="112"/>
      <c r="G26" s="2">
        <f t="shared" si="3"/>
        <v>0</v>
      </c>
      <c r="H26" s="2">
        <f t="shared" si="4"/>
        <v>0</v>
      </c>
      <c r="I26" s="2">
        <f t="shared" si="5"/>
        <v>0</v>
      </c>
      <c r="J26" s="5"/>
      <c r="K26" s="2"/>
    </row>
    <row r="27" spans="1:11">
      <c r="A27" s="3"/>
      <c r="B27" s="3"/>
      <c r="C27" s="110"/>
      <c r="D27" s="111"/>
      <c r="E27" s="111"/>
      <c r="F27" s="112"/>
      <c r="G27" s="2">
        <f t="shared" si="3"/>
        <v>0</v>
      </c>
      <c r="H27" s="2">
        <f t="shared" si="4"/>
        <v>0</v>
      </c>
      <c r="I27" s="2">
        <f t="shared" si="5"/>
        <v>0</v>
      </c>
      <c r="J27" s="5"/>
      <c r="K27" s="2"/>
    </row>
    <row r="28" spans="1:11">
      <c r="A28" s="2"/>
      <c r="B28" s="2"/>
      <c r="C28" s="90"/>
      <c r="D28" s="91"/>
      <c r="E28" s="91"/>
      <c r="F28" s="92"/>
      <c r="G28" s="2">
        <f t="shared" si="3"/>
        <v>0</v>
      </c>
      <c r="H28" s="2">
        <f t="shared" si="4"/>
        <v>0</v>
      </c>
      <c r="I28" s="2">
        <f t="shared" si="5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G31" s="4">
        <f>SUM(G9:G30)</f>
        <v>14</v>
      </c>
      <c r="H31" s="4">
        <f>SUM(H9:H30)</f>
        <v>57</v>
      </c>
      <c r="I31" s="4">
        <f>SUM(I9:I30)</f>
        <v>289</v>
      </c>
    </row>
    <row r="32" spans="1:11">
      <c r="G32" s="2">
        <f>DATEDIF(A9,B20,"y")</f>
        <v>19</v>
      </c>
      <c r="H32" s="2">
        <f>DATEDIF(A9,B20,"ym")</f>
        <v>6</v>
      </c>
      <c r="I32" s="2">
        <f>DATEDIF(A9,B20,"md")</f>
        <v>30</v>
      </c>
    </row>
    <row r="34" spans="1:11">
      <c r="A34" s="14">
        <v>37073</v>
      </c>
      <c r="B34" s="14">
        <v>37164</v>
      </c>
      <c r="C34" s="131" t="s">
        <v>105</v>
      </c>
      <c r="D34" s="131"/>
      <c r="E34" s="131"/>
      <c r="F34" s="131"/>
      <c r="G34" s="15">
        <f>DATEDIF(A34,B34,"y")</f>
        <v>0</v>
      </c>
      <c r="H34" s="15">
        <f>DATEDIF(A34,B34,"ym")</f>
        <v>2</v>
      </c>
      <c r="I34" s="15">
        <f>DATEDIF(A34,B34,"md")</f>
        <v>29</v>
      </c>
      <c r="J34" s="16">
        <v>0.5</v>
      </c>
      <c r="K34" s="23"/>
    </row>
    <row r="35" spans="1:11">
      <c r="A35" s="14"/>
      <c r="B35" s="14"/>
      <c r="C35" s="24"/>
      <c r="D35" s="24"/>
      <c r="E35" s="24"/>
      <c r="F35" s="24"/>
      <c r="G35" s="15"/>
      <c r="H35" s="15">
        <f>(H34*0.5)</f>
        <v>1</v>
      </c>
      <c r="I35" s="15">
        <f>(I34*0.5)</f>
        <v>14.5</v>
      </c>
      <c r="J35" s="16"/>
      <c r="K35" s="23"/>
    </row>
    <row r="36" spans="1:11">
      <c r="A36" s="21">
        <v>38139</v>
      </c>
      <c r="B36" s="21">
        <v>38655</v>
      </c>
      <c r="C36" s="131" t="s">
        <v>106</v>
      </c>
      <c r="D36" s="131"/>
      <c r="E36" s="131"/>
      <c r="F36" s="131"/>
      <c r="G36" s="22">
        <f>DATEDIF(A36,B36,"y")</f>
        <v>1</v>
      </c>
      <c r="H36" s="22">
        <f>DATEDIF(A36,B36,"ym")</f>
        <v>4</v>
      </c>
      <c r="I36" s="22">
        <f>DATEDIF(A36,B36,"md")</f>
        <v>29</v>
      </c>
      <c r="J36" s="16">
        <v>0.8</v>
      </c>
      <c r="K36" s="23"/>
    </row>
    <row r="37" spans="1:11">
      <c r="A37" s="14">
        <v>38657</v>
      </c>
      <c r="B37" s="14">
        <v>39082</v>
      </c>
      <c r="C37" s="130" t="s">
        <v>107</v>
      </c>
      <c r="D37" s="130"/>
      <c r="E37" s="130"/>
      <c r="F37" s="130"/>
      <c r="G37" s="15">
        <f>DATEDIF(A37,B37,"y")</f>
        <v>1</v>
      </c>
      <c r="H37" s="15">
        <f>DATEDIF(A37,B37,"ym")</f>
        <v>1</v>
      </c>
      <c r="I37" s="15">
        <f>DATEDIF(A37,B37,"md")</f>
        <v>30</v>
      </c>
      <c r="J37" s="16">
        <v>0.8</v>
      </c>
      <c r="K37" s="23"/>
    </row>
    <row r="38" spans="1:11">
      <c r="A38" s="14">
        <v>39083</v>
      </c>
      <c r="B38" s="14">
        <v>41333</v>
      </c>
      <c r="C38" s="130" t="s">
        <v>108</v>
      </c>
      <c r="D38" s="130"/>
      <c r="E38" s="130"/>
      <c r="F38" s="130"/>
      <c r="G38" s="15">
        <f>DATEDIF(A38,B38,"y")</f>
        <v>6</v>
      </c>
      <c r="H38" s="15">
        <f>DATEDIF(A38,B38,"ym")</f>
        <v>1</v>
      </c>
      <c r="I38" s="15">
        <f>DATEDIF(A38,B38,"md")</f>
        <v>27</v>
      </c>
      <c r="J38" s="16">
        <v>0.8</v>
      </c>
      <c r="K38" s="23"/>
    </row>
    <row r="39" spans="1:11">
      <c r="A39" s="15"/>
      <c r="B39" s="15"/>
      <c r="C39" s="131"/>
      <c r="D39" s="131"/>
      <c r="E39" s="131"/>
      <c r="F39" s="131"/>
      <c r="G39" s="15">
        <f>((G36+G37+G38)*0.8)</f>
        <v>6.4</v>
      </c>
      <c r="H39" s="15">
        <f>((H36+H37+H38)*0.8)</f>
        <v>4.8000000000000007</v>
      </c>
      <c r="I39" s="15">
        <f>((I36+I37+I38)*0.8)</f>
        <v>68.8</v>
      </c>
      <c r="J39" s="15"/>
      <c r="K39" s="23"/>
    </row>
    <row r="40" spans="1:11">
      <c r="A40" s="15"/>
      <c r="B40" s="15"/>
      <c r="C40" s="15"/>
      <c r="D40" s="15"/>
      <c r="E40" s="15"/>
      <c r="F40" s="15"/>
      <c r="G40" s="25">
        <v>6.4</v>
      </c>
      <c r="H40" s="25">
        <v>5.8</v>
      </c>
      <c r="I40" s="25">
        <f>14.5+69.8</f>
        <v>84.3</v>
      </c>
      <c r="J40" s="15"/>
    </row>
    <row r="41" spans="1:11" ht="15.75" thickBot="1">
      <c r="G41">
        <v>6</v>
      </c>
      <c r="H41">
        <v>8</v>
      </c>
      <c r="I41">
        <v>29.3</v>
      </c>
    </row>
    <row r="42" spans="1:11" ht="16.5" thickBot="1">
      <c r="G42" s="26">
        <f>G32-6</f>
        <v>13</v>
      </c>
      <c r="H42" s="27">
        <f>H32-5.8</f>
        <v>0.20000000000000018</v>
      </c>
      <c r="I42" s="28">
        <f>I32-29.3</f>
        <v>0.69999999999999929</v>
      </c>
    </row>
  </sheetData>
  <mergeCells count="32">
    <mergeCell ref="C37:F37"/>
    <mergeCell ref="C38:F38"/>
    <mergeCell ref="C39:F39"/>
    <mergeCell ref="C29:F29"/>
    <mergeCell ref="C30:F30"/>
    <mergeCell ref="C34:F34"/>
    <mergeCell ref="C36:F36"/>
    <mergeCell ref="C25:F25"/>
    <mergeCell ref="C26:F26"/>
    <mergeCell ref="C27:F27"/>
    <mergeCell ref="C28:F28"/>
    <mergeCell ref="C20:F20"/>
    <mergeCell ref="C21:F21"/>
    <mergeCell ref="C22:F22"/>
    <mergeCell ref="C23:F23"/>
    <mergeCell ref="C17:F17"/>
    <mergeCell ref="C18:F18"/>
    <mergeCell ref="C19:F19"/>
    <mergeCell ref="C12:F12"/>
    <mergeCell ref="C13:F13"/>
    <mergeCell ref="C14:F14"/>
    <mergeCell ref="C15:F15"/>
    <mergeCell ref="A3:B3"/>
    <mergeCell ref="A6:B6"/>
    <mergeCell ref="C6:F8"/>
    <mergeCell ref="G6:I7"/>
    <mergeCell ref="C16:F16"/>
    <mergeCell ref="J6:J7"/>
    <mergeCell ref="C9:F9"/>
    <mergeCell ref="C10:F10"/>
    <mergeCell ref="C11:F11"/>
    <mergeCell ref="D1:G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K43"/>
  <sheetViews>
    <sheetView topLeftCell="A7" workbookViewId="0">
      <selection activeCell="C23" sqref="C23:F23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120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31959</v>
      </c>
      <c r="B9" s="3">
        <v>32050</v>
      </c>
      <c r="C9" s="90" t="s">
        <v>121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29</v>
      </c>
      <c r="J9" s="5">
        <v>1</v>
      </c>
      <c r="K9" s="2"/>
    </row>
    <row r="10" spans="1:11">
      <c r="A10" s="3">
        <v>32295</v>
      </c>
      <c r="B10" s="3">
        <v>32324</v>
      </c>
      <c r="C10" s="90" t="s">
        <v>121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0</v>
      </c>
      <c r="I10" s="2">
        <f>DATEDIF(A10,B10,"md")</f>
        <v>29</v>
      </c>
      <c r="J10" s="5">
        <v>0.5</v>
      </c>
      <c r="K10" s="2"/>
    </row>
    <row r="11" spans="1:11">
      <c r="A11" s="3">
        <v>32325</v>
      </c>
      <c r="B11" s="3">
        <v>32386</v>
      </c>
      <c r="C11" s="90" t="s">
        <v>121</v>
      </c>
      <c r="D11" s="91"/>
      <c r="E11" s="91"/>
      <c r="F11" s="92"/>
      <c r="G11" s="2">
        <f t="shared" si="0"/>
        <v>0</v>
      </c>
      <c r="H11" s="2">
        <f t="shared" si="1"/>
        <v>1</v>
      </c>
      <c r="I11" s="2">
        <f t="shared" ref="I11:I29" si="2">DATEDIF(A11,B11,"md")</f>
        <v>30</v>
      </c>
      <c r="J11" s="5">
        <v>1</v>
      </c>
      <c r="K11" s="2"/>
    </row>
    <row r="12" spans="1:11">
      <c r="A12" s="3">
        <v>32417</v>
      </c>
      <c r="B12" s="3">
        <v>32447</v>
      </c>
      <c r="C12" s="90" t="s">
        <v>76</v>
      </c>
      <c r="D12" s="91"/>
      <c r="E12" s="91"/>
      <c r="F12" s="92"/>
      <c r="G12" s="2">
        <f t="shared" si="0"/>
        <v>0</v>
      </c>
      <c r="H12" s="2">
        <f t="shared" si="1"/>
        <v>0</v>
      </c>
      <c r="I12" s="2">
        <f t="shared" si="2"/>
        <v>30</v>
      </c>
      <c r="J12" s="5">
        <v>1</v>
      </c>
      <c r="K12" s="2"/>
    </row>
    <row r="13" spans="1:11">
      <c r="A13" s="9">
        <v>32448</v>
      </c>
      <c r="B13" s="9">
        <v>32993</v>
      </c>
      <c r="C13" s="90" t="s">
        <v>122</v>
      </c>
      <c r="D13" s="91"/>
      <c r="E13" s="91"/>
      <c r="F13" s="92"/>
      <c r="G13" s="10">
        <f t="shared" si="0"/>
        <v>1</v>
      </c>
      <c r="H13" s="10">
        <f t="shared" si="1"/>
        <v>5</v>
      </c>
      <c r="I13" s="10">
        <f t="shared" si="2"/>
        <v>29</v>
      </c>
      <c r="J13" s="5">
        <v>0.8</v>
      </c>
      <c r="K13" s="10"/>
    </row>
    <row r="14" spans="1:11">
      <c r="A14" s="3">
        <v>32994</v>
      </c>
      <c r="B14" s="3">
        <v>35519</v>
      </c>
      <c r="C14" s="90" t="s">
        <v>123</v>
      </c>
      <c r="D14" s="91"/>
      <c r="E14" s="91"/>
      <c r="F14" s="92"/>
      <c r="G14" s="2">
        <f t="shared" si="0"/>
        <v>6</v>
      </c>
      <c r="H14" s="2">
        <f t="shared" si="1"/>
        <v>10</v>
      </c>
      <c r="I14" s="2">
        <f t="shared" si="2"/>
        <v>29</v>
      </c>
      <c r="J14" s="5">
        <v>0.8</v>
      </c>
      <c r="K14" s="2"/>
    </row>
    <row r="15" spans="1:11">
      <c r="A15" s="3">
        <v>35521</v>
      </c>
      <c r="B15" s="3">
        <v>35580</v>
      </c>
      <c r="C15" s="110" t="s">
        <v>124</v>
      </c>
      <c r="D15" s="111"/>
      <c r="E15" s="111"/>
      <c r="F15" s="112"/>
      <c r="G15" s="2">
        <f t="shared" si="0"/>
        <v>0</v>
      </c>
      <c r="H15" s="2">
        <f t="shared" si="1"/>
        <v>1</v>
      </c>
      <c r="I15" s="2">
        <f t="shared" si="2"/>
        <v>29</v>
      </c>
      <c r="J15" s="5">
        <v>0.8</v>
      </c>
      <c r="K15" s="2"/>
    </row>
    <row r="16" spans="1:11">
      <c r="A16" s="3">
        <v>35582</v>
      </c>
      <c r="B16" s="3">
        <v>37195</v>
      </c>
      <c r="C16" s="110" t="s">
        <v>125</v>
      </c>
      <c r="D16" s="111"/>
      <c r="E16" s="111"/>
      <c r="F16" s="112"/>
      <c r="G16" s="2">
        <f t="shared" si="0"/>
        <v>4</v>
      </c>
      <c r="H16" s="2">
        <f t="shared" si="1"/>
        <v>4</v>
      </c>
      <c r="I16" s="2">
        <f t="shared" si="2"/>
        <v>30</v>
      </c>
      <c r="J16" s="5">
        <v>1</v>
      </c>
      <c r="K16" s="2"/>
    </row>
    <row r="17" spans="1:11">
      <c r="A17" s="29">
        <v>37196</v>
      </c>
      <c r="B17" s="29">
        <v>38639</v>
      </c>
      <c r="C17" s="110" t="s">
        <v>126</v>
      </c>
      <c r="D17" s="111"/>
      <c r="E17" s="111"/>
      <c r="F17" s="112"/>
      <c r="G17" s="30">
        <f t="shared" si="0"/>
        <v>3</v>
      </c>
      <c r="H17" s="30">
        <f t="shared" si="1"/>
        <v>11</v>
      </c>
      <c r="I17" s="30">
        <f t="shared" si="2"/>
        <v>13</v>
      </c>
      <c r="J17" s="31">
        <v>1</v>
      </c>
      <c r="K17" s="2"/>
    </row>
    <row r="18" spans="1:11">
      <c r="A18" s="3">
        <v>38640</v>
      </c>
      <c r="B18" s="3">
        <v>38822</v>
      </c>
      <c r="C18" s="90" t="s">
        <v>127</v>
      </c>
      <c r="D18" s="91"/>
      <c r="E18" s="91"/>
      <c r="F18" s="92"/>
      <c r="G18" s="2">
        <f t="shared" si="0"/>
        <v>0</v>
      </c>
      <c r="H18" s="2">
        <f t="shared" si="1"/>
        <v>6</v>
      </c>
      <c r="I18" s="2">
        <f t="shared" si="2"/>
        <v>0</v>
      </c>
      <c r="J18" s="5">
        <v>0</v>
      </c>
      <c r="K18" s="2"/>
    </row>
    <row r="19" spans="1:11">
      <c r="A19" s="3">
        <v>38458</v>
      </c>
      <c r="B19" s="3">
        <v>39447</v>
      </c>
      <c r="C19" s="90" t="s">
        <v>128</v>
      </c>
      <c r="D19" s="91"/>
      <c r="E19" s="91"/>
      <c r="F19" s="92"/>
      <c r="G19" s="2">
        <f t="shared" si="0"/>
        <v>2</v>
      </c>
      <c r="H19" s="2">
        <f t="shared" si="1"/>
        <v>8</v>
      </c>
      <c r="I19" s="2">
        <f t="shared" si="2"/>
        <v>15</v>
      </c>
      <c r="J19" s="5">
        <v>0.8</v>
      </c>
      <c r="K19" s="2"/>
    </row>
    <row r="20" spans="1:11">
      <c r="A20" s="3">
        <v>39448</v>
      </c>
      <c r="B20" s="3">
        <v>39667</v>
      </c>
      <c r="C20" s="90" t="s">
        <v>129</v>
      </c>
      <c r="D20" s="91"/>
      <c r="E20" s="91"/>
      <c r="F20" s="92"/>
      <c r="G20" s="2">
        <f t="shared" si="0"/>
        <v>0</v>
      </c>
      <c r="H20" s="2">
        <f t="shared" si="1"/>
        <v>7</v>
      </c>
      <c r="I20" s="2">
        <f t="shared" si="2"/>
        <v>6</v>
      </c>
      <c r="J20" s="5">
        <v>0.8</v>
      </c>
      <c r="K20" s="2"/>
    </row>
    <row r="21" spans="1:11">
      <c r="A21" s="3">
        <v>39667</v>
      </c>
      <c r="B21" s="3">
        <v>39691</v>
      </c>
      <c r="C21" s="90" t="s">
        <v>130</v>
      </c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24</v>
      </c>
      <c r="J21" s="5">
        <v>0.8</v>
      </c>
      <c r="K21" s="2"/>
    </row>
    <row r="22" spans="1:11">
      <c r="A22" s="3">
        <v>39692</v>
      </c>
      <c r="B22" s="3">
        <v>41274</v>
      </c>
      <c r="C22" s="90" t="s">
        <v>131</v>
      </c>
      <c r="D22" s="91"/>
      <c r="E22" s="91"/>
      <c r="F22" s="92"/>
      <c r="G22" s="2">
        <f t="shared" si="0"/>
        <v>4</v>
      </c>
      <c r="H22" s="2">
        <f t="shared" si="1"/>
        <v>3</v>
      </c>
      <c r="I22" s="2">
        <f t="shared" si="2"/>
        <v>30</v>
      </c>
      <c r="J22" s="5">
        <v>1</v>
      </c>
      <c r="K22" s="2"/>
    </row>
    <row r="23" spans="1:11">
      <c r="A23" s="3">
        <v>41275</v>
      </c>
      <c r="B23" s="3">
        <v>43100</v>
      </c>
      <c r="C23" s="90" t="s">
        <v>132</v>
      </c>
      <c r="D23" s="91"/>
      <c r="E23" s="91"/>
      <c r="F23" s="92"/>
      <c r="G23" s="2">
        <f t="shared" si="0"/>
        <v>4</v>
      </c>
      <c r="H23" s="2">
        <f t="shared" si="1"/>
        <v>11</v>
      </c>
      <c r="I23" s="2">
        <f t="shared" si="2"/>
        <v>30</v>
      </c>
      <c r="J23" s="5">
        <v>1</v>
      </c>
      <c r="K23" s="2"/>
    </row>
    <row r="24" spans="1:11">
      <c r="A24" s="9"/>
      <c r="B24" s="9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/>
      <c r="K24" s="2"/>
    </row>
    <row r="25" spans="1:11">
      <c r="A25" s="3"/>
      <c r="B25" s="3"/>
      <c r="C25" s="110"/>
      <c r="D25" s="111"/>
      <c r="E25" s="111"/>
      <c r="F25" s="112"/>
      <c r="G25" s="2">
        <f t="shared" si="0"/>
        <v>0</v>
      </c>
      <c r="H25" s="2">
        <f t="shared" si="1"/>
        <v>0</v>
      </c>
      <c r="I25" s="2">
        <f t="shared" si="2"/>
        <v>0</v>
      </c>
      <c r="J25" s="5"/>
      <c r="K25" s="2"/>
    </row>
    <row r="26" spans="1:11">
      <c r="A26" s="3"/>
      <c r="B26" s="3"/>
      <c r="C26" s="110"/>
      <c r="D26" s="111"/>
      <c r="E26" s="111"/>
      <c r="F26" s="112"/>
      <c r="G26" s="2">
        <f t="shared" si="0"/>
        <v>0</v>
      </c>
      <c r="H26" s="2">
        <f t="shared" si="1"/>
        <v>0</v>
      </c>
      <c r="I26" s="2">
        <f t="shared" si="2"/>
        <v>0</v>
      </c>
      <c r="J26" s="5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24</v>
      </c>
      <c r="H30" s="4">
        <f>SUM(H9:H29)</f>
        <v>69</v>
      </c>
      <c r="I30" s="4">
        <f>SUM(I9:I29)</f>
        <v>353</v>
      </c>
    </row>
    <row r="31" spans="1:11">
      <c r="G31" s="2">
        <f>DATEDIF(A9,B23,"y")</f>
        <v>30</v>
      </c>
      <c r="H31" s="2">
        <f>DATEDIF(A9,B23,"ym")</f>
        <v>5</v>
      </c>
      <c r="I31" s="2">
        <f>DATEDIF(A9,B23,"md")</f>
        <v>30</v>
      </c>
    </row>
    <row r="32" spans="1:11">
      <c r="G32" s="15">
        <v>28</v>
      </c>
      <c r="H32" s="15">
        <v>0</v>
      </c>
      <c r="I32" s="15">
        <v>30</v>
      </c>
    </row>
    <row r="34" spans="1:11">
      <c r="A34" s="14"/>
      <c r="B34" s="14"/>
      <c r="C34" s="131"/>
      <c r="D34" s="131"/>
      <c r="E34" s="131"/>
      <c r="F34" s="131"/>
      <c r="G34" s="15"/>
      <c r="H34" s="15"/>
      <c r="I34" s="15"/>
      <c r="J34" s="16"/>
      <c r="K34" s="23"/>
    </row>
    <row r="35" spans="1:11">
      <c r="A35" s="9">
        <v>32448</v>
      </c>
      <c r="B35" s="9">
        <v>32993</v>
      </c>
      <c r="C35" s="90" t="s">
        <v>122</v>
      </c>
      <c r="D35" s="91"/>
      <c r="E35" s="91"/>
      <c r="F35" s="92"/>
      <c r="G35" s="10">
        <f t="shared" ref="G35:G40" si="3">DATEDIF(A35,B35,"y")</f>
        <v>1</v>
      </c>
      <c r="H35" s="10">
        <f t="shared" ref="H35:H40" si="4">DATEDIF(A35,B35,"ym")</f>
        <v>5</v>
      </c>
      <c r="I35" s="10">
        <f t="shared" ref="I35:I40" si="5">DATEDIF(A35,B35,"md")</f>
        <v>29</v>
      </c>
      <c r="J35" s="5">
        <v>0.8</v>
      </c>
      <c r="K35" s="23"/>
    </row>
    <row r="36" spans="1:11">
      <c r="A36" s="3">
        <v>32994</v>
      </c>
      <c r="B36" s="3">
        <v>35519</v>
      </c>
      <c r="C36" s="90" t="s">
        <v>123</v>
      </c>
      <c r="D36" s="91"/>
      <c r="E36" s="91"/>
      <c r="F36" s="92"/>
      <c r="G36" s="2">
        <f t="shared" si="3"/>
        <v>6</v>
      </c>
      <c r="H36" s="2">
        <f t="shared" si="4"/>
        <v>10</v>
      </c>
      <c r="I36" s="2">
        <f t="shared" si="5"/>
        <v>29</v>
      </c>
      <c r="J36" s="5">
        <v>0.8</v>
      </c>
      <c r="K36" s="23"/>
    </row>
    <row r="37" spans="1:11">
      <c r="A37" s="3">
        <v>35521</v>
      </c>
      <c r="B37" s="3">
        <v>35580</v>
      </c>
      <c r="C37" s="110" t="s">
        <v>124</v>
      </c>
      <c r="D37" s="111"/>
      <c r="E37" s="111"/>
      <c r="F37" s="112"/>
      <c r="G37" s="2">
        <f t="shared" si="3"/>
        <v>0</v>
      </c>
      <c r="H37" s="2">
        <f t="shared" si="4"/>
        <v>1</v>
      </c>
      <c r="I37" s="2">
        <f t="shared" si="5"/>
        <v>29</v>
      </c>
      <c r="J37" s="5">
        <v>0.8</v>
      </c>
      <c r="K37" s="23"/>
    </row>
    <row r="38" spans="1:11">
      <c r="A38" s="3">
        <v>38458</v>
      </c>
      <c r="B38" s="3">
        <v>39447</v>
      </c>
      <c r="C38" s="90" t="s">
        <v>128</v>
      </c>
      <c r="D38" s="91"/>
      <c r="E38" s="91"/>
      <c r="F38" s="92"/>
      <c r="G38" s="2">
        <f t="shared" si="3"/>
        <v>2</v>
      </c>
      <c r="H38" s="2">
        <f t="shared" si="4"/>
        <v>8</v>
      </c>
      <c r="I38" s="2">
        <f t="shared" si="5"/>
        <v>15</v>
      </c>
      <c r="J38" s="5">
        <v>0.8</v>
      </c>
      <c r="K38" s="2"/>
    </row>
    <row r="39" spans="1:11">
      <c r="A39" s="3">
        <v>39448</v>
      </c>
      <c r="B39" s="3">
        <v>39667</v>
      </c>
      <c r="C39" s="90" t="s">
        <v>129</v>
      </c>
      <c r="D39" s="91"/>
      <c r="E39" s="91"/>
      <c r="F39" s="92"/>
      <c r="G39" s="2">
        <f t="shared" si="3"/>
        <v>0</v>
      </c>
      <c r="H39" s="2">
        <f t="shared" si="4"/>
        <v>7</v>
      </c>
      <c r="I39" s="2">
        <f t="shared" si="5"/>
        <v>6</v>
      </c>
      <c r="J39" s="5">
        <v>0.8</v>
      </c>
      <c r="K39" s="2"/>
    </row>
    <row r="40" spans="1:11">
      <c r="A40" s="3">
        <v>39667</v>
      </c>
      <c r="B40" s="3">
        <v>39691</v>
      </c>
      <c r="C40" s="90" t="s">
        <v>130</v>
      </c>
      <c r="D40" s="91"/>
      <c r="E40" s="91"/>
      <c r="F40" s="92"/>
      <c r="G40" s="2">
        <f t="shared" si="3"/>
        <v>0</v>
      </c>
      <c r="H40" s="2">
        <f t="shared" si="4"/>
        <v>0</v>
      </c>
      <c r="I40" s="2">
        <f t="shared" si="5"/>
        <v>24</v>
      </c>
      <c r="J40" s="5">
        <v>0.8</v>
      </c>
      <c r="K40" s="2"/>
    </row>
    <row r="41" spans="1:11">
      <c r="G41" s="32">
        <f>SUM(G35:G40)</f>
        <v>9</v>
      </c>
      <c r="H41" s="32">
        <f>SUM(H35:H40)</f>
        <v>31</v>
      </c>
      <c r="I41" s="32">
        <f>SUM(I35:I40)</f>
        <v>132</v>
      </c>
    </row>
    <row r="42" spans="1:11" ht="15.75">
      <c r="G42" s="33">
        <v>11</v>
      </c>
      <c r="H42" s="33">
        <v>11</v>
      </c>
      <c r="I42" s="33">
        <v>10</v>
      </c>
      <c r="J42" s="34">
        <v>0.8</v>
      </c>
      <c r="K42">
        <f>(((11*12)+11)*0.8)</f>
        <v>114.4</v>
      </c>
    </row>
    <row r="43" spans="1:11">
      <c r="K43" t="s">
        <v>133</v>
      </c>
    </row>
  </sheetData>
  <mergeCells count="34">
    <mergeCell ref="C34:F34"/>
    <mergeCell ref="C36:F36"/>
    <mergeCell ref="C37:F37"/>
    <mergeCell ref="C38:F38"/>
    <mergeCell ref="C35:F35"/>
    <mergeCell ref="C21:F21"/>
    <mergeCell ref="C22:F22"/>
    <mergeCell ref="C24:F24"/>
    <mergeCell ref="C28:F28"/>
    <mergeCell ref="C29:F29"/>
    <mergeCell ref="J6:J7"/>
    <mergeCell ref="C9:F9"/>
    <mergeCell ref="C10:F10"/>
    <mergeCell ref="C11:F11"/>
    <mergeCell ref="A3:B3"/>
    <mergeCell ref="A6:B6"/>
    <mergeCell ref="C6:F8"/>
    <mergeCell ref="G6:I7"/>
    <mergeCell ref="C40:F40"/>
    <mergeCell ref="D1:G1"/>
    <mergeCell ref="C12:F12"/>
    <mergeCell ref="C13:F13"/>
    <mergeCell ref="C14:F14"/>
    <mergeCell ref="C15:F15"/>
    <mergeCell ref="C16:F16"/>
    <mergeCell ref="C17:F17"/>
    <mergeCell ref="C18:F18"/>
    <mergeCell ref="C19:F19"/>
    <mergeCell ref="C39:F39"/>
    <mergeCell ref="C25:F25"/>
    <mergeCell ref="C23:F23"/>
    <mergeCell ref="C26:F26"/>
    <mergeCell ref="C27:F27"/>
    <mergeCell ref="C20:F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/>
  <dimension ref="A1:K43"/>
  <sheetViews>
    <sheetView workbookViewId="0">
      <selection activeCell="A9" sqref="A9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134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35352</v>
      </c>
      <c r="B9" s="3">
        <v>35884</v>
      </c>
      <c r="C9" s="90" t="s">
        <v>136</v>
      </c>
      <c r="D9" s="91"/>
      <c r="E9" s="91"/>
      <c r="F9" s="92"/>
      <c r="G9" s="2">
        <f>DATEDIF(A9,B9,"y")</f>
        <v>1</v>
      </c>
      <c r="H9" s="2">
        <f>DATEDIF(A9,B9,"ym")</f>
        <v>5</v>
      </c>
      <c r="I9" s="2">
        <f>DATEDIF(A9,B9,"md")</f>
        <v>16</v>
      </c>
      <c r="J9" s="5">
        <v>1</v>
      </c>
      <c r="K9" s="2"/>
    </row>
    <row r="10" spans="1:11">
      <c r="A10" s="3">
        <v>35886</v>
      </c>
      <c r="B10" s="3">
        <v>36081</v>
      </c>
      <c r="C10" s="90" t="s">
        <v>135</v>
      </c>
      <c r="D10" s="91"/>
      <c r="E10" s="91"/>
      <c r="F10" s="92"/>
      <c r="G10" s="2">
        <f t="shared" ref="G10:G33" si="0">DATEDIF(A10,B10,"y")</f>
        <v>0</v>
      </c>
      <c r="H10" s="2">
        <f t="shared" ref="H10:H33" si="1">DATEDIF(A10,B10,"ym")</f>
        <v>6</v>
      </c>
      <c r="I10" s="2">
        <f>DATEDIF(A10,B10,"md")</f>
        <v>12</v>
      </c>
      <c r="J10" s="5">
        <v>1</v>
      </c>
      <c r="K10" s="2"/>
    </row>
    <row r="11" spans="1:11">
      <c r="A11" s="3">
        <v>36082</v>
      </c>
      <c r="B11" s="3">
        <v>38637</v>
      </c>
      <c r="C11" s="90" t="s">
        <v>103</v>
      </c>
      <c r="D11" s="91"/>
      <c r="E11" s="91"/>
      <c r="F11" s="92"/>
      <c r="G11" s="2">
        <f t="shared" si="0"/>
        <v>6</v>
      </c>
      <c r="H11" s="2">
        <f t="shared" si="1"/>
        <v>11</v>
      </c>
      <c r="I11" s="2">
        <f t="shared" ref="I11:I33" si="2">DATEDIF(A11,B11,"md")</f>
        <v>28</v>
      </c>
      <c r="J11" s="5">
        <v>1</v>
      </c>
      <c r="K11" s="2"/>
    </row>
    <row r="12" spans="1:11">
      <c r="A12" s="3">
        <v>38638</v>
      </c>
      <c r="B12" s="3">
        <v>39612</v>
      </c>
      <c r="C12" s="90" t="s">
        <v>103</v>
      </c>
      <c r="D12" s="91"/>
      <c r="E12" s="91"/>
      <c r="F12" s="92"/>
      <c r="G12" s="2">
        <f t="shared" si="0"/>
        <v>2</v>
      </c>
      <c r="H12" s="2">
        <f t="shared" si="1"/>
        <v>8</v>
      </c>
      <c r="I12" s="2">
        <f t="shared" si="2"/>
        <v>0</v>
      </c>
      <c r="J12" s="5">
        <v>0.8</v>
      </c>
      <c r="K12" s="2"/>
    </row>
    <row r="13" spans="1:11">
      <c r="A13" s="3">
        <v>39613</v>
      </c>
      <c r="B13" s="3">
        <v>40230</v>
      </c>
      <c r="C13" s="90" t="s">
        <v>103</v>
      </c>
      <c r="D13" s="91"/>
      <c r="E13" s="91"/>
      <c r="F13" s="92"/>
      <c r="G13" s="2">
        <f t="shared" si="0"/>
        <v>1</v>
      </c>
      <c r="H13" s="2">
        <f t="shared" si="1"/>
        <v>8</v>
      </c>
      <c r="I13" s="2">
        <f t="shared" si="2"/>
        <v>7</v>
      </c>
      <c r="J13" s="5">
        <v>1</v>
      </c>
      <c r="K13" s="2"/>
    </row>
    <row r="14" spans="1:11">
      <c r="A14" s="3">
        <v>40231</v>
      </c>
      <c r="B14" s="3">
        <v>40786</v>
      </c>
      <c r="C14" s="90" t="s">
        <v>137</v>
      </c>
      <c r="D14" s="91"/>
      <c r="E14" s="91"/>
      <c r="F14" s="92"/>
      <c r="G14" s="2">
        <f t="shared" si="0"/>
        <v>1</v>
      </c>
      <c r="H14" s="2">
        <f t="shared" si="1"/>
        <v>6</v>
      </c>
      <c r="I14" s="2">
        <f t="shared" si="2"/>
        <v>9</v>
      </c>
      <c r="J14" s="5">
        <v>1</v>
      </c>
      <c r="K14" s="2"/>
    </row>
    <row r="15" spans="1:11">
      <c r="A15" s="3">
        <v>40787</v>
      </c>
      <c r="B15" s="3">
        <v>42704</v>
      </c>
      <c r="C15" s="90" t="s">
        <v>138</v>
      </c>
      <c r="D15" s="91"/>
      <c r="E15" s="91"/>
      <c r="F15" s="92"/>
      <c r="G15" s="2">
        <f t="shared" si="0"/>
        <v>5</v>
      </c>
      <c r="H15" s="2">
        <f t="shared" si="1"/>
        <v>2</v>
      </c>
      <c r="I15" s="2">
        <f t="shared" si="2"/>
        <v>29</v>
      </c>
      <c r="J15" s="5">
        <v>1</v>
      </c>
      <c r="K15" s="2"/>
    </row>
    <row r="16" spans="1:11">
      <c r="A16" s="3">
        <v>42705</v>
      </c>
      <c r="B16" s="3">
        <v>43100</v>
      </c>
      <c r="C16" s="90" t="s">
        <v>139</v>
      </c>
      <c r="D16" s="91"/>
      <c r="E16" s="91"/>
      <c r="F16" s="92"/>
      <c r="G16" s="2">
        <f t="shared" si="0"/>
        <v>1</v>
      </c>
      <c r="H16" s="2">
        <f t="shared" si="1"/>
        <v>0</v>
      </c>
      <c r="I16" s="2">
        <f t="shared" si="2"/>
        <v>30</v>
      </c>
      <c r="J16" s="5">
        <v>1</v>
      </c>
      <c r="K16" s="10"/>
    </row>
    <row r="17" spans="1:11">
      <c r="A17" s="9"/>
      <c r="B17" s="9"/>
      <c r="C17" s="90"/>
      <c r="D17" s="91"/>
      <c r="E17" s="91"/>
      <c r="F17" s="92"/>
      <c r="G17" s="10">
        <f t="shared" si="0"/>
        <v>0</v>
      </c>
      <c r="H17" s="10">
        <f t="shared" si="1"/>
        <v>0</v>
      </c>
      <c r="I17" s="10">
        <f t="shared" si="2"/>
        <v>0</v>
      </c>
      <c r="J17" s="5">
        <v>1</v>
      </c>
      <c r="K17" s="2"/>
    </row>
    <row r="18" spans="1:11">
      <c r="A18" s="3"/>
      <c r="B18" s="3"/>
      <c r="C18" s="9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110"/>
      <c r="D19" s="111"/>
      <c r="E19" s="111"/>
      <c r="F19" s="112"/>
      <c r="G19" s="2">
        <f t="shared" si="0"/>
        <v>0</v>
      </c>
      <c r="H19" s="2">
        <f t="shared" si="1"/>
        <v>0</v>
      </c>
      <c r="I19" s="2">
        <f t="shared" si="2"/>
        <v>0</v>
      </c>
      <c r="J19" s="5">
        <v>1</v>
      </c>
      <c r="K19" s="2"/>
    </row>
    <row r="20" spans="1:11">
      <c r="A20" s="3"/>
      <c r="B20" s="3"/>
      <c r="C20" s="110"/>
      <c r="D20" s="111"/>
      <c r="E20" s="111"/>
      <c r="F20" s="112"/>
      <c r="G20" s="2">
        <f t="shared" si="0"/>
        <v>0</v>
      </c>
      <c r="H20" s="2">
        <f t="shared" si="1"/>
        <v>0</v>
      </c>
      <c r="I20" s="2">
        <f t="shared" si="2"/>
        <v>0</v>
      </c>
      <c r="J20" s="5">
        <v>1</v>
      </c>
      <c r="K20" s="2"/>
    </row>
    <row r="21" spans="1:11">
      <c r="A21" s="29"/>
      <c r="B21" s="29"/>
      <c r="C21" s="110"/>
      <c r="D21" s="111"/>
      <c r="E21" s="111"/>
      <c r="F21" s="112"/>
      <c r="G21" s="30">
        <f t="shared" si="0"/>
        <v>0</v>
      </c>
      <c r="H21" s="30">
        <f t="shared" si="1"/>
        <v>0</v>
      </c>
      <c r="I21" s="30">
        <f t="shared" si="2"/>
        <v>0</v>
      </c>
      <c r="J21" s="31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3"/>
      <c r="B27" s="3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>
        <v>1</v>
      </c>
      <c r="K27" s="2"/>
    </row>
    <row r="28" spans="1:11">
      <c r="A28" s="9"/>
      <c r="B28" s="9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3"/>
      <c r="B30" s="3"/>
      <c r="C30" s="110"/>
      <c r="D30" s="111"/>
      <c r="E30" s="111"/>
      <c r="F30" s="112"/>
      <c r="G30" s="2">
        <f t="shared" si="0"/>
        <v>0</v>
      </c>
      <c r="H30" s="2">
        <f t="shared" si="1"/>
        <v>0</v>
      </c>
      <c r="I30" s="2">
        <f t="shared" si="2"/>
        <v>0</v>
      </c>
      <c r="J30" s="5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2">
        <f t="shared" si="0"/>
        <v>0</v>
      </c>
      <c r="H32" s="2">
        <f t="shared" si="1"/>
        <v>0</v>
      </c>
      <c r="I32" s="2">
        <f t="shared" si="2"/>
        <v>0</v>
      </c>
      <c r="J32" s="2"/>
      <c r="K32" s="2"/>
    </row>
    <row r="33" spans="1:10">
      <c r="A33" s="2"/>
      <c r="B33" s="2"/>
      <c r="C33" s="90"/>
      <c r="D33" s="91"/>
      <c r="E33" s="91"/>
      <c r="F33" s="92"/>
      <c r="G33" s="2">
        <f t="shared" si="0"/>
        <v>0</v>
      </c>
      <c r="H33" s="2">
        <f t="shared" si="1"/>
        <v>0</v>
      </c>
      <c r="I33" s="2">
        <f t="shared" si="2"/>
        <v>0</v>
      </c>
      <c r="J33" s="2"/>
    </row>
    <row r="34" spans="1:10">
      <c r="G34" s="4">
        <f>SUM(G9:G33)</f>
        <v>17</v>
      </c>
      <c r="H34" s="4">
        <f>SUM(H9:H33)</f>
        <v>46</v>
      </c>
      <c r="I34" s="4">
        <f>SUM(I9:I16)</f>
        <v>131</v>
      </c>
    </row>
    <row r="35" spans="1:10">
      <c r="G35" s="2">
        <f>DATEDIF(A9,B16,"y")</f>
        <v>21</v>
      </c>
      <c r="H35" s="2">
        <f>DATEDIF(A9,B16,"ym")</f>
        <v>2</v>
      </c>
      <c r="I35" s="2">
        <f>DATEDIF(A9,B16,"md")</f>
        <v>17</v>
      </c>
    </row>
    <row r="36" spans="1:10">
      <c r="G36" s="43">
        <v>20</v>
      </c>
      <c r="H36" s="43">
        <v>8</v>
      </c>
      <c r="I36" s="43">
        <v>17</v>
      </c>
    </row>
    <row r="38" spans="1:10">
      <c r="A38" s="42">
        <v>38638</v>
      </c>
      <c r="B38" s="42">
        <v>39612</v>
      </c>
      <c r="C38" s="40"/>
      <c r="D38" s="40"/>
      <c r="E38" s="40"/>
      <c r="F38" s="40"/>
      <c r="G38" s="2">
        <f>((DATEDIF(A38,B38,"y")))</f>
        <v>2</v>
      </c>
      <c r="H38" s="2">
        <f>(DATEDIF(A38,B38,"ym"))</f>
        <v>8</v>
      </c>
      <c r="I38" s="2">
        <f>(DATEDIF(A38,B38,"md"))*0.8</f>
        <v>0</v>
      </c>
      <c r="J38" s="5">
        <v>0.8</v>
      </c>
    </row>
    <row r="39" spans="1:10">
      <c r="A39" s="42">
        <v>38638</v>
      </c>
      <c r="B39" s="42">
        <v>39612</v>
      </c>
      <c r="C39" s="40"/>
      <c r="D39" s="40"/>
      <c r="E39" s="40"/>
      <c r="F39" s="40"/>
      <c r="G39" s="2">
        <f>((DATEDIF(A39,B39,"y")))*0.8</f>
        <v>1.6</v>
      </c>
      <c r="H39" s="2">
        <f>(DATEDIF(A39,B39,"ym"))*0.8</f>
        <v>6.4</v>
      </c>
      <c r="I39" s="2">
        <f>(DATEDIF(A39,B39,"md"))*0.8</f>
        <v>0</v>
      </c>
      <c r="J39" s="5">
        <v>0.8</v>
      </c>
    </row>
    <row r="40" spans="1:10">
      <c r="A40" s="40"/>
      <c r="B40" s="40"/>
      <c r="C40" s="40"/>
      <c r="D40" s="40"/>
      <c r="E40" s="40"/>
      <c r="F40" s="40"/>
      <c r="G40" s="40">
        <f>2-1.6</f>
        <v>0.39999999999999991</v>
      </c>
      <c r="H40" s="40">
        <f>8-6.4</f>
        <v>1.5999999999999996</v>
      </c>
      <c r="I40" s="40"/>
      <c r="J40" s="41">
        <v>0.8</v>
      </c>
    </row>
    <row r="41" spans="1:10">
      <c r="A41" s="40"/>
      <c r="B41" s="40"/>
      <c r="C41" s="40"/>
      <c r="D41" s="40"/>
      <c r="E41" s="40"/>
      <c r="F41" s="40"/>
      <c r="G41" s="40"/>
      <c r="H41" s="40">
        <v>4.8</v>
      </c>
      <c r="I41" s="40"/>
      <c r="J41" s="41">
        <v>0.8</v>
      </c>
    </row>
    <row r="42" spans="1:10">
      <c r="A42" s="40"/>
      <c r="B42" s="40"/>
      <c r="C42" s="40"/>
      <c r="D42" s="40"/>
      <c r="E42" s="40"/>
      <c r="F42" s="40"/>
      <c r="G42" s="40"/>
      <c r="H42" s="40">
        <v>6.4</v>
      </c>
      <c r="I42" s="40"/>
      <c r="J42" s="41">
        <v>0.8</v>
      </c>
    </row>
    <row r="43" spans="1:10">
      <c r="A43" s="40"/>
      <c r="B43" s="40"/>
      <c r="C43" s="40"/>
      <c r="D43" s="40"/>
      <c r="E43" s="40"/>
      <c r="F43" s="40"/>
      <c r="G43" s="40"/>
      <c r="H43" s="40">
        <v>6</v>
      </c>
      <c r="I43" s="40">
        <v>12</v>
      </c>
      <c r="J43" s="41">
        <v>0.8</v>
      </c>
    </row>
  </sheetData>
  <mergeCells count="31">
    <mergeCell ref="J6:J7"/>
    <mergeCell ref="D1:G1"/>
    <mergeCell ref="A3:B3"/>
    <mergeCell ref="A6:B6"/>
    <mergeCell ref="C6:F8"/>
    <mergeCell ref="G6:I7"/>
    <mergeCell ref="C9:F9"/>
    <mergeCell ref="C10:F10"/>
    <mergeCell ref="C11:F11"/>
    <mergeCell ref="C22:F22"/>
    <mergeCell ref="C14:F14"/>
    <mergeCell ref="C16:F16"/>
    <mergeCell ref="C17:F17"/>
    <mergeCell ref="C18:F18"/>
    <mergeCell ref="C15:F15"/>
    <mergeCell ref="C12:F12"/>
    <mergeCell ref="C32:F32"/>
    <mergeCell ref="C33:F33"/>
    <mergeCell ref="C27:F27"/>
    <mergeCell ref="C28:F28"/>
    <mergeCell ref="C29:F29"/>
    <mergeCell ref="C30:F30"/>
    <mergeCell ref="C13:F13"/>
    <mergeCell ref="C31:F31"/>
    <mergeCell ref="C23:F23"/>
    <mergeCell ref="C24:F24"/>
    <mergeCell ref="C25:F25"/>
    <mergeCell ref="C26:F26"/>
    <mergeCell ref="C19:F19"/>
    <mergeCell ref="C20:F20"/>
    <mergeCell ref="C21:F2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K35"/>
  <sheetViews>
    <sheetView topLeftCell="A10" workbookViewId="0">
      <selection activeCell="E36" sqref="E36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144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35401</v>
      </c>
      <c r="B9" s="3">
        <v>35795</v>
      </c>
      <c r="C9" s="90" t="s">
        <v>58</v>
      </c>
      <c r="D9" s="91"/>
      <c r="E9" s="91"/>
      <c r="F9" s="92"/>
      <c r="G9" s="2">
        <f>DATEDIF(A9,B9,"y")</f>
        <v>1</v>
      </c>
      <c r="H9" s="2">
        <f>DATEDIF(A9,B9,"ym")</f>
        <v>0</v>
      </c>
      <c r="I9" s="2">
        <f>DATEDIF(A9,B9,"md")</f>
        <v>29</v>
      </c>
      <c r="J9" s="5">
        <v>1</v>
      </c>
      <c r="K9" s="2"/>
    </row>
    <row r="10" spans="1:11">
      <c r="A10" s="3">
        <v>35796</v>
      </c>
      <c r="B10" s="3">
        <v>36160</v>
      </c>
      <c r="C10" s="90" t="s">
        <v>145</v>
      </c>
      <c r="D10" s="91"/>
      <c r="E10" s="91"/>
      <c r="F10" s="92"/>
      <c r="G10" s="2">
        <f t="shared" ref="G10:G31" si="0">DATEDIF(A10,B10,"y")</f>
        <v>0</v>
      </c>
      <c r="H10" s="2">
        <f t="shared" ref="H10:H31" si="1">DATEDIF(A10,B10,"ym")</f>
        <v>11</v>
      </c>
      <c r="I10" s="2">
        <f>DATEDIF(A10,B10,"md")</f>
        <v>30</v>
      </c>
      <c r="J10" s="5">
        <v>1</v>
      </c>
      <c r="K10" s="2"/>
    </row>
    <row r="11" spans="1:11">
      <c r="A11" s="3">
        <v>36161</v>
      </c>
      <c r="B11" s="3">
        <v>38867</v>
      </c>
      <c r="C11" s="90" t="s">
        <v>103</v>
      </c>
      <c r="D11" s="91"/>
      <c r="E11" s="91"/>
      <c r="F11" s="92"/>
      <c r="G11" s="2">
        <f t="shared" si="0"/>
        <v>7</v>
      </c>
      <c r="H11" s="2">
        <f t="shared" si="1"/>
        <v>4</v>
      </c>
      <c r="I11" s="2">
        <f t="shared" ref="I11:I31" si="2">DATEDIF(A11,B11,"md")</f>
        <v>29</v>
      </c>
      <c r="J11" s="5">
        <v>1</v>
      </c>
      <c r="K11" s="2"/>
    </row>
    <row r="12" spans="1:11">
      <c r="A12" s="3">
        <v>38869</v>
      </c>
      <c r="B12" s="3">
        <v>40076</v>
      </c>
      <c r="C12" s="90" t="s">
        <v>146</v>
      </c>
      <c r="D12" s="91"/>
      <c r="E12" s="91"/>
      <c r="F12" s="92"/>
      <c r="G12" s="2">
        <f t="shared" si="0"/>
        <v>3</v>
      </c>
      <c r="H12" s="2">
        <f t="shared" si="1"/>
        <v>3</v>
      </c>
      <c r="I12" s="2">
        <f t="shared" si="2"/>
        <v>19</v>
      </c>
      <c r="J12" s="5">
        <v>1</v>
      </c>
      <c r="K12" s="2"/>
    </row>
    <row r="13" spans="1:11">
      <c r="A13" s="3">
        <v>40087</v>
      </c>
      <c r="B13" s="3">
        <v>40267</v>
      </c>
      <c r="C13" s="90" t="s">
        <v>147</v>
      </c>
      <c r="D13" s="91"/>
      <c r="E13" s="91"/>
      <c r="F13" s="92"/>
      <c r="G13" s="2">
        <f t="shared" si="0"/>
        <v>0</v>
      </c>
      <c r="H13" s="2">
        <f t="shared" si="1"/>
        <v>5</v>
      </c>
      <c r="I13" s="2">
        <f t="shared" si="2"/>
        <v>29</v>
      </c>
      <c r="J13" s="5">
        <v>1</v>
      </c>
      <c r="K13" s="2"/>
    </row>
    <row r="14" spans="1:11">
      <c r="A14" s="3">
        <v>40269</v>
      </c>
      <c r="B14" s="3">
        <v>40786</v>
      </c>
      <c r="C14" s="90" t="s">
        <v>149</v>
      </c>
      <c r="D14" s="91"/>
      <c r="E14" s="91"/>
      <c r="F14" s="92"/>
      <c r="G14" s="2">
        <f t="shared" si="0"/>
        <v>1</v>
      </c>
      <c r="H14" s="2">
        <f t="shared" si="1"/>
        <v>4</v>
      </c>
      <c r="I14" s="2">
        <f t="shared" si="2"/>
        <v>30</v>
      </c>
      <c r="J14" s="5">
        <v>1</v>
      </c>
      <c r="K14" s="2"/>
    </row>
    <row r="15" spans="1:11">
      <c r="A15" s="9">
        <v>40787</v>
      </c>
      <c r="B15" s="9">
        <v>41121</v>
      </c>
      <c r="C15" s="90" t="s">
        <v>148</v>
      </c>
      <c r="D15" s="91"/>
      <c r="E15" s="91"/>
      <c r="F15" s="92"/>
      <c r="G15" s="10">
        <f t="shared" si="0"/>
        <v>0</v>
      </c>
      <c r="H15" s="10">
        <f t="shared" si="1"/>
        <v>10</v>
      </c>
      <c r="I15" s="10">
        <f t="shared" si="2"/>
        <v>30</v>
      </c>
      <c r="J15" s="5">
        <v>1</v>
      </c>
      <c r="K15" s="10"/>
    </row>
    <row r="16" spans="1:11">
      <c r="A16" s="3">
        <v>41122</v>
      </c>
      <c r="B16" s="3">
        <v>41943</v>
      </c>
      <c r="C16" s="90" t="s">
        <v>150</v>
      </c>
      <c r="D16" s="91"/>
      <c r="E16" s="91"/>
      <c r="F16" s="92"/>
      <c r="G16" s="2">
        <f t="shared" si="0"/>
        <v>2</v>
      </c>
      <c r="H16" s="2">
        <f t="shared" si="1"/>
        <v>2</v>
      </c>
      <c r="I16" s="2">
        <f t="shared" si="2"/>
        <v>30</v>
      </c>
      <c r="J16" s="5">
        <v>1</v>
      </c>
      <c r="K16" s="2"/>
    </row>
    <row r="17" spans="1:11">
      <c r="A17" s="3">
        <v>41944</v>
      </c>
      <c r="B17" s="3">
        <v>43100</v>
      </c>
      <c r="C17" s="110" t="s">
        <v>152</v>
      </c>
      <c r="D17" s="111"/>
      <c r="E17" s="111"/>
      <c r="F17" s="112"/>
      <c r="G17" s="2">
        <f t="shared" si="0"/>
        <v>3</v>
      </c>
      <c r="H17" s="2">
        <f t="shared" si="1"/>
        <v>1</v>
      </c>
      <c r="I17" s="2">
        <f t="shared" si="2"/>
        <v>30</v>
      </c>
      <c r="J17" s="5">
        <v>1</v>
      </c>
      <c r="K17" s="2"/>
    </row>
    <row r="18" spans="1:11">
      <c r="A18" s="3"/>
      <c r="B18" s="3"/>
      <c r="C18" s="110"/>
      <c r="D18" s="111"/>
      <c r="E18" s="111"/>
      <c r="F18" s="11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7">
        <v>34943</v>
      </c>
      <c r="B19" s="37">
        <v>35242</v>
      </c>
      <c r="C19" s="132" t="s">
        <v>151</v>
      </c>
      <c r="D19" s="133"/>
      <c r="E19" s="133"/>
      <c r="F19" s="134"/>
      <c r="G19" s="36">
        <f t="shared" si="0"/>
        <v>0</v>
      </c>
      <c r="H19" s="36">
        <f t="shared" si="1"/>
        <v>9</v>
      </c>
      <c r="I19" s="36">
        <f t="shared" si="2"/>
        <v>25</v>
      </c>
      <c r="J19" s="31">
        <v>1</v>
      </c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5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9"/>
      <c r="B26" s="9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/>
      <c r="K26" s="2"/>
    </row>
    <row r="27" spans="1:11">
      <c r="A27" s="3"/>
      <c r="B27" s="3"/>
      <c r="C27" s="110"/>
      <c r="D27" s="111"/>
      <c r="E27" s="111"/>
      <c r="F27" s="11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G32" s="50">
        <f>SUM(G9:G31)</f>
        <v>17</v>
      </c>
      <c r="H32" s="50">
        <f>SUM(H9:H31)</f>
        <v>49</v>
      </c>
      <c r="I32" s="50">
        <f>SUM(I9:I14)</f>
        <v>166</v>
      </c>
    </row>
    <row r="33" spans="1:9">
      <c r="A33" s="106" t="s">
        <v>192</v>
      </c>
      <c r="B33" s="106"/>
      <c r="C33" s="106"/>
      <c r="D33" s="106"/>
      <c r="E33" s="106"/>
      <c r="F33" s="106"/>
      <c r="G33" s="2">
        <f>DATEDIF(A9,B17,"y")</f>
        <v>21</v>
      </c>
      <c r="H33" s="2">
        <f>DATEDIF(A9,B17,"ym")</f>
        <v>0</v>
      </c>
      <c r="I33" s="2">
        <f>DATEDIF(A9,B17,"md")</f>
        <v>29</v>
      </c>
    </row>
    <row r="34" spans="1:9">
      <c r="A34" s="106" t="s">
        <v>193</v>
      </c>
      <c r="B34" s="106"/>
      <c r="C34" s="106"/>
      <c r="D34" s="106"/>
      <c r="E34" s="106"/>
      <c r="F34" s="106"/>
      <c r="G34" s="15">
        <f>G33+G19</f>
        <v>21</v>
      </c>
      <c r="H34" s="15">
        <f>H33+H19</f>
        <v>9</v>
      </c>
      <c r="I34" s="15">
        <f>I33+I19</f>
        <v>54</v>
      </c>
    </row>
    <row r="35" spans="1:9">
      <c r="A35" s="90" t="s">
        <v>194</v>
      </c>
      <c r="B35" s="91"/>
      <c r="C35" s="91"/>
      <c r="D35" s="91"/>
      <c r="E35" s="92"/>
      <c r="F35" s="40"/>
      <c r="G35" s="51">
        <v>21</v>
      </c>
      <c r="H35" s="51">
        <v>10</v>
      </c>
      <c r="I35" s="51">
        <v>23</v>
      </c>
    </row>
  </sheetData>
  <mergeCells count="32">
    <mergeCell ref="A33:F33"/>
    <mergeCell ref="A34:F34"/>
    <mergeCell ref="A35:E35"/>
    <mergeCell ref="D1:G1"/>
    <mergeCell ref="A3:B3"/>
    <mergeCell ref="A6:B6"/>
    <mergeCell ref="C6:F8"/>
    <mergeCell ref="G6:I7"/>
    <mergeCell ref="C12:F12"/>
    <mergeCell ref="C13:F13"/>
    <mergeCell ref="C21:F21"/>
    <mergeCell ref="J6:J7"/>
    <mergeCell ref="C9:F9"/>
    <mergeCell ref="C10:F10"/>
    <mergeCell ref="C11:F11"/>
    <mergeCell ref="C14:F14"/>
    <mergeCell ref="C15:F15"/>
    <mergeCell ref="C16:F16"/>
    <mergeCell ref="C17:F17"/>
    <mergeCell ref="C18:F18"/>
    <mergeCell ref="C19:F19"/>
    <mergeCell ref="C20:F20"/>
    <mergeCell ref="C31:F31"/>
    <mergeCell ref="C26:F26"/>
    <mergeCell ref="C27:F27"/>
    <mergeCell ref="C28:F28"/>
    <mergeCell ref="C29:F29"/>
    <mergeCell ref="C22:F22"/>
    <mergeCell ref="C23:F23"/>
    <mergeCell ref="C24:F24"/>
    <mergeCell ref="C25:F25"/>
    <mergeCell ref="C30:F3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/>
  <dimension ref="A1:K48"/>
  <sheetViews>
    <sheetView workbookViewId="0">
      <selection activeCell="C27" sqref="C27:F27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153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28929</v>
      </c>
      <c r="B9" s="3">
        <v>28944</v>
      </c>
      <c r="C9" s="90" t="s">
        <v>63</v>
      </c>
      <c r="D9" s="91"/>
      <c r="E9" s="91"/>
      <c r="F9" s="92"/>
      <c r="G9" s="2">
        <f>DATEDIF(A9,B9,"y")</f>
        <v>0</v>
      </c>
      <c r="H9" s="2">
        <f>DATEDIF(A9,B9,"ym")</f>
        <v>0</v>
      </c>
      <c r="I9" s="2">
        <f>DATEDIF(A9,B9,"md")</f>
        <v>15</v>
      </c>
      <c r="J9" s="5">
        <v>1</v>
      </c>
      <c r="K9" s="2"/>
    </row>
    <row r="10" spans="1:11">
      <c r="A10" s="3">
        <v>28946</v>
      </c>
      <c r="B10" s="3">
        <v>29311</v>
      </c>
      <c r="C10" s="90" t="s">
        <v>154</v>
      </c>
      <c r="D10" s="91"/>
      <c r="E10" s="91"/>
      <c r="F10" s="92"/>
      <c r="G10" s="2">
        <f t="shared" ref="G10:G32" si="0">DATEDIF(A10,B10,"y")</f>
        <v>0</v>
      </c>
      <c r="H10" s="2">
        <f t="shared" ref="H10:H32" si="1">DATEDIF(A10,B10,"ym")</f>
        <v>11</v>
      </c>
      <c r="I10" s="2">
        <f>DATEDIF(A10,B10,"md")</f>
        <v>30</v>
      </c>
      <c r="J10" s="5">
        <v>1</v>
      </c>
      <c r="K10" s="2"/>
    </row>
    <row r="11" spans="1:11">
      <c r="A11" s="3">
        <v>29312</v>
      </c>
      <c r="B11" s="3">
        <v>29592</v>
      </c>
      <c r="C11" s="90" t="s">
        <v>155</v>
      </c>
      <c r="D11" s="91"/>
      <c r="E11" s="91"/>
      <c r="F11" s="92"/>
      <c r="G11" s="2">
        <f t="shared" si="0"/>
        <v>0</v>
      </c>
      <c r="H11" s="2">
        <f t="shared" si="1"/>
        <v>9</v>
      </c>
      <c r="I11" s="2">
        <f t="shared" ref="I11:I32" si="2">DATEDIF(A11,B11,"md")</f>
        <v>5</v>
      </c>
      <c r="J11" s="5">
        <v>1</v>
      </c>
      <c r="K11" s="2"/>
    </row>
    <row r="12" spans="1:11">
      <c r="A12" s="3">
        <v>29593</v>
      </c>
      <c r="B12" s="3">
        <v>29957</v>
      </c>
      <c r="C12" s="90" t="s">
        <v>155</v>
      </c>
      <c r="D12" s="91"/>
      <c r="E12" s="91"/>
      <c r="F12" s="92"/>
      <c r="G12" s="2">
        <f t="shared" si="0"/>
        <v>0</v>
      </c>
      <c r="H12" s="2">
        <f t="shared" si="1"/>
        <v>11</v>
      </c>
      <c r="I12" s="2">
        <f t="shared" si="2"/>
        <v>30</v>
      </c>
      <c r="J12" s="5">
        <v>0</v>
      </c>
      <c r="K12" s="2"/>
    </row>
    <row r="13" spans="1:11">
      <c r="A13" s="3">
        <v>29958</v>
      </c>
      <c r="B13" s="3">
        <v>30375</v>
      </c>
      <c r="C13" s="90" t="s">
        <v>63</v>
      </c>
      <c r="D13" s="91"/>
      <c r="E13" s="91"/>
      <c r="F13" s="92"/>
      <c r="G13" s="2">
        <f t="shared" si="0"/>
        <v>1</v>
      </c>
      <c r="H13" s="2">
        <f t="shared" si="1"/>
        <v>1</v>
      </c>
      <c r="I13" s="2">
        <f t="shared" si="2"/>
        <v>21</v>
      </c>
      <c r="J13" s="5">
        <v>1</v>
      </c>
      <c r="K13" s="2"/>
    </row>
    <row r="14" spans="1:11">
      <c r="A14" s="3">
        <v>30376</v>
      </c>
      <c r="B14" s="3">
        <v>33116</v>
      </c>
      <c r="C14" s="90" t="s">
        <v>63</v>
      </c>
      <c r="D14" s="91"/>
      <c r="E14" s="91"/>
      <c r="F14" s="92"/>
      <c r="G14" s="2">
        <f>(DATEDIF(A14,B14,"y"))</f>
        <v>7</v>
      </c>
      <c r="H14" s="2">
        <f t="shared" si="1"/>
        <v>5</v>
      </c>
      <c r="I14" s="2">
        <f t="shared" si="2"/>
        <v>30</v>
      </c>
      <c r="J14" s="5">
        <v>0.8</v>
      </c>
      <c r="K14" s="2"/>
    </row>
    <row r="15" spans="1:11">
      <c r="A15" s="3">
        <v>33117</v>
      </c>
      <c r="B15" s="3">
        <v>33692</v>
      </c>
      <c r="C15" s="90" t="s">
        <v>156</v>
      </c>
      <c r="D15" s="91"/>
      <c r="E15" s="91"/>
      <c r="F15" s="92"/>
      <c r="G15" s="2">
        <f t="shared" si="0"/>
        <v>1</v>
      </c>
      <c r="H15" s="2">
        <f t="shared" si="1"/>
        <v>6</v>
      </c>
      <c r="I15" s="2">
        <f t="shared" si="2"/>
        <v>28</v>
      </c>
      <c r="J15" s="5">
        <v>1</v>
      </c>
      <c r="K15" s="10"/>
    </row>
    <row r="16" spans="1:11">
      <c r="A16" s="9">
        <v>33664</v>
      </c>
      <c r="B16" s="9">
        <v>39082</v>
      </c>
      <c r="C16" s="90" t="s">
        <v>157</v>
      </c>
      <c r="D16" s="91"/>
      <c r="E16" s="91"/>
      <c r="F16" s="92"/>
      <c r="G16" s="10">
        <f t="shared" si="0"/>
        <v>14</v>
      </c>
      <c r="H16" s="10">
        <f t="shared" si="1"/>
        <v>9</v>
      </c>
      <c r="I16" s="10">
        <f t="shared" si="2"/>
        <v>30</v>
      </c>
      <c r="J16" s="5">
        <v>1</v>
      </c>
      <c r="K16" s="2"/>
    </row>
    <row r="17" spans="1:11">
      <c r="A17" s="3">
        <v>39083</v>
      </c>
      <c r="B17" s="3">
        <v>40482</v>
      </c>
      <c r="C17" s="90" t="s">
        <v>158</v>
      </c>
      <c r="D17" s="91"/>
      <c r="E17" s="91"/>
      <c r="F17" s="92"/>
      <c r="G17" s="10">
        <f t="shared" si="0"/>
        <v>3</v>
      </c>
      <c r="H17" s="10">
        <f t="shared" si="1"/>
        <v>9</v>
      </c>
      <c r="I17" s="10">
        <f t="shared" si="2"/>
        <v>30</v>
      </c>
      <c r="J17" s="5">
        <v>1</v>
      </c>
      <c r="K17" s="2"/>
    </row>
    <row r="18" spans="1:11">
      <c r="A18" s="3">
        <v>40179</v>
      </c>
      <c r="B18" s="3">
        <v>42092</v>
      </c>
      <c r="C18" s="110" t="s">
        <v>159</v>
      </c>
      <c r="D18" s="111"/>
      <c r="E18" s="111"/>
      <c r="F18" s="112"/>
      <c r="G18" s="2">
        <f>DATEDIF(A17,B18,"y")</f>
        <v>8</v>
      </c>
      <c r="H18" s="2">
        <f>DATEDIF(A17,B18,"ym")</f>
        <v>2</v>
      </c>
      <c r="I18" s="2">
        <f>DATEDIF(A17,B18,"md")</f>
        <v>28</v>
      </c>
      <c r="J18" s="5">
        <v>1</v>
      </c>
      <c r="K18" s="2"/>
    </row>
    <row r="19" spans="1:11">
      <c r="A19" s="3">
        <v>42095</v>
      </c>
      <c r="B19" s="3">
        <v>43100</v>
      </c>
      <c r="C19" s="110" t="s">
        <v>159</v>
      </c>
      <c r="D19" s="111"/>
      <c r="E19" s="111"/>
      <c r="F19" s="112"/>
      <c r="G19" s="2">
        <f t="shared" si="0"/>
        <v>2</v>
      </c>
      <c r="H19" s="2">
        <f t="shared" si="1"/>
        <v>8</v>
      </c>
      <c r="I19" s="2">
        <f t="shared" si="2"/>
        <v>30</v>
      </c>
      <c r="J19" s="5">
        <v>0</v>
      </c>
      <c r="K19" s="30"/>
    </row>
    <row r="20" spans="1:11">
      <c r="A20" s="38"/>
      <c r="B20" s="38"/>
      <c r="C20" s="135"/>
      <c r="D20" s="136"/>
      <c r="E20" s="136"/>
      <c r="F20" s="137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2">
        <f t="shared" si="0"/>
        <v>0</v>
      </c>
      <c r="H32" s="2">
        <f t="shared" si="1"/>
        <v>0</v>
      </c>
      <c r="I32" s="2">
        <f t="shared" si="2"/>
        <v>0</v>
      </c>
      <c r="J32" s="2"/>
    </row>
    <row r="33" spans="1:10">
      <c r="G33" s="4">
        <f>SUM(G9:G32)</f>
        <v>36</v>
      </c>
      <c r="H33" s="4">
        <f>SUM(H9:H32)</f>
        <v>71</v>
      </c>
      <c r="I33" s="4">
        <f>SUM(I9:I15)</f>
        <v>159</v>
      </c>
    </row>
    <row r="34" spans="1:10">
      <c r="G34" s="17">
        <f>DATEDIF(A9,B19,"y")</f>
        <v>38</v>
      </c>
      <c r="H34" s="17">
        <f>DATEDIF(A9,B19,"ym")</f>
        <v>9</v>
      </c>
      <c r="I34" s="17">
        <f>DATEDIF(A9,B19,"md")</f>
        <v>16</v>
      </c>
    </row>
    <row r="35" spans="1:10">
      <c r="G35" s="36">
        <f>G34-5</f>
        <v>33</v>
      </c>
      <c r="H35" s="36">
        <f>H34-2</f>
        <v>7</v>
      </c>
      <c r="I35" s="36">
        <f>I34-5</f>
        <v>11</v>
      </c>
    </row>
    <row r="36" spans="1:10">
      <c r="G36" s="35"/>
      <c r="H36" s="35"/>
      <c r="I36" s="35"/>
    </row>
    <row r="37" spans="1:10">
      <c r="G37" s="35"/>
      <c r="H37" s="35"/>
      <c r="I37" s="35"/>
    </row>
    <row r="38" spans="1:10">
      <c r="G38" s="35"/>
      <c r="H38" s="35"/>
      <c r="I38" s="35"/>
    </row>
    <row r="40" spans="1:10">
      <c r="A40" s="14">
        <v>30376</v>
      </c>
      <c r="B40" s="14">
        <v>33116</v>
      </c>
      <c r="C40" s="131" t="s">
        <v>63</v>
      </c>
      <c r="D40" s="131"/>
      <c r="E40" s="131"/>
      <c r="F40" s="131"/>
      <c r="G40" s="15">
        <f>(((DATEDIF(A40,B40,"y")))*0.8)-7</f>
        <v>-1.3999999999999995</v>
      </c>
      <c r="H40" s="15">
        <f>((DATEDIF(A40,B40,"ym"))*0.8)-5</f>
        <v>-1</v>
      </c>
      <c r="I40" s="15">
        <f>((DATEDIF(A40,B40,"md"))*0.8)-30</f>
        <v>-6</v>
      </c>
      <c r="J40" s="16">
        <v>0.8</v>
      </c>
    </row>
    <row r="41" spans="1:10">
      <c r="A41" s="14"/>
      <c r="B41" s="14"/>
      <c r="C41" s="24"/>
      <c r="D41" s="24"/>
      <c r="E41" s="24"/>
      <c r="F41" s="24"/>
      <c r="G41" s="15">
        <v>1.4</v>
      </c>
      <c r="H41" s="15">
        <v>1</v>
      </c>
      <c r="I41" s="15">
        <v>6</v>
      </c>
      <c r="J41" s="16"/>
    </row>
    <row r="42" spans="1:10">
      <c r="A42" s="14"/>
      <c r="B42" s="14"/>
      <c r="C42" s="24"/>
      <c r="D42" s="24"/>
      <c r="E42" s="24"/>
      <c r="F42" s="24"/>
      <c r="G42" s="15"/>
      <c r="H42" s="15"/>
      <c r="I42" s="15"/>
      <c r="J42" s="16"/>
    </row>
    <row r="43" spans="1:10">
      <c r="A43" s="14">
        <v>29593</v>
      </c>
      <c r="B43" s="14">
        <v>29957</v>
      </c>
      <c r="C43" s="131" t="s">
        <v>63</v>
      </c>
      <c r="D43" s="131"/>
      <c r="E43" s="131"/>
      <c r="F43" s="131"/>
      <c r="G43" s="15">
        <f>(DATEDIF(A43,B43,"y"))</f>
        <v>0</v>
      </c>
      <c r="H43" s="15">
        <f>DATEDIF(A43,B43,"ym")</f>
        <v>11</v>
      </c>
      <c r="I43" s="15">
        <f>DATEDIF(A43,B43,"md")</f>
        <v>30</v>
      </c>
      <c r="J43" s="16">
        <v>0</v>
      </c>
    </row>
    <row r="44" spans="1:10">
      <c r="A44" s="14">
        <v>42095</v>
      </c>
      <c r="B44" s="14">
        <v>43100</v>
      </c>
      <c r="C44" s="131" t="s">
        <v>159</v>
      </c>
      <c r="D44" s="131"/>
      <c r="E44" s="131"/>
      <c r="F44" s="131"/>
      <c r="G44" s="15">
        <f>(DATEDIF(A44,B44,"y"))</f>
        <v>2</v>
      </c>
      <c r="H44" s="15">
        <f>DATEDIF(A44,B44,"ym")</f>
        <v>8</v>
      </c>
      <c r="I44" s="15">
        <f>DATEDIF(A44,B44,"md")</f>
        <v>30</v>
      </c>
      <c r="J44" s="16">
        <v>0</v>
      </c>
    </row>
    <row r="45" spans="1:10">
      <c r="A45" s="40"/>
      <c r="B45" s="40"/>
      <c r="C45" s="40"/>
      <c r="D45" s="40"/>
      <c r="E45" s="40"/>
      <c r="F45" s="40"/>
      <c r="G45" s="40">
        <f>SUM(G41:G44)</f>
        <v>3.4</v>
      </c>
      <c r="H45" s="40">
        <f>SUM(H41:H44)</f>
        <v>20</v>
      </c>
      <c r="I45" s="40">
        <f>SUM(I41:I44)</f>
        <v>66</v>
      </c>
      <c r="J45" s="40"/>
    </row>
    <row r="46" spans="1:10">
      <c r="A46" s="40"/>
      <c r="B46" s="40"/>
      <c r="C46" s="40"/>
      <c r="D46" s="40"/>
      <c r="E46" s="40"/>
      <c r="F46" s="40"/>
      <c r="G46" s="40">
        <v>3.4</v>
      </c>
      <c r="H46" s="40">
        <v>22</v>
      </c>
      <c r="I46" s="40">
        <v>5</v>
      </c>
      <c r="J46" s="40"/>
    </row>
    <row r="47" spans="1:10">
      <c r="A47" s="40"/>
      <c r="B47" s="40"/>
      <c r="C47" s="40"/>
      <c r="D47" s="40"/>
      <c r="E47" s="40"/>
      <c r="F47" s="40"/>
      <c r="G47" s="40">
        <v>4.4000000000000004</v>
      </c>
      <c r="H47" s="40">
        <v>10</v>
      </c>
      <c r="I47" s="40">
        <v>5</v>
      </c>
      <c r="J47" s="40"/>
    </row>
    <row r="48" spans="1:10">
      <c r="A48" s="40"/>
      <c r="B48" s="40"/>
      <c r="C48" s="40"/>
      <c r="D48" s="40"/>
      <c r="E48" s="40"/>
      <c r="F48" s="40"/>
      <c r="G48" s="15">
        <v>5</v>
      </c>
      <c r="H48" s="15">
        <v>2</v>
      </c>
      <c r="I48" s="15">
        <v>5</v>
      </c>
      <c r="J48" s="40"/>
    </row>
  </sheetData>
  <mergeCells count="33">
    <mergeCell ref="J6:J7"/>
    <mergeCell ref="D1:G1"/>
    <mergeCell ref="A3:B3"/>
    <mergeCell ref="A6:B6"/>
    <mergeCell ref="C6:F8"/>
    <mergeCell ref="G6:I7"/>
    <mergeCell ref="C9:F9"/>
    <mergeCell ref="C10:F10"/>
    <mergeCell ref="C11:F11"/>
    <mergeCell ref="C13:F13"/>
    <mergeCell ref="C14:F14"/>
    <mergeCell ref="C12:F12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7:F27"/>
    <mergeCell ref="C28:F28"/>
    <mergeCell ref="C40:F40"/>
    <mergeCell ref="C43:F43"/>
    <mergeCell ref="C44:F44"/>
    <mergeCell ref="C29:F29"/>
    <mergeCell ref="C30:F30"/>
    <mergeCell ref="C31:F31"/>
    <mergeCell ref="C32:F32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K45"/>
  <sheetViews>
    <sheetView topLeftCell="A22" workbookViewId="0">
      <selection activeCell="I37" sqref="I37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160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29677</v>
      </c>
      <c r="B9" s="3">
        <v>29767</v>
      </c>
      <c r="C9" s="90" t="s">
        <v>167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29</v>
      </c>
      <c r="J9" s="5">
        <v>1</v>
      </c>
      <c r="K9" s="2"/>
    </row>
    <row r="10" spans="1:11">
      <c r="A10" s="3">
        <v>29768</v>
      </c>
      <c r="B10" s="3">
        <v>30087</v>
      </c>
      <c r="C10" s="90" t="s">
        <v>161</v>
      </c>
      <c r="D10" s="91"/>
      <c r="E10" s="91"/>
      <c r="F10" s="92"/>
      <c r="G10" s="2">
        <f t="shared" ref="G10:G33" si="0">DATEDIF(A10,B10,"y")</f>
        <v>0</v>
      </c>
      <c r="H10" s="2">
        <f t="shared" ref="H10:H33" si="1">DATEDIF(A10,B10,"ym")</f>
        <v>10</v>
      </c>
      <c r="I10" s="2">
        <f>DATEDIF(A10,B10,"md")</f>
        <v>15</v>
      </c>
      <c r="J10" s="5">
        <v>1</v>
      </c>
      <c r="K10" s="2"/>
    </row>
    <row r="11" spans="1:11">
      <c r="A11" s="3">
        <v>30088</v>
      </c>
      <c r="B11" s="3">
        <v>30450</v>
      </c>
      <c r="C11" s="90" t="s">
        <v>162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ref="I11:I33" si="2">DATEDIF(A11,B11,"md")</f>
        <v>27</v>
      </c>
      <c r="J11" s="5">
        <v>1</v>
      </c>
      <c r="K11" s="2"/>
    </row>
    <row r="12" spans="1:11">
      <c r="A12" s="3">
        <v>30451</v>
      </c>
      <c r="B12" s="3">
        <v>32294</v>
      </c>
      <c r="C12" s="90" t="s">
        <v>168</v>
      </c>
      <c r="D12" s="91"/>
      <c r="E12" s="91"/>
      <c r="F12" s="92"/>
      <c r="G12" s="2">
        <f t="shared" si="0"/>
        <v>5</v>
      </c>
      <c r="H12" s="2">
        <f t="shared" si="1"/>
        <v>0</v>
      </c>
      <c r="I12" s="2">
        <f t="shared" si="2"/>
        <v>16</v>
      </c>
      <c r="J12" s="5">
        <v>0</v>
      </c>
      <c r="K12" s="2"/>
    </row>
    <row r="13" spans="1:11">
      <c r="A13" s="3">
        <v>32295</v>
      </c>
      <c r="B13" s="3">
        <v>32812</v>
      </c>
      <c r="C13" s="90" t="s">
        <v>163</v>
      </c>
      <c r="D13" s="91"/>
      <c r="E13" s="91"/>
      <c r="F13" s="92"/>
      <c r="G13" s="2">
        <f t="shared" si="0"/>
        <v>1</v>
      </c>
      <c r="H13" s="2">
        <f t="shared" si="1"/>
        <v>4</v>
      </c>
      <c r="I13" s="2">
        <f t="shared" si="2"/>
        <v>30</v>
      </c>
      <c r="J13" s="5">
        <v>1</v>
      </c>
      <c r="K13" s="2"/>
    </row>
    <row r="14" spans="1:11">
      <c r="A14" s="3">
        <v>32813</v>
      </c>
      <c r="B14" s="3">
        <v>33603</v>
      </c>
      <c r="C14" s="90" t="s">
        <v>33</v>
      </c>
      <c r="D14" s="91"/>
      <c r="E14" s="91"/>
      <c r="F14" s="92"/>
      <c r="G14" s="2">
        <f>(DATEDIF(A14,B14,"y"))</f>
        <v>2</v>
      </c>
      <c r="H14" s="2">
        <f t="shared" si="1"/>
        <v>1</v>
      </c>
      <c r="I14" s="2">
        <f t="shared" si="2"/>
        <v>30</v>
      </c>
      <c r="J14" s="5">
        <v>0.8</v>
      </c>
      <c r="K14" s="2"/>
    </row>
    <row r="15" spans="1:11">
      <c r="A15" s="3">
        <v>33604</v>
      </c>
      <c r="B15" s="3">
        <v>35611</v>
      </c>
      <c r="C15" s="90" t="s">
        <v>35</v>
      </c>
      <c r="D15" s="91"/>
      <c r="E15" s="91"/>
      <c r="F15" s="92"/>
      <c r="G15" s="2">
        <f t="shared" si="0"/>
        <v>5</v>
      </c>
      <c r="H15" s="2">
        <f t="shared" si="1"/>
        <v>5</v>
      </c>
      <c r="I15" s="2">
        <f t="shared" si="2"/>
        <v>29</v>
      </c>
      <c r="J15" s="5">
        <v>1</v>
      </c>
      <c r="K15" s="10"/>
    </row>
    <row r="16" spans="1:11">
      <c r="A16" s="9">
        <v>35612</v>
      </c>
      <c r="B16" s="9">
        <v>37174</v>
      </c>
      <c r="C16" s="90" t="s">
        <v>164</v>
      </c>
      <c r="D16" s="91"/>
      <c r="E16" s="91"/>
      <c r="F16" s="92"/>
      <c r="G16" s="10">
        <f t="shared" si="0"/>
        <v>4</v>
      </c>
      <c r="H16" s="10">
        <f t="shared" si="1"/>
        <v>3</v>
      </c>
      <c r="I16" s="10">
        <f t="shared" si="2"/>
        <v>9</v>
      </c>
      <c r="J16" s="5">
        <v>1</v>
      </c>
      <c r="K16" s="2"/>
    </row>
    <row r="17" spans="1:11">
      <c r="A17" s="3">
        <v>36902</v>
      </c>
      <c r="B17" s="3">
        <v>37236</v>
      </c>
      <c r="C17" s="90" t="s">
        <v>166</v>
      </c>
      <c r="D17" s="91"/>
      <c r="E17" s="91"/>
      <c r="F17" s="92"/>
      <c r="G17" s="10">
        <f t="shared" si="0"/>
        <v>0</v>
      </c>
      <c r="H17" s="10">
        <f t="shared" si="1"/>
        <v>11</v>
      </c>
      <c r="I17" s="10">
        <f t="shared" si="2"/>
        <v>0</v>
      </c>
      <c r="J17" s="5">
        <v>0</v>
      </c>
      <c r="K17" s="2"/>
    </row>
    <row r="18" spans="1:11">
      <c r="A18" s="3">
        <v>37237</v>
      </c>
      <c r="B18" s="3">
        <v>37510</v>
      </c>
      <c r="C18" s="110" t="s">
        <v>165</v>
      </c>
      <c r="D18" s="111"/>
      <c r="E18" s="111"/>
      <c r="F18" s="112"/>
      <c r="G18" s="10">
        <f t="shared" si="0"/>
        <v>0</v>
      </c>
      <c r="H18" s="2">
        <f>DATEDIF(A17,B18,"ym")</f>
        <v>8</v>
      </c>
      <c r="I18" s="2">
        <f>DATEDIF(A17,B18,"md")</f>
        <v>0</v>
      </c>
      <c r="J18" s="5">
        <v>0.5</v>
      </c>
      <c r="K18" s="2"/>
    </row>
    <row r="19" spans="1:11">
      <c r="A19" s="3">
        <v>37511</v>
      </c>
      <c r="B19" s="3">
        <v>37833</v>
      </c>
      <c r="C19" s="110" t="s">
        <v>164</v>
      </c>
      <c r="D19" s="91"/>
      <c r="E19" s="91"/>
      <c r="F19" s="92"/>
      <c r="G19" s="10">
        <f t="shared" si="0"/>
        <v>0</v>
      </c>
      <c r="H19" s="2">
        <f>DATEDIF(A18,B19,"ym")</f>
        <v>7</v>
      </c>
      <c r="I19" s="2">
        <f>DATEDIF(A18,B19,"md")</f>
        <v>19</v>
      </c>
      <c r="J19" s="5">
        <v>1</v>
      </c>
      <c r="K19" s="2"/>
    </row>
    <row r="20" spans="1:11">
      <c r="A20" s="3">
        <v>37834</v>
      </c>
      <c r="B20" s="3">
        <v>43100</v>
      </c>
      <c r="C20" s="110" t="s">
        <v>91</v>
      </c>
      <c r="D20" s="111"/>
      <c r="E20" s="111"/>
      <c r="F20" s="112"/>
      <c r="G20" s="2">
        <f t="shared" si="0"/>
        <v>14</v>
      </c>
      <c r="H20" s="2">
        <f t="shared" si="1"/>
        <v>4</v>
      </c>
      <c r="I20" s="2">
        <f t="shared" si="2"/>
        <v>30</v>
      </c>
      <c r="J20" s="5">
        <v>1</v>
      </c>
      <c r="K20" s="30"/>
    </row>
    <row r="21" spans="1:11">
      <c r="A21" s="38"/>
      <c r="B21" s="38"/>
      <c r="C21" s="135"/>
      <c r="D21" s="136"/>
      <c r="E21" s="136"/>
      <c r="F21" s="137"/>
      <c r="G21" s="39">
        <f t="shared" si="0"/>
        <v>0</v>
      </c>
      <c r="H21" s="39">
        <f t="shared" si="1"/>
        <v>0</v>
      </c>
      <c r="I21" s="39">
        <f t="shared" si="2"/>
        <v>0</v>
      </c>
      <c r="J21" s="31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3"/>
      <c r="B27" s="3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>
        <v>1</v>
      </c>
      <c r="K27" s="2"/>
    </row>
    <row r="28" spans="1:11">
      <c r="A28" s="9"/>
      <c r="B28" s="9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3"/>
      <c r="B30" s="3"/>
      <c r="C30" s="110"/>
      <c r="D30" s="111"/>
      <c r="E30" s="111"/>
      <c r="F30" s="112"/>
      <c r="G30" s="2">
        <f t="shared" si="0"/>
        <v>0</v>
      </c>
      <c r="H30" s="2">
        <f t="shared" si="1"/>
        <v>0</v>
      </c>
      <c r="I30" s="2">
        <f t="shared" si="2"/>
        <v>0</v>
      </c>
      <c r="J30" s="5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2">
        <f t="shared" si="0"/>
        <v>0</v>
      </c>
      <c r="H32" s="2">
        <f t="shared" si="1"/>
        <v>0</v>
      </c>
      <c r="I32" s="2">
        <f t="shared" si="2"/>
        <v>0</v>
      </c>
      <c r="J32" s="2"/>
      <c r="K32" s="2"/>
    </row>
    <row r="33" spans="1:10">
      <c r="A33" s="2"/>
      <c r="B33" s="2"/>
      <c r="C33" s="90"/>
      <c r="D33" s="91"/>
      <c r="E33" s="91"/>
      <c r="F33" s="92"/>
      <c r="G33" s="2">
        <f t="shared" si="0"/>
        <v>0</v>
      </c>
      <c r="H33" s="2">
        <f t="shared" si="1"/>
        <v>0</v>
      </c>
      <c r="I33" s="2">
        <f t="shared" si="2"/>
        <v>0</v>
      </c>
      <c r="J33" s="2"/>
    </row>
    <row r="34" spans="1:10">
      <c r="G34" s="4">
        <f>SUM(G9:G33)</f>
        <v>31</v>
      </c>
      <c r="H34" s="4">
        <f>SUM(H9:H33)</f>
        <v>66</v>
      </c>
      <c r="I34" s="4">
        <f>SUM(I9:I15)</f>
        <v>176</v>
      </c>
    </row>
    <row r="35" spans="1:10">
      <c r="G35" s="17">
        <f>DATEDIF(A9,B20,"y")</f>
        <v>36</v>
      </c>
      <c r="H35" s="17">
        <f>DATEDIF(A9,B20,"ym")</f>
        <v>8</v>
      </c>
      <c r="I35" s="17">
        <f>DATEDIF(A9,B20,"md")</f>
        <v>30</v>
      </c>
    </row>
    <row r="36" spans="1:10">
      <c r="A36" s="138" t="s">
        <v>191</v>
      </c>
      <c r="B36" s="138"/>
      <c r="C36" s="138"/>
      <c r="D36" s="138"/>
      <c r="E36" s="138"/>
      <c r="F36" s="139"/>
      <c r="G36" s="45">
        <f>G35-G45</f>
        <v>35</v>
      </c>
      <c r="H36" s="45">
        <f>H35-H45</f>
        <v>5</v>
      </c>
      <c r="I36" s="45">
        <f>I35-I45</f>
        <v>15</v>
      </c>
    </row>
    <row r="37" spans="1:10">
      <c r="G37" s="35"/>
      <c r="H37" s="35"/>
      <c r="I37" s="35"/>
    </row>
    <row r="38" spans="1:10">
      <c r="G38" s="35"/>
      <c r="H38" s="35"/>
      <c r="I38" s="35"/>
    </row>
    <row r="39" spans="1:10">
      <c r="G39" s="35"/>
      <c r="H39" s="35"/>
      <c r="I39" s="35"/>
    </row>
    <row r="41" spans="1:10">
      <c r="A41" s="3">
        <v>37237</v>
      </c>
      <c r="B41" s="3">
        <v>37510</v>
      </c>
      <c r="C41" s="110" t="s">
        <v>165</v>
      </c>
      <c r="D41" s="111"/>
      <c r="E41" s="111"/>
      <c r="F41" s="112"/>
      <c r="G41" s="15">
        <f>(((DATEDIF(A41,B41,"y")))*0.5)</f>
        <v>0</v>
      </c>
      <c r="H41" s="15">
        <f>((DATEDIF(A41,B41,"ym"))*0.5)</f>
        <v>4</v>
      </c>
      <c r="I41" s="15">
        <f>((DATEDIF(A41,B41,"md"))*0.5)</f>
        <v>15</v>
      </c>
      <c r="J41" s="16">
        <v>0.5</v>
      </c>
    </row>
    <row r="42" spans="1:10">
      <c r="A42" s="14"/>
      <c r="B42" s="14"/>
      <c r="C42" s="24"/>
      <c r="D42" s="24"/>
      <c r="E42" s="24"/>
      <c r="F42" s="24"/>
      <c r="G42" s="15"/>
      <c r="H42" s="15"/>
      <c r="I42" s="15"/>
      <c r="J42" s="16"/>
    </row>
    <row r="43" spans="1:10">
      <c r="A43" s="3">
        <v>36902</v>
      </c>
      <c r="B43" s="3">
        <v>37236</v>
      </c>
      <c r="C43" s="90" t="s">
        <v>166</v>
      </c>
      <c r="D43" s="91"/>
      <c r="E43" s="91"/>
      <c r="F43" s="92"/>
      <c r="G43" s="15">
        <f>(DATEDIF(A43,B43,"y"))</f>
        <v>0</v>
      </c>
      <c r="H43" s="15">
        <f>DATEDIF(A43,B43,"ym")</f>
        <v>11</v>
      </c>
      <c r="I43" s="15">
        <f>DATEDIF(A43,B43,"md")</f>
        <v>0</v>
      </c>
      <c r="J43" s="16">
        <v>0</v>
      </c>
    </row>
    <row r="44" spans="1:10">
      <c r="A44" s="40"/>
      <c r="B44" s="40"/>
      <c r="C44" s="40"/>
      <c r="D44" s="40"/>
      <c r="E44" s="40"/>
      <c r="F44" s="40"/>
      <c r="G44" s="15">
        <v>0</v>
      </c>
      <c r="H44" s="15">
        <v>15</v>
      </c>
      <c r="I44" s="15">
        <v>15</v>
      </c>
      <c r="J44" s="40"/>
    </row>
    <row r="45" spans="1:10" ht="15.75">
      <c r="A45" s="44"/>
      <c r="B45" s="44"/>
      <c r="C45" s="44"/>
      <c r="D45" s="44"/>
      <c r="E45" s="44"/>
      <c r="F45" s="44"/>
      <c r="G45" s="44">
        <v>1</v>
      </c>
      <c r="H45" s="44">
        <v>3</v>
      </c>
      <c r="I45" s="44">
        <v>15</v>
      </c>
      <c r="J45" s="44"/>
    </row>
  </sheetData>
  <mergeCells count="34">
    <mergeCell ref="C33:F33"/>
    <mergeCell ref="C41:F41"/>
    <mergeCell ref="C43:F43"/>
    <mergeCell ref="C29:F29"/>
    <mergeCell ref="C30:F30"/>
    <mergeCell ref="C31:F31"/>
    <mergeCell ref="C32:F32"/>
    <mergeCell ref="A36:F36"/>
    <mergeCell ref="C25:F25"/>
    <mergeCell ref="C26:F26"/>
    <mergeCell ref="C27:F27"/>
    <mergeCell ref="C28:F28"/>
    <mergeCell ref="C21:F21"/>
    <mergeCell ref="C22:F22"/>
    <mergeCell ref="C23:F23"/>
    <mergeCell ref="C24:F24"/>
    <mergeCell ref="C17:F17"/>
    <mergeCell ref="C18:F18"/>
    <mergeCell ref="C20:F20"/>
    <mergeCell ref="C19:F19"/>
    <mergeCell ref="C12:F12"/>
    <mergeCell ref="C13:F13"/>
    <mergeCell ref="C14:F14"/>
    <mergeCell ref="C15:F15"/>
    <mergeCell ref="A3:B3"/>
    <mergeCell ref="A6:B6"/>
    <mergeCell ref="C6:F8"/>
    <mergeCell ref="G6:I7"/>
    <mergeCell ref="C16:F16"/>
    <mergeCell ref="J6:J7"/>
    <mergeCell ref="C9:F9"/>
    <mergeCell ref="C10:F10"/>
    <mergeCell ref="C11:F11"/>
    <mergeCell ref="D1:G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/>
  <dimension ref="A1:K39"/>
  <sheetViews>
    <sheetView topLeftCell="A8" workbookViewId="0">
      <selection activeCell="I40" sqref="I40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169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30295</v>
      </c>
      <c r="B9" s="3">
        <v>30375</v>
      </c>
      <c r="C9" s="90" t="s">
        <v>176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18</v>
      </c>
      <c r="J9" s="5">
        <v>1</v>
      </c>
      <c r="K9" s="2"/>
    </row>
    <row r="10" spans="1:11">
      <c r="A10" s="3">
        <v>30376</v>
      </c>
      <c r="B10" s="3">
        <v>30769</v>
      </c>
      <c r="C10" s="90" t="s">
        <v>176</v>
      </c>
      <c r="D10" s="91"/>
      <c r="E10" s="91"/>
      <c r="F10" s="92"/>
      <c r="G10" s="2">
        <f t="shared" ref="G10:G30" si="0">DATEDIF(A10,B10,"y")</f>
        <v>1</v>
      </c>
      <c r="H10" s="2">
        <f t="shared" ref="H10:H30" si="1">DATEDIF(A10,B10,"ym")</f>
        <v>0</v>
      </c>
      <c r="I10" s="2">
        <f t="shared" ref="I10:I30" si="2">DATEDIF(A10,B10,"md")</f>
        <v>27</v>
      </c>
      <c r="J10" s="5">
        <v>1</v>
      </c>
      <c r="K10" s="2"/>
    </row>
    <row r="11" spans="1:11">
      <c r="A11" s="3">
        <v>30773</v>
      </c>
      <c r="B11" s="3">
        <v>32111</v>
      </c>
      <c r="C11" s="90" t="s">
        <v>176</v>
      </c>
      <c r="D11" s="91"/>
      <c r="E11" s="91"/>
      <c r="F11" s="92"/>
      <c r="G11" s="2">
        <f t="shared" si="0"/>
        <v>3</v>
      </c>
      <c r="H11" s="2">
        <f t="shared" si="1"/>
        <v>7</v>
      </c>
      <c r="I11" s="2">
        <f t="shared" si="2"/>
        <v>29</v>
      </c>
      <c r="J11" s="5">
        <v>1</v>
      </c>
      <c r="K11" s="2"/>
    </row>
    <row r="12" spans="1:11">
      <c r="A12" s="14">
        <v>32112</v>
      </c>
      <c r="B12" s="14">
        <v>32508</v>
      </c>
      <c r="C12" s="124" t="s">
        <v>177</v>
      </c>
      <c r="D12" s="125"/>
      <c r="E12" s="125"/>
      <c r="F12" s="126"/>
      <c r="G12" s="2"/>
      <c r="H12" s="2"/>
      <c r="I12" s="2"/>
      <c r="J12" s="5">
        <v>0</v>
      </c>
      <c r="K12" s="2"/>
    </row>
    <row r="13" spans="1:11">
      <c r="A13" s="3">
        <v>32509</v>
      </c>
      <c r="B13" s="3">
        <v>32628</v>
      </c>
      <c r="C13" s="90" t="s">
        <v>178</v>
      </c>
      <c r="D13" s="91"/>
      <c r="E13" s="91"/>
      <c r="F13" s="92"/>
      <c r="G13" s="2">
        <f t="shared" si="0"/>
        <v>0</v>
      </c>
      <c r="H13" s="2">
        <f t="shared" si="1"/>
        <v>3</v>
      </c>
      <c r="I13" s="2">
        <f t="shared" si="2"/>
        <v>29</v>
      </c>
      <c r="J13" s="5">
        <v>1</v>
      </c>
      <c r="K13" s="2"/>
    </row>
    <row r="14" spans="1:11">
      <c r="A14" s="3">
        <v>32629</v>
      </c>
      <c r="B14" s="3">
        <v>32932</v>
      </c>
      <c r="C14" s="90" t="s">
        <v>33</v>
      </c>
      <c r="D14" s="91"/>
      <c r="E14" s="91"/>
      <c r="F14" s="92"/>
      <c r="G14" s="2">
        <f t="shared" si="0"/>
        <v>0</v>
      </c>
      <c r="H14" s="2">
        <f t="shared" si="1"/>
        <v>9</v>
      </c>
      <c r="I14" s="2">
        <f t="shared" si="2"/>
        <v>27</v>
      </c>
      <c r="J14" s="5">
        <v>1</v>
      </c>
      <c r="K14" s="2"/>
    </row>
    <row r="15" spans="1:11">
      <c r="A15" s="3">
        <v>32933</v>
      </c>
      <c r="B15" s="3">
        <v>34393</v>
      </c>
      <c r="C15" s="90" t="s">
        <v>179</v>
      </c>
      <c r="D15" s="91"/>
      <c r="E15" s="91"/>
      <c r="F15" s="92"/>
      <c r="G15" s="2">
        <f t="shared" si="0"/>
        <v>3</v>
      </c>
      <c r="H15" s="2">
        <f t="shared" si="1"/>
        <v>11</v>
      </c>
      <c r="I15" s="2">
        <f t="shared" si="2"/>
        <v>27</v>
      </c>
      <c r="J15" s="5">
        <v>1</v>
      </c>
      <c r="K15" s="2"/>
    </row>
    <row r="16" spans="1:11">
      <c r="A16" s="3">
        <v>34394</v>
      </c>
      <c r="B16" s="3">
        <v>35399</v>
      </c>
      <c r="C16" s="90" t="s">
        <v>164</v>
      </c>
      <c r="D16" s="91"/>
      <c r="E16" s="91"/>
      <c r="F16" s="92"/>
      <c r="G16" s="2">
        <f t="shared" si="0"/>
        <v>2</v>
      </c>
      <c r="H16" s="2">
        <f t="shared" si="1"/>
        <v>8</v>
      </c>
      <c r="I16" s="2">
        <f t="shared" si="2"/>
        <v>29</v>
      </c>
      <c r="J16" s="5">
        <v>1</v>
      </c>
      <c r="K16" s="2"/>
    </row>
    <row r="17" spans="1:11">
      <c r="A17" s="3">
        <v>35400</v>
      </c>
      <c r="B17" s="3">
        <v>35581</v>
      </c>
      <c r="C17" s="90" t="s">
        <v>180</v>
      </c>
      <c r="D17" s="91"/>
      <c r="E17" s="91"/>
      <c r="F17" s="92"/>
      <c r="G17" s="2">
        <f t="shared" si="0"/>
        <v>0</v>
      </c>
      <c r="H17" s="2">
        <f t="shared" si="1"/>
        <v>5</v>
      </c>
      <c r="I17" s="2">
        <f t="shared" si="2"/>
        <v>30</v>
      </c>
      <c r="J17" s="5">
        <v>1</v>
      </c>
      <c r="K17" s="2"/>
    </row>
    <row r="18" spans="1:11">
      <c r="A18" s="3">
        <v>35582</v>
      </c>
      <c r="B18" s="3">
        <v>35885</v>
      </c>
      <c r="C18" s="90" t="s">
        <v>181</v>
      </c>
      <c r="D18" s="91"/>
      <c r="E18" s="91"/>
      <c r="F18" s="92"/>
      <c r="G18" s="2">
        <f t="shared" si="0"/>
        <v>0</v>
      </c>
      <c r="H18" s="2">
        <f t="shared" si="1"/>
        <v>9</v>
      </c>
      <c r="I18" s="2">
        <f t="shared" si="2"/>
        <v>30</v>
      </c>
      <c r="J18" s="5">
        <v>1</v>
      </c>
      <c r="K18" s="2"/>
    </row>
    <row r="19" spans="1:11">
      <c r="A19" s="3">
        <v>35886</v>
      </c>
      <c r="B19" s="3">
        <v>36981</v>
      </c>
      <c r="C19" s="90" t="s">
        <v>182</v>
      </c>
      <c r="D19" s="91"/>
      <c r="E19" s="91"/>
      <c r="F19" s="92"/>
      <c r="G19" s="2">
        <f t="shared" si="0"/>
        <v>2</v>
      </c>
      <c r="H19" s="2">
        <f t="shared" si="1"/>
        <v>11</v>
      </c>
      <c r="I19" s="2">
        <f t="shared" si="2"/>
        <v>30</v>
      </c>
      <c r="J19" s="5">
        <v>1</v>
      </c>
      <c r="K19" s="10"/>
    </row>
    <row r="20" spans="1:11">
      <c r="A20" s="9">
        <v>36982</v>
      </c>
      <c r="B20" s="9">
        <v>39447</v>
      </c>
      <c r="C20" s="90" t="s">
        <v>183</v>
      </c>
      <c r="D20" s="91"/>
      <c r="E20" s="91"/>
      <c r="F20" s="92"/>
      <c r="G20" s="2">
        <f t="shared" si="0"/>
        <v>6</v>
      </c>
      <c r="H20" s="2">
        <f t="shared" si="1"/>
        <v>8</v>
      </c>
      <c r="I20" s="2">
        <f t="shared" si="2"/>
        <v>30</v>
      </c>
      <c r="J20" s="5">
        <v>1</v>
      </c>
      <c r="K20" s="2"/>
    </row>
    <row r="21" spans="1:11">
      <c r="A21" s="3">
        <v>39448</v>
      </c>
      <c r="B21" s="3">
        <v>39599</v>
      </c>
      <c r="C21" s="90" t="s">
        <v>184</v>
      </c>
      <c r="D21" s="91"/>
      <c r="E21" s="91"/>
      <c r="F21" s="92"/>
      <c r="G21" s="2">
        <f t="shared" si="0"/>
        <v>0</v>
      </c>
      <c r="H21" s="2">
        <f t="shared" si="1"/>
        <v>4</v>
      </c>
      <c r="I21" s="2">
        <f t="shared" si="2"/>
        <v>30</v>
      </c>
      <c r="J21" s="5">
        <v>1</v>
      </c>
      <c r="K21" s="2"/>
    </row>
    <row r="22" spans="1:11">
      <c r="A22" s="3">
        <v>39600</v>
      </c>
      <c r="B22" s="3">
        <v>39629</v>
      </c>
      <c r="C22" s="110" t="s">
        <v>185</v>
      </c>
      <c r="D22" s="111"/>
      <c r="E22" s="111"/>
      <c r="F22" s="112"/>
      <c r="G22" s="2">
        <f t="shared" si="0"/>
        <v>0</v>
      </c>
      <c r="H22" s="2">
        <f t="shared" si="1"/>
        <v>0</v>
      </c>
      <c r="I22" s="2">
        <f t="shared" si="2"/>
        <v>29</v>
      </c>
      <c r="J22" s="5">
        <v>1</v>
      </c>
      <c r="K22" s="2"/>
    </row>
    <row r="23" spans="1:11">
      <c r="A23" s="3">
        <v>39630</v>
      </c>
      <c r="B23" s="3">
        <v>40237</v>
      </c>
      <c r="C23" s="110" t="s">
        <v>186</v>
      </c>
      <c r="D23" s="91"/>
      <c r="E23" s="91"/>
      <c r="F23" s="92"/>
      <c r="G23" s="2">
        <f t="shared" si="0"/>
        <v>1</v>
      </c>
      <c r="H23" s="2">
        <f t="shared" si="1"/>
        <v>7</v>
      </c>
      <c r="I23" s="2">
        <f t="shared" si="2"/>
        <v>27</v>
      </c>
      <c r="J23" s="5">
        <v>1</v>
      </c>
      <c r="K23" s="2"/>
    </row>
    <row r="24" spans="1:11">
      <c r="A24" s="3">
        <v>40238</v>
      </c>
      <c r="B24" s="3">
        <v>40908</v>
      </c>
      <c r="C24" s="110" t="s">
        <v>187</v>
      </c>
      <c r="D24" s="111"/>
      <c r="E24" s="111"/>
      <c r="F24" s="112"/>
      <c r="G24" s="2">
        <f t="shared" si="0"/>
        <v>1</v>
      </c>
      <c r="H24" s="2">
        <f t="shared" si="1"/>
        <v>9</v>
      </c>
      <c r="I24" s="2">
        <f t="shared" si="2"/>
        <v>30</v>
      </c>
      <c r="J24" s="5">
        <v>1</v>
      </c>
      <c r="K24" s="30"/>
    </row>
    <row r="25" spans="1:11">
      <c r="A25" s="29">
        <v>40909</v>
      </c>
      <c r="B25" s="29">
        <v>43100</v>
      </c>
      <c r="C25" s="110" t="s">
        <v>188</v>
      </c>
      <c r="D25" s="111"/>
      <c r="E25" s="111"/>
      <c r="F25" s="112"/>
      <c r="G25" s="2">
        <f t="shared" si="0"/>
        <v>5</v>
      </c>
      <c r="H25" s="2">
        <f t="shared" si="1"/>
        <v>11</v>
      </c>
      <c r="I25" s="2">
        <f t="shared" si="2"/>
        <v>30</v>
      </c>
      <c r="J25" s="31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3"/>
      <c r="B27" s="3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>
        <v>1</v>
      </c>
      <c r="K27" s="2"/>
    </row>
    <row r="28" spans="1:11">
      <c r="A28" s="14"/>
      <c r="B28" s="14"/>
      <c r="C28" s="124"/>
      <c r="D28" s="125"/>
      <c r="E28" s="125"/>
      <c r="F28" s="126"/>
      <c r="G28" s="2">
        <f t="shared" si="0"/>
        <v>0</v>
      </c>
      <c r="H28" s="2">
        <f t="shared" si="1"/>
        <v>0</v>
      </c>
      <c r="I28" s="2">
        <f t="shared" si="2"/>
        <v>0</v>
      </c>
      <c r="J28" s="16"/>
      <c r="K28" s="2"/>
    </row>
    <row r="29" spans="1:11">
      <c r="A29" s="9">
        <v>25023</v>
      </c>
      <c r="B29" s="9">
        <v>25508</v>
      </c>
      <c r="C29" s="90" t="s">
        <v>140</v>
      </c>
      <c r="D29" s="91"/>
      <c r="E29" s="91"/>
      <c r="F29" s="92"/>
      <c r="G29" s="2">
        <f t="shared" si="0"/>
        <v>1</v>
      </c>
      <c r="H29" s="2">
        <f t="shared" si="1"/>
        <v>3</v>
      </c>
      <c r="I29" s="2">
        <v>28</v>
      </c>
      <c r="J29" s="5"/>
      <c r="K29" s="2"/>
    </row>
    <row r="30" spans="1:11">
      <c r="A30" s="3"/>
      <c r="B30" s="3"/>
      <c r="C30" s="110"/>
      <c r="D30" s="111"/>
      <c r="E30" s="111"/>
      <c r="F30" s="112"/>
      <c r="G30" s="2">
        <f t="shared" si="0"/>
        <v>0</v>
      </c>
      <c r="H30" s="2">
        <f t="shared" si="1"/>
        <v>0</v>
      </c>
      <c r="I30" s="2">
        <f t="shared" si="2"/>
        <v>0</v>
      </c>
      <c r="J30" s="5"/>
      <c r="K30" s="2"/>
    </row>
    <row r="31" spans="1:11">
      <c r="G31" s="4">
        <f>SUM(G9:G25)</f>
        <v>24</v>
      </c>
      <c r="H31" s="4">
        <f>SUM(H9:H25)</f>
        <v>104</v>
      </c>
      <c r="I31" s="4">
        <f>SUM(I9:I25)</f>
        <v>452</v>
      </c>
    </row>
    <row r="32" spans="1:11">
      <c r="G32" s="2">
        <f>DATEDIF(A9,B25,"y")</f>
        <v>35</v>
      </c>
      <c r="H32" s="2">
        <f>DATEDIF(A9,B25,"ym")</f>
        <v>0</v>
      </c>
      <c r="I32" s="2">
        <f>DATEDIF(A9,B25,"md")</f>
        <v>21</v>
      </c>
    </row>
    <row r="33" spans="7:10">
      <c r="H33" s="54"/>
      <c r="I33" s="54"/>
      <c r="J33" s="54"/>
    </row>
    <row r="34" spans="7:10">
      <c r="G34" s="4">
        <v>24</v>
      </c>
      <c r="H34" s="4" t="s">
        <v>206</v>
      </c>
      <c r="I34" s="4" t="s">
        <v>207</v>
      </c>
    </row>
    <row r="35" spans="7:10">
      <c r="G35">
        <f>24+8+1</f>
        <v>33</v>
      </c>
      <c r="H35" s="55" t="s">
        <v>208</v>
      </c>
      <c r="I35" s="55" t="s">
        <v>209</v>
      </c>
    </row>
    <row r="36" spans="7:10">
      <c r="G36">
        <v>33</v>
      </c>
      <c r="H36" s="55" t="s">
        <v>210</v>
      </c>
      <c r="I36" s="55" t="s">
        <v>211</v>
      </c>
    </row>
    <row r="37" spans="7:10">
      <c r="G37">
        <v>1</v>
      </c>
      <c r="H37" s="55">
        <v>3</v>
      </c>
      <c r="I37" s="55">
        <v>28</v>
      </c>
    </row>
    <row r="38" spans="7:10">
      <c r="G38">
        <v>34</v>
      </c>
      <c r="H38" s="55" t="s">
        <v>212</v>
      </c>
      <c r="I38" s="55" t="s">
        <v>213</v>
      </c>
    </row>
    <row r="39" spans="7:10">
      <c r="G39">
        <v>35</v>
      </c>
      <c r="H39">
        <v>1</v>
      </c>
      <c r="I39">
        <v>24</v>
      </c>
    </row>
  </sheetData>
  <mergeCells count="28">
    <mergeCell ref="C28:F28"/>
    <mergeCell ref="C29:F29"/>
    <mergeCell ref="C30:F30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J6:J7"/>
    <mergeCell ref="C13:F13"/>
    <mergeCell ref="C14:F14"/>
    <mergeCell ref="C15:F15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/>
  <dimension ref="A1:K68"/>
  <sheetViews>
    <sheetView topLeftCell="A32" workbookViewId="0">
      <selection activeCell="A39" sqref="A39:D68"/>
    </sheetView>
  </sheetViews>
  <sheetFormatPr baseColWidth="10" defaultRowHeight="15"/>
  <cols>
    <col min="1" max="1" width="19.28515625" customWidth="1"/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170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A8" s="46" t="s">
        <v>9</v>
      </c>
      <c r="B8" s="46" t="s">
        <v>9</v>
      </c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32905</v>
      </c>
      <c r="B9" s="3">
        <v>32932</v>
      </c>
      <c r="C9" s="90" t="s">
        <v>76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0</v>
      </c>
      <c r="I9" s="2">
        <f>DATEDIF(A9,B9,"md")</f>
        <v>27</v>
      </c>
      <c r="J9" s="5">
        <v>1</v>
      </c>
      <c r="K9" s="2"/>
    </row>
    <row r="10" spans="1:11">
      <c r="A10" s="3">
        <v>32964</v>
      </c>
      <c r="B10" s="3">
        <v>33349</v>
      </c>
      <c r="C10" s="90" t="s">
        <v>175</v>
      </c>
      <c r="D10" s="91"/>
      <c r="E10" s="91"/>
      <c r="F10" s="92"/>
      <c r="G10" s="2">
        <f t="shared" si="0"/>
        <v>1</v>
      </c>
      <c r="H10" s="2">
        <f t="shared" si="1"/>
        <v>0</v>
      </c>
      <c r="I10" s="2">
        <f t="shared" ref="I10:I32" si="2">DATEDIF(A10,B10,"md")</f>
        <v>20</v>
      </c>
      <c r="J10" s="5">
        <v>1</v>
      </c>
      <c r="K10" s="2"/>
    </row>
    <row r="11" spans="1:11">
      <c r="A11" s="3">
        <v>33350</v>
      </c>
      <c r="B11" s="3">
        <v>37376</v>
      </c>
      <c r="C11" s="90" t="s">
        <v>171</v>
      </c>
      <c r="D11" s="91"/>
      <c r="E11" s="91"/>
      <c r="F11" s="92"/>
      <c r="G11" s="2">
        <f t="shared" si="0"/>
        <v>11</v>
      </c>
      <c r="H11" s="2">
        <f t="shared" si="1"/>
        <v>0</v>
      </c>
      <c r="I11" s="2">
        <f t="shared" si="2"/>
        <v>8</v>
      </c>
      <c r="J11" s="5">
        <v>1</v>
      </c>
      <c r="K11" s="2"/>
    </row>
    <row r="12" spans="1:11">
      <c r="A12" s="3">
        <v>37377</v>
      </c>
      <c r="B12" s="3">
        <v>38655</v>
      </c>
      <c r="C12" s="90" t="s">
        <v>172</v>
      </c>
      <c r="D12" s="91"/>
      <c r="E12" s="91"/>
      <c r="F12" s="92"/>
      <c r="G12" s="2">
        <f t="shared" si="0"/>
        <v>3</v>
      </c>
      <c r="H12" s="2">
        <f t="shared" si="1"/>
        <v>5</v>
      </c>
      <c r="I12" s="2">
        <f t="shared" si="2"/>
        <v>29</v>
      </c>
      <c r="J12" s="5">
        <v>1</v>
      </c>
      <c r="K12" s="2"/>
    </row>
    <row r="13" spans="1:11">
      <c r="A13" s="3">
        <v>38657</v>
      </c>
      <c r="B13" s="3">
        <v>39082</v>
      </c>
      <c r="C13" s="90" t="s">
        <v>173</v>
      </c>
      <c r="D13" s="91"/>
      <c r="E13" s="91"/>
      <c r="F13" s="92"/>
      <c r="G13" s="2">
        <f>(DATEDIF(A13,B13,"y"))</f>
        <v>1</v>
      </c>
      <c r="H13" s="2">
        <f t="shared" si="1"/>
        <v>1</v>
      </c>
      <c r="I13" s="2">
        <f t="shared" si="2"/>
        <v>30</v>
      </c>
      <c r="J13" s="5">
        <v>1</v>
      </c>
      <c r="K13" s="2"/>
    </row>
    <row r="14" spans="1:11">
      <c r="A14" s="3">
        <v>39083</v>
      </c>
      <c r="B14" s="3">
        <v>39903</v>
      </c>
      <c r="C14" s="90" t="s">
        <v>174</v>
      </c>
      <c r="D14" s="91"/>
      <c r="E14" s="91"/>
      <c r="F14" s="92"/>
      <c r="G14" s="2">
        <f t="shared" si="0"/>
        <v>2</v>
      </c>
      <c r="H14" s="2">
        <f t="shared" si="1"/>
        <v>2</v>
      </c>
      <c r="I14" s="2">
        <f t="shared" si="2"/>
        <v>30</v>
      </c>
      <c r="J14" s="5">
        <v>1</v>
      </c>
      <c r="K14" s="10"/>
    </row>
    <row r="15" spans="1:11">
      <c r="A15" s="9">
        <v>39904</v>
      </c>
      <c r="B15" s="9">
        <v>43100</v>
      </c>
      <c r="C15" s="90" t="s">
        <v>35</v>
      </c>
      <c r="D15" s="91"/>
      <c r="E15" s="91"/>
      <c r="F15" s="92"/>
      <c r="G15" s="10">
        <f t="shared" si="0"/>
        <v>8</v>
      </c>
      <c r="H15" s="10">
        <f t="shared" si="1"/>
        <v>8</v>
      </c>
      <c r="I15" s="10">
        <f t="shared" si="2"/>
        <v>30</v>
      </c>
      <c r="J15" s="5">
        <v>1</v>
      </c>
      <c r="K15" s="2"/>
    </row>
    <row r="16" spans="1:11">
      <c r="A16" s="3"/>
      <c r="B16" s="3"/>
      <c r="C16" s="90"/>
      <c r="D16" s="91"/>
      <c r="E16" s="91"/>
      <c r="F16" s="92"/>
      <c r="G16" s="10">
        <f t="shared" si="0"/>
        <v>0</v>
      </c>
      <c r="H16" s="10">
        <f t="shared" si="1"/>
        <v>0</v>
      </c>
      <c r="I16" s="10">
        <f t="shared" si="2"/>
        <v>0</v>
      </c>
      <c r="J16" s="5">
        <v>1</v>
      </c>
      <c r="K16" s="2"/>
    </row>
    <row r="17" spans="1:11">
      <c r="A17" s="3"/>
      <c r="B17" s="3"/>
      <c r="C17" s="110"/>
      <c r="D17" s="111"/>
      <c r="E17" s="111"/>
      <c r="F17" s="112"/>
      <c r="G17" s="10">
        <f t="shared" si="0"/>
        <v>0</v>
      </c>
      <c r="H17" s="2">
        <f>DATEDIF(A16,B17,"ym")</f>
        <v>0</v>
      </c>
      <c r="I17" s="2">
        <f>DATEDIF(A16,B17,"md")</f>
        <v>0</v>
      </c>
      <c r="J17" s="5">
        <v>1</v>
      </c>
      <c r="K17" s="2"/>
    </row>
    <row r="18" spans="1:11">
      <c r="A18" s="3"/>
      <c r="B18" s="3"/>
      <c r="C18" s="110"/>
      <c r="D18" s="91"/>
      <c r="E18" s="91"/>
      <c r="F18" s="92"/>
      <c r="G18" s="10">
        <f t="shared" si="0"/>
        <v>0</v>
      </c>
      <c r="H18" s="2">
        <f>DATEDIF(A17,B18,"ym")</f>
        <v>0</v>
      </c>
      <c r="I18" s="2">
        <f>DATEDIF(A17,B18,"md")</f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>DATEDIF(A19,B19,"y")</f>
        <v>0</v>
      </c>
      <c r="H19" s="2">
        <f>DATEDIF(A19,B19,"ym")</f>
        <v>0</v>
      </c>
      <c r="I19" s="2">
        <f>DATEDIF(A19,B19,"md")</f>
        <v>0</v>
      </c>
      <c r="J19" s="5">
        <v>1</v>
      </c>
      <c r="K19" s="30"/>
    </row>
    <row r="20" spans="1:11">
      <c r="A20" s="38"/>
      <c r="B20" s="38"/>
      <c r="C20" s="135"/>
      <c r="D20" s="136"/>
      <c r="E20" s="136"/>
      <c r="F20" s="137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46">
        <v>33524</v>
      </c>
      <c r="B23" s="46">
        <v>33545</v>
      </c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21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9">
      <c r="G33" s="47">
        <f>SUM(G9:G32)</f>
        <v>26</v>
      </c>
      <c r="H33" s="47">
        <f>SUM(H9:H32)</f>
        <v>16</v>
      </c>
      <c r="I33" s="47">
        <f>SUM(I9:I14)</f>
        <v>144</v>
      </c>
    </row>
    <row r="34" spans="1:9">
      <c r="G34" s="2">
        <f>DATEDIF(A9,B15,"y")</f>
        <v>27</v>
      </c>
      <c r="H34" s="2">
        <f>DATEDIF(A9,B15,"ym")</f>
        <v>10</v>
      </c>
      <c r="I34" s="2">
        <f>DATEDIF(A9,B15,"md")</f>
        <v>30</v>
      </c>
    </row>
    <row r="35" spans="1:9">
      <c r="G35" s="43">
        <f>27+G19</f>
        <v>27</v>
      </c>
      <c r="H35" s="43">
        <f>H34+H19</f>
        <v>10</v>
      </c>
      <c r="I35" s="43">
        <f>I34+I19</f>
        <v>30</v>
      </c>
    </row>
    <row r="36" spans="1:9">
      <c r="G36" s="35"/>
      <c r="H36" s="35"/>
      <c r="I36" s="35"/>
    </row>
    <row r="37" spans="1:9">
      <c r="G37" s="35"/>
      <c r="H37" s="35"/>
      <c r="I37" s="35"/>
    </row>
    <row r="38" spans="1:9">
      <c r="G38" s="35"/>
      <c r="H38" s="35"/>
      <c r="I38" s="35"/>
    </row>
    <row r="39" spans="1:9">
      <c r="A39" s="90" t="s">
        <v>310</v>
      </c>
      <c r="B39" s="91"/>
      <c r="C39" s="91"/>
      <c r="D39" s="92"/>
    </row>
    <row r="40" spans="1:9">
      <c r="A40" s="42">
        <v>42135</v>
      </c>
      <c r="B40" s="42">
        <v>42155</v>
      </c>
      <c r="C40" s="40">
        <v>21</v>
      </c>
      <c r="D40" s="40"/>
    </row>
    <row r="41" spans="1:9">
      <c r="A41" s="42">
        <v>42108</v>
      </c>
      <c r="B41" s="42">
        <v>42134</v>
      </c>
      <c r="C41" s="40">
        <v>27</v>
      </c>
      <c r="D41" s="40"/>
    </row>
    <row r="42" spans="1:9">
      <c r="A42" s="42">
        <v>42059</v>
      </c>
      <c r="B42" s="42">
        <v>42107</v>
      </c>
      <c r="C42" s="40">
        <v>49</v>
      </c>
      <c r="D42" s="40"/>
    </row>
    <row r="43" spans="1:9">
      <c r="A43" s="42">
        <v>41968</v>
      </c>
      <c r="B43" s="42">
        <v>41980</v>
      </c>
      <c r="C43" s="40">
        <v>12</v>
      </c>
      <c r="D43" s="40"/>
    </row>
    <row r="44" spans="1:9">
      <c r="A44" s="42">
        <v>40988</v>
      </c>
      <c r="B44" s="42">
        <v>41002</v>
      </c>
      <c r="C44" s="40">
        <v>14</v>
      </c>
      <c r="D44" s="40"/>
    </row>
    <row r="45" spans="1:9">
      <c r="A45" s="42">
        <v>40102</v>
      </c>
      <c r="B45" s="42">
        <v>40111</v>
      </c>
      <c r="C45" s="40">
        <v>9</v>
      </c>
      <c r="D45" s="40"/>
    </row>
    <row r="46" spans="1:9">
      <c r="A46" s="42">
        <v>39486</v>
      </c>
      <c r="B46" s="42">
        <v>39495</v>
      </c>
      <c r="C46" s="40">
        <v>9</v>
      </c>
      <c r="D46" s="40"/>
    </row>
    <row r="47" spans="1:9">
      <c r="A47" s="42">
        <v>38282</v>
      </c>
      <c r="B47" s="42">
        <v>38309</v>
      </c>
      <c r="C47" s="40">
        <v>27</v>
      </c>
      <c r="D47" s="40"/>
    </row>
    <row r="48" spans="1:9">
      <c r="A48" s="42">
        <v>38257</v>
      </c>
      <c r="B48" s="42">
        <v>38282</v>
      </c>
      <c r="C48" s="40">
        <v>25</v>
      </c>
      <c r="D48" s="40"/>
    </row>
    <row r="49" spans="1:4">
      <c r="A49" s="42">
        <v>38244</v>
      </c>
      <c r="B49" s="42">
        <v>38253</v>
      </c>
      <c r="C49" s="40">
        <v>9</v>
      </c>
      <c r="D49" s="40"/>
    </row>
    <row r="50" spans="1:4">
      <c r="A50" s="42">
        <v>38233</v>
      </c>
      <c r="B50" s="42">
        <v>38244</v>
      </c>
      <c r="C50" s="40">
        <v>10</v>
      </c>
      <c r="D50" s="40"/>
    </row>
    <row r="51" spans="1:4">
      <c r="A51" s="42">
        <v>38225</v>
      </c>
      <c r="B51" s="42">
        <v>38233</v>
      </c>
      <c r="C51" s="40">
        <v>8</v>
      </c>
      <c r="D51" s="40"/>
    </row>
    <row r="52" spans="1:4">
      <c r="A52" s="42">
        <v>37879</v>
      </c>
      <c r="B52" s="42">
        <v>37894</v>
      </c>
      <c r="C52" s="40">
        <v>15</v>
      </c>
      <c r="D52" s="40"/>
    </row>
    <row r="53" spans="1:4">
      <c r="A53" s="42">
        <v>37866</v>
      </c>
      <c r="B53" s="42">
        <v>37879</v>
      </c>
      <c r="C53" s="40">
        <v>12</v>
      </c>
      <c r="D53" s="40"/>
    </row>
    <row r="54" spans="1:4">
      <c r="A54" s="42">
        <v>37848</v>
      </c>
      <c r="B54" s="42">
        <v>37866</v>
      </c>
      <c r="C54" s="40">
        <v>18</v>
      </c>
      <c r="D54" s="40"/>
    </row>
    <row r="55" spans="1:4">
      <c r="A55" s="42">
        <v>37439</v>
      </c>
      <c r="B55" s="42">
        <v>37453</v>
      </c>
      <c r="C55" s="40">
        <v>14</v>
      </c>
      <c r="D55" s="40"/>
    </row>
    <row r="56" spans="1:4">
      <c r="A56" s="42">
        <v>36500</v>
      </c>
      <c r="B56" s="42">
        <v>36518</v>
      </c>
      <c r="C56" s="40">
        <v>18</v>
      </c>
      <c r="D56" s="40"/>
    </row>
    <row r="57" spans="1:4">
      <c r="A57" s="42">
        <v>36461</v>
      </c>
      <c r="B57" s="42">
        <v>36490</v>
      </c>
      <c r="C57" s="40">
        <v>29</v>
      </c>
      <c r="D57" s="40"/>
    </row>
    <row r="58" spans="1:4">
      <c r="A58" s="42">
        <v>36104</v>
      </c>
      <c r="B58" s="42">
        <v>36113</v>
      </c>
      <c r="C58" s="40">
        <v>9</v>
      </c>
      <c r="D58" s="40"/>
    </row>
    <row r="59" spans="1:4">
      <c r="A59" s="42">
        <v>35891</v>
      </c>
      <c r="B59" s="42">
        <v>35903</v>
      </c>
      <c r="C59" s="40">
        <v>12</v>
      </c>
      <c r="D59" s="40"/>
    </row>
    <row r="60" spans="1:4">
      <c r="A60" s="42">
        <v>35287</v>
      </c>
      <c r="B60" s="42">
        <v>35307</v>
      </c>
      <c r="C60" s="40">
        <v>20</v>
      </c>
      <c r="D60" s="40"/>
    </row>
    <row r="61" spans="1:4">
      <c r="A61" s="42">
        <v>35244</v>
      </c>
      <c r="B61" s="42">
        <v>35288</v>
      </c>
      <c r="C61" s="40">
        <v>44</v>
      </c>
      <c r="D61" s="40"/>
    </row>
    <row r="62" spans="1:4">
      <c r="A62" s="42">
        <v>34551</v>
      </c>
      <c r="B62" s="42">
        <v>34577</v>
      </c>
      <c r="C62" s="40">
        <v>26</v>
      </c>
      <c r="D62" s="40"/>
    </row>
    <row r="63" spans="1:4">
      <c r="A63" s="42">
        <v>34522</v>
      </c>
      <c r="B63" s="42">
        <v>34551</v>
      </c>
      <c r="C63" s="40">
        <v>28</v>
      </c>
      <c r="D63" s="40"/>
    </row>
    <row r="64" spans="1:4">
      <c r="A64" s="42">
        <v>34171</v>
      </c>
      <c r="B64" s="42">
        <v>34203</v>
      </c>
      <c r="C64" s="40">
        <v>31</v>
      </c>
      <c r="D64" s="40"/>
    </row>
    <row r="65" spans="1:4">
      <c r="A65" s="42">
        <v>33806</v>
      </c>
      <c r="B65" s="42">
        <v>33816</v>
      </c>
      <c r="C65" s="40">
        <v>15</v>
      </c>
      <c r="D65" s="40"/>
    </row>
    <row r="66" spans="1:4">
      <c r="A66" s="42">
        <v>33524</v>
      </c>
      <c r="B66" s="42">
        <v>33545</v>
      </c>
      <c r="C66" s="40">
        <v>21</v>
      </c>
      <c r="D66" s="40"/>
    </row>
    <row r="67" spans="1:4">
      <c r="A67" s="40"/>
      <c r="B67" s="40"/>
      <c r="C67" s="40">
        <f>SUM(C40:C66)</f>
        <v>532</v>
      </c>
      <c r="D67" s="40"/>
    </row>
    <row r="68" spans="1:4">
      <c r="A68" s="40" t="s">
        <v>311</v>
      </c>
      <c r="B68" s="40" t="s">
        <v>312</v>
      </c>
      <c r="C68" s="40" t="s">
        <v>313</v>
      </c>
      <c r="D68" s="40"/>
    </row>
  </sheetData>
  <mergeCells count="31">
    <mergeCell ref="J6:J7"/>
    <mergeCell ref="C14:F14"/>
    <mergeCell ref="D1:G1"/>
    <mergeCell ref="A3:B3"/>
    <mergeCell ref="A6:B6"/>
    <mergeCell ref="C6:F8"/>
    <mergeCell ref="G6:I7"/>
    <mergeCell ref="C9:F9"/>
    <mergeCell ref="C10:F10"/>
    <mergeCell ref="C11:F11"/>
    <mergeCell ref="C12:F12"/>
    <mergeCell ref="C13:F13"/>
    <mergeCell ref="C20:F20"/>
    <mergeCell ref="C21:F21"/>
    <mergeCell ref="C22:F22"/>
    <mergeCell ref="C15:F15"/>
    <mergeCell ref="C16:F16"/>
    <mergeCell ref="C17:F17"/>
    <mergeCell ref="C18:F18"/>
    <mergeCell ref="C19:F19"/>
    <mergeCell ref="A39:D39"/>
    <mergeCell ref="C31:F31"/>
    <mergeCell ref="C32:F32"/>
    <mergeCell ref="C27:F27"/>
    <mergeCell ref="C28:F28"/>
    <mergeCell ref="C29:F29"/>
    <mergeCell ref="C30:F30"/>
    <mergeCell ref="C23:F23"/>
    <mergeCell ref="C24:F24"/>
    <mergeCell ref="C25:F25"/>
    <mergeCell ref="C26:F26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/>
  <dimension ref="A1:K67"/>
  <sheetViews>
    <sheetView topLeftCell="A31" workbookViewId="0">
      <selection activeCell="A38" sqref="A38:D67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216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A8" s="46" t="s">
        <v>9</v>
      </c>
      <c r="B8" s="46" t="s">
        <v>9</v>
      </c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35004</v>
      </c>
      <c r="B9" s="3">
        <v>35227</v>
      </c>
      <c r="C9" s="90" t="s">
        <v>217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7</v>
      </c>
      <c r="I9" s="2">
        <f>DATEDIF(A9,B9,"md")</f>
        <v>10</v>
      </c>
      <c r="J9" s="5">
        <v>1</v>
      </c>
      <c r="K9" s="2"/>
    </row>
    <row r="10" spans="1:11">
      <c r="A10" s="3">
        <v>35228</v>
      </c>
      <c r="B10" s="3">
        <v>35680</v>
      </c>
      <c r="C10" s="90" t="s">
        <v>217</v>
      </c>
      <c r="D10" s="91"/>
      <c r="E10" s="91"/>
      <c r="F10" s="92"/>
      <c r="G10" s="2">
        <f t="shared" si="0"/>
        <v>1</v>
      </c>
      <c r="H10" s="2">
        <f t="shared" si="1"/>
        <v>2</v>
      </c>
      <c r="I10" s="2">
        <f t="shared" ref="I10:I32" si="2">DATEDIF(A10,B10,"md")</f>
        <v>26</v>
      </c>
      <c r="J10" s="5">
        <v>1</v>
      </c>
      <c r="K10" s="2"/>
    </row>
    <row r="11" spans="1:11">
      <c r="A11" s="3">
        <v>35681</v>
      </c>
      <c r="B11" s="3">
        <v>35799</v>
      </c>
      <c r="C11" s="90" t="s">
        <v>218</v>
      </c>
      <c r="D11" s="91"/>
      <c r="E11" s="91"/>
      <c r="F11" s="92"/>
      <c r="G11" s="2">
        <f t="shared" si="0"/>
        <v>0</v>
      </c>
      <c r="H11" s="2">
        <f t="shared" si="1"/>
        <v>3</v>
      </c>
      <c r="I11" s="2">
        <f t="shared" si="2"/>
        <v>27</v>
      </c>
      <c r="J11" s="5">
        <v>1</v>
      </c>
      <c r="K11" s="2"/>
    </row>
    <row r="12" spans="1:11">
      <c r="A12" s="3">
        <v>35800</v>
      </c>
      <c r="B12" s="3">
        <v>35826</v>
      </c>
      <c r="C12" s="90" t="s">
        <v>218</v>
      </c>
      <c r="D12" s="91"/>
      <c r="E12" s="91"/>
      <c r="F12" s="92"/>
      <c r="G12" s="2">
        <f t="shared" si="0"/>
        <v>0</v>
      </c>
      <c r="H12" s="2">
        <f t="shared" si="1"/>
        <v>0</v>
      </c>
      <c r="I12" s="2">
        <f t="shared" si="2"/>
        <v>26</v>
      </c>
      <c r="J12" s="5">
        <v>1</v>
      </c>
      <c r="K12" s="2"/>
    </row>
    <row r="13" spans="1:11">
      <c r="A13" s="3">
        <v>35827</v>
      </c>
      <c r="B13" s="3">
        <v>36191</v>
      </c>
      <c r="C13" s="90" t="s">
        <v>219</v>
      </c>
      <c r="D13" s="91"/>
      <c r="E13" s="91"/>
      <c r="F13" s="92"/>
      <c r="G13" s="2">
        <f t="shared" si="0"/>
        <v>0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3">
        <v>36192</v>
      </c>
      <c r="B14" s="3">
        <v>37679</v>
      </c>
      <c r="C14" s="90" t="s">
        <v>222</v>
      </c>
      <c r="D14" s="91"/>
      <c r="E14" s="91"/>
      <c r="F14" s="92"/>
      <c r="G14" s="2">
        <f t="shared" si="0"/>
        <v>4</v>
      </c>
      <c r="H14" s="2">
        <f t="shared" si="1"/>
        <v>0</v>
      </c>
      <c r="I14" s="2">
        <f t="shared" si="2"/>
        <v>26</v>
      </c>
      <c r="J14" s="5">
        <v>1</v>
      </c>
      <c r="K14" s="10"/>
    </row>
    <row r="15" spans="1:11">
      <c r="A15" s="9">
        <v>37680</v>
      </c>
      <c r="B15" s="9">
        <v>39660</v>
      </c>
      <c r="C15" s="90" t="s">
        <v>220</v>
      </c>
      <c r="D15" s="91"/>
      <c r="E15" s="91"/>
      <c r="F15" s="92"/>
      <c r="G15" s="2">
        <f t="shared" si="0"/>
        <v>5</v>
      </c>
      <c r="H15" s="2">
        <f t="shared" si="1"/>
        <v>5</v>
      </c>
      <c r="I15" s="2">
        <f t="shared" si="2"/>
        <v>3</v>
      </c>
      <c r="J15" s="5">
        <v>1</v>
      </c>
      <c r="K15" s="2"/>
    </row>
    <row r="16" spans="1:11">
      <c r="A16" s="3">
        <v>39661</v>
      </c>
      <c r="B16" s="3">
        <v>41943</v>
      </c>
      <c r="C16" s="90" t="s">
        <v>221</v>
      </c>
      <c r="D16" s="91"/>
      <c r="E16" s="91"/>
      <c r="F16" s="92"/>
      <c r="G16" s="2">
        <f t="shared" si="0"/>
        <v>6</v>
      </c>
      <c r="H16" s="2">
        <f t="shared" si="1"/>
        <v>2</v>
      </c>
      <c r="I16" s="2">
        <f t="shared" si="2"/>
        <v>30</v>
      </c>
      <c r="J16" s="5">
        <v>1</v>
      </c>
      <c r="K16" s="2"/>
    </row>
    <row r="17" spans="1:11">
      <c r="A17" s="3">
        <v>41944</v>
      </c>
      <c r="B17" s="3">
        <v>43281</v>
      </c>
      <c r="C17" s="110" t="s">
        <v>223</v>
      </c>
      <c r="D17" s="111"/>
      <c r="E17" s="111"/>
      <c r="F17" s="112"/>
      <c r="G17" s="2">
        <f t="shared" si="0"/>
        <v>3</v>
      </c>
      <c r="H17" s="2">
        <f t="shared" si="1"/>
        <v>7</v>
      </c>
      <c r="I17" s="2">
        <f t="shared" si="2"/>
        <v>29</v>
      </c>
      <c r="J17" s="5">
        <v>1</v>
      </c>
      <c r="K17" s="2"/>
    </row>
    <row r="18" spans="1:11">
      <c r="A18" s="3"/>
      <c r="B18" s="3"/>
      <c r="C18" s="11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5">
        <v>1</v>
      </c>
      <c r="K19" s="30"/>
    </row>
    <row r="20" spans="1:11">
      <c r="A20" s="38"/>
      <c r="B20" s="38"/>
      <c r="C20" s="135"/>
      <c r="D20" s="136"/>
      <c r="E20" s="136"/>
      <c r="F20" s="137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9">
      <c r="G33" s="47">
        <f>SUM(G9:G32)</f>
        <v>19</v>
      </c>
      <c r="H33" s="47">
        <f>SUM(H9:H32)</f>
        <v>37</v>
      </c>
      <c r="I33" s="47">
        <f>SUM(I9:I32)</f>
        <v>207</v>
      </c>
    </row>
    <row r="34" spans="1:9">
      <c r="G34" s="2">
        <f>DATEDIF(A9,B17,"y")</f>
        <v>22</v>
      </c>
      <c r="H34" s="2">
        <f>DATEDIF(A9,B17,"ym")</f>
        <v>7</v>
      </c>
      <c r="I34" s="2">
        <f>DATEDIF(A9,B17,"md")</f>
        <v>29</v>
      </c>
    </row>
    <row r="35" spans="1:9">
      <c r="G35" s="35"/>
      <c r="H35" s="35"/>
      <c r="I35" s="35"/>
    </row>
    <row r="36" spans="1:9">
      <c r="G36" s="35"/>
      <c r="H36" s="35"/>
      <c r="I36" s="35"/>
    </row>
    <row r="37" spans="1:9">
      <c r="G37" s="35"/>
      <c r="H37" s="35"/>
      <c r="I37" s="35"/>
    </row>
    <row r="38" spans="1:9">
      <c r="A38" s="90" t="s">
        <v>310</v>
      </c>
      <c r="B38" s="91"/>
      <c r="C38" s="91"/>
      <c r="D38" s="92"/>
    </row>
    <row r="39" spans="1:9">
      <c r="A39" s="42">
        <v>42159</v>
      </c>
      <c r="B39" s="42">
        <v>42188</v>
      </c>
      <c r="C39" s="40">
        <v>30</v>
      </c>
      <c r="D39" s="40"/>
    </row>
    <row r="40" spans="1:9">
      <c r="A40" s="42"/>
      <c r="B40" s="42"/>
      <c r="C40" s="40"/>
      <c r="D40" s="40"/>
    </row>
    <row r="41" spans="1:9">
      <c r="A41" s="42"/>
      <c r="B41" s="42"/>
      <c r="C41" s="40"/>
      <c r="D41" s="40"/>
    </row>
    <row r="42" spans="1:9">
      <c r="A42" s="42"/>
      <c r="B42" s="42"/>
      <c r="C42" s="40"/>
      <c r="D42" s="40"/>
    </row>
    <row r="43" spans="1:9">
      <c r="A43" s="42"/>
      <c r="B43" s="42"/>
      <c r="C43" s="40"/>
      <c r="D43" s="40"/>
    </row>
    <row r="44" spans="1:9">
      <c r="A44" s="42"/>
      <c r="B44" s="42"/>
      <c r="C44" s="40"/>
      <c r="D44" s="40"/>
    </row>
    <row r="45" spans="1:9">
      <c r="A45" s="42"/>
      <c r="B45" s="42"/>
      <c r="C45" s="40"/>
      <c r="D45" s="40"/>
    </row>
    <row r="46" spans="1:9">
      <c r="A46" s="42"/>
      <c r="B46" s="42"/>
      <c r="C46" s="40"/>
      <c r="D46" s="40"/>
    </row>
    <row r="47" spans="1:9">
      <c r="A47" s="42"/>
      <c r="B47" s="42"/>
      <c r="C47" s="40"/>
      <c r="D47" s="40"/>
    </row>
    <row r="48" spans="1:9">
      <c r="A48" s="42"/>
      <c r="B48" s="42"/>
      <c r="C48" s="40"/>
      <c r="D48" s="40"/>
    </row>
    <row r="49" spans="1:4">
      <c r="A49" s="42"/>
      <c r="B49" s="42"/>
      <c r="C49" s="40"/>
      <c r="D49" s="40"/>
    </row>
    <row r="50" spans="1:4">
      <c r="A50" s="42"/>
      <c r="B50" s="42"/>
      <c r="C50" s="40"/>
      <c r="D50" s="40"/>
    </row>
    <row r="51" spans="1:4">
      <c r="A51" s="42"/>
      <c r="B51" s="42"/>
      <c r="C51" s="40"/>
      <c r="D51" s="40"/>
    </row>
    <row r="52" spans="1:4">
      <c r="A52" s="42"/>
      <c r="B52" s="42"/>
      <c r="C52" s="40"/>
      <c r="D52" s="40"/>
    </row>
    <row r="53" spans="1:4">
      <c r="A53" s="42"/>
      <c r="B53" s="42"/>
      <c r="C53" s="40"/>
      <c r="D53" s="40"/>
    </row>
    <row r="54" spans="1:4">
      <c r="A54" s="42"/>
      <c r="B54" s="42"/>
      <c r="C54" s="40"/>
      <c r="D54" s="40"/>
    </row>
    <row r="55" spans="1:4">
      <c r="A55" s="42"/>
      <c r="B55" s="42"/>
      <c r="C55" s="40"/>
      <c r="D55" s="40"/>
    </row>
    <row r="56" spans="1:4">
      <c r="A56" s="42"/>
      <c r="B56" s="42"/>
      <c r="C56" s="40"/>
      <c r="D56" s="40"/>
    </row>
    <row r="57" spans="1:4">
      <c r="A57" s="42"/>
      <c r="B57" s="42"/>
      <c r="C57" s="40"/>
      <c r="D57" s="40"/>
    </row>
    <row r="58" spans="1:4">
      <c r="A58" s="42"/>
      <c r="B58" s="42"/>
      <c r="C58" s="40"/>
      <c r="D58" s="40"/>
    </row>
    <row r="59" spans="1:4">
      <c r="A59" s="42"/>
      <c r="B59" s="42"/>
      <c r="C59" s="40"/>
      <c r="D59" s="40"/>
    </row>
    <row r="60" spans="1:4">
      <c r="A60" s="42"/>
      <c r="B60" s="42"/>
      <c r="C60" s="40"/>
      <c r="D60" s="40"/>
    </row>
    <row r="61" spans="1:4">
      <c r="A61" s="42"/>
      <c r="B61" s="42"/>
      <c r="C61" s="40"/>
      <c r="D61" s="40"/>
    </row>
    <row r="62" spans="1:4">
      <c r="A62" s="42"/>
      <c r="B62" s="42"/>
      <c r="C62" s="40"/>
      <c r="D62" s="40"/>
    </row>
    <row r="63" spans="1:4">
      <c r="A63" s="42"/>
      <c r="B63" s="42"/>
      <c r="C63" s="40"/>
      <c r="D63" s="40"/>
    </row>
    <row r="64" spans="1:4">
      <c r="A64" s="42"/>
      <c r="B64" s="42"/>
      <c r="C64" s="40"/>
      <c r="D64" s="40"/>
    </row>
    <row r="65" spans="1:4">
      <c r="A65" s="42"/>
      <c r="B65" s="42"/>
      <c r="C65" s="40"/>
      <c r="D65" s="40"/>
    </row>
    <row r="66" spans="1:4">
      <c r="A66" s="40"/>
      <c r="B66" s="40"/>
      <c r="C66" s="40">
        <f>SUM(C39:C65)</f>
        <v>30</v>
      </c>
      <c r="D66" s="40"/>
    </row>
    <row r="67" spans="1:4">
      <c r="A67" s="40"/>
      <c r="B67" s="40"/>
      <c r="C67" s="40"/>
      <c r="D67" s="40"/>
    </row>
  </sheetData>
  <mergeCells count="31">
    <mergeCell ref="J6:J7"/>
    <mergeCell ref="C14:F14"/>
    <mergeCell ref="D1:G1"/>
    <mergeCell ref="A3:B3"/>
    <mergeCell ref="A6:B6"/>
    <mergeCell ref="C6:F8"/>
    <mergeCell ref="G6:I7"/>
    <mergeCell ref="C9:F9"/>
    <mergeCell ref="C10:F10"/>
    <mergeCell ref="C11:F11"/>
    <mergeCell ref="C12:F12"/>
    <mergeCell ref="C13:F13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7:F27"/>
    <mergeCell ref="A38:D38"/>
    <mergeCell ref="C32:F32"/>
    <mergeCell ref="C28:F28"/>
    <mergeCell ref="C29:F29"/>
    <mergeCell ref="C30:F30"/>
    <mergeCell ref="C31:F3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/>
  <dimension ref="A1:M69"/>
  <sheetViews>
    <sheetView topLeftCell="A9" workbookViewId="0">
      <selection activeCell="C45" sqref="C45:C49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224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A8" s="46" t="s">
        <v>9</v>
      </c>
      <c r="B8" s="46" t="s">
        <v>9</v>
      </c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30164</v>
      </c>
      <c r="B9" s="3">
        <v>30681</v>
      </c>
      <c r="C9" s="90" t="s">
        <v>225</v>
      </c>
      <c r="D9" s="91"/>
      <c r="E9" s="91"/>
      <c r="F9" s="92"/>
      <c r="G9" s="2">
        <f t="shared" ref="G9:G32" si="0">DATEDIF(A9,B9,"y")</f>
        <v>1</v>
      </c>
      <c r="H9" s="2">
        <f t="shared" ref="H9:H32" si="1">DATEDIF(A9,B9,"ym")</f>
        <v>4</v>
      </c>
      <c r="I9" s="2">
        <f>DATEDIF(A9,B9,"md")</f>
        <v>30</v>
      </c>
      <c r="J9" s="5">
        <v>1</v>
      </c>
      <c r="K9" s="2"/>
    </row>
    <row r="10" spans="1:11">
      <c r="A10" s="3">
        <v>30682</v>
      </c>
      <c r="B10" s="3">
        <v>31047</v>
      </c>
      <c r="C10" s="90" t="s">
        <v>226</v>
      </c>
      <c r="D10" s="91"/>
      <c r="E10" s="91"/>
      <c r="F10" s="92"/>
      <c r="G10" s="2">
        <f t="shared" si="0"/>
        <v>0</v>
      </c>
      <c r="H10" s="2">
        <f t="shared" si="1"/>
        <v>11</v>
      </c>
      <c r="I10" s="2">
        <f t="shared" ref="I10:I32" si="2">DATEDIF(A10,B10,"md")</f>
        <v>30</v>
      </c>
      <c r="J10" s="5">
        <v>1</v>
      </c>
      <c r="K10" s="2"/>
    </row>
    <row r="11" spans="1:11">
      <c r="A11" s="3">
        <v>31048</v>
      </c>
      <c r="B11" s="3">
        <v>31412</v>
      </c>
      <c r="C11" s="90" t="s">
        <v>227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si="2"/>
        <v>30</v>
      </c>
      <c r="J11" s="5">
        <v>1</v>
      </c>
      <c r="K11" s="2"/>
    </row>
    <row r="12" spans="1:11">
      <c r="A12" s="3">
        <v>31413</v>
      </c>
      <c r="B12" s="3">
        <v>33450</v>
      </c>
      <c r="C12" s="90" t="s">
        <v>228</v>
      </c>
      <c r="D12" s="91"/>
      <c r="E12" s="91"/>
      <c r="F12" s="92"/>
      <c r="G12" s="2">
        <f t="shared" si="0"/>
        <v>5</v>
      </c>
      <c r="H12" s="2">
        <f t="shared" si="1"/>
        <v>6</v>
      </c>
      <c r="I12" s="2">
        <f t="shared" si="2"/>
        <v>30</v>
      </c>
      <c r="J12" s="5">
        <v>1</v>
      </c>
      <c r="K12" s="2"/>
    </row>
    <row r="13" spans="1:11">
      <c r="A13" s="3">
        <v>33451</v>
      </c>
      <c r="B13" s="3">
        <v>35418</v>
      </c>
      <c r="C13" s="90" t="s">
        <v>229</v>
      </c>
      <c r="D13" s="91"/>
      <c r="E13" s="91"/>
      <c r="F13" s="92"/>
      <c r="G13" s="2">
        <f t="shared" si="0"/>
        <v>5</v>
      </c>
      <c r="H13" s="2">
        <f t="shared" si="1"/>
        <v>4</v>
      </c>
      <c r="I13" s="2">
        <f t="shared" si="2"/>
        <v>18</v>
      </c>
      <c r="J13" s="5">
        <v>1</v>
      </c>
      <c r="K13" s="2"/>
    </row>
    <row r="14" spans="1:11">
      <c r="A14" s="48">
        <v>35419</v>
      </c>
      <c r="B14" s="48">
        <v>35722</v>
      </c>
      <c r="C14" s="117" t="s">
        <v>230</v>
      </c>
      <c r="D14" s="118"/>
      <c r="E14" s="118"/>
      <c r="F14" s="119"/>
      <c r="G14" s="43">
        <f t="shared" si="0"/>
        <v>0</v>
      </c>
      <c r="H14" s="43">
        <f t="shared" si="1"/>
        <v>9</v>
      </c>
      <c r="I14" s="43">
        <f t="shared" si="2"/>
        <v>29</v>
      </c>
      <c r="J14" s="56">
        <v>0</v>
      </c>
      <c r="K14" s="10"/>
    </row>
    <row r="15" spans="1:11">
      <c r="A15" s="9">
        <v>35723</v>
      </c>
      <c r="B15" s="9">
        <v>36676</v>
      </c>
      <c r="C15" s="90" t="s">
        <v>229</v>
      </c>
      <c r="D15" s="91"/>
      <c r="E15" s="91"/>
      <c r="F15" s="92"/>
      <c r="G15" s="2">
        <f t="shared" si="0"/>
        <v>2</v>
      </c>
      <c r="H15" s="2">
        <f t="shared" si="1"/>
        <v>7</v>
      </c>
      <c r="I15" s="2">
        <f t="shared" si="2"/>
        <v>10</v>
      </c>
      <c r="J15" s="5">
        <v>1</v>
      </c>
      <c r="K15" s="2"/>
    </row>
    <row r="16" spans="1:11">
      <c r="A16" s="3">
        <v>36678</v>
      </c>
      <c r="B16" s="3">
        <v>36860</v>
      </c>
      <c r="C16" s="90" t="s">
        <v>231</v>
      </c>
      <c r="D16" s="91"/>
      <c r="E16" s="91"/>
      <c r="F16" s="92"/>
      <c r="G16" s="2">
        <f t="shared" si="0"/>
        <v>0</v>
      </c>
      <c r="H16" s="2">
        <f t="shared" si="1"/>
        <v>5</v>
      </c>
      <c r="I16" s="2">
        <f t="shared" si="2"/>
        <v>29</v>
      </c>
      <c r="J16" s="5">
        <v>1</v>
      </c>
      <c r="K16" s="2"/>
    </row>
    <row r="17" spans="1:11">
      <c r="A17" s="3">
        <v>36861</v>
      </c>
      <c r="B17" s="3">
        <v>37833</v>
      </c>
      <c r="C17" s="90" t="s">
        <v>232</v>
      </c>
      <c r="D17" s="91"/>
      <c r="E17" s="91"/>
      <c r="F17" s="92"/>
      <c r="G17" s="2">
        <f t="shared" si="0"/>
        <v>2</v>
      </c>
      <c r="H17" s="2">
        <f t="shared" si="1"/>
        <v>7</v>
      </c>
      <c r="I17" s="2">
        <f t="shared" si="2"/>
        <v>30</v>
      </c>
      <c r="J17" s="5">
        <v>1</v>
      </c>
      <c r="K17" s="2"/>
    </row>
    <row r="18" spans="1:11">
      <c r="A18" s="3">
        <v>37834</v>
      </c>
      <c r="B18" s="3">
        <v>41274</v>
      </c>
      <c r="C18" s="110" t="s">
        <v>233</v>
      </c>
      <c r="D18" s="91"/>
      <c r="E18" s="91"/>
      <c r="F18" s="92"/>
      <c r="G18" s="2">
        <f t="shared" si="0"/>
        <v>9</v>
      </c>
      <c r="H18" s="2">
        <f t="shared" si="1"/>
        <v>4</v>
      </c>
      <c r="I18" s="2">
        <f t="shared" si="2"/>
        <v>30</v>
      </c>
      <c r="J18" s="5">
        <v>1</v>
      </c>
      <c r="K18" s="2"/>
    </row>
    <row r="19" spans="1:11">
      <c r="A19" s="3">
        <v>41275</v>
      </c>
      <c r="B19" s="3">
        <v>43281</v>
      </c>
      <c r="C19" s="90" t="s">
        <v>234</v>
      </c>
      <c r="D19" s="91"/>
      <c r="E19" s="91"/>
      <c r="F19" s="92"/>
      <c r="G19" s="2">
        <f t="shared" si="0"/>
        <v>5</v>
      </c>
      <c r="H19" s="2">
        <f t="shared" si="1"/>
        <v>5</v>
      </c>
      <c r="I19" s="2">
        <f t="shared" si="2"/>
        <v>29</v>
      </c>
      <c r="J19" s="5">
        <v>1</v>
      </c>
      <c r="K19" s="30"/>
    </row>
    <row r="20" spans="1:11">
      <c r="A20" s="38"/>
      <c r="B20" s="38"/>
      <c r="C20" s="135"/>
      <c r="D20" s="136"/>
      <c r="E20" s="136"/>
      <c r="F20" s="137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>
        <v>40771</v>
      </c>
      <c r="B21" s="3">
        <v>40786</v>
      </c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15</v>
      </c>
      <c r="J21" s="5">
        <v>1</v>
      </c>
      <c r="K21" s="2"/>
    </row>
    <row r="22" spans="1:11">
      <c r="A22" s="3">
        <v>40723</v>
      </c>
      <c r="B22" s="3">
        <v>40770</v>
      </c>
      <c r="C22" s="90"/>
      <c r="D22" s="91"/>
      <c r="E22" s="91"/>
      <c r="F22" s="92"/>
      <c r="G22" s="2">
        <f t="shared" si="0"/>
        <v>0</v>
      </c>
      <c r="H22" s="2">
        <f t="shared" si="1"/>
        <v>1</v>
      </c>
      <c r="I22" s="2">
        <f t="shared" si="2"/>
        <v>17</v>
      </c>
      <c r="J22" s="5">
        <v>1</v>
      </c>
      <c r="K22" s="2"/>
    </row>
    <row r="23" spans="1:11">
      <c r="A23" s="3">
        <v>38443</v>
      </c>
      <c r="B23" s="3">
        <v>38460</v>
      </c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17</v>
      </c>
      <c r="J23" s="5">
        <v>1</v>
      </c>
      <c r="K23" s="2"/>
    </row>
    <row r="24" spans="1:11">
      <c r="A24" s="3">
        <v>36179</v>
      </c>
      <c r="B24" s="3">
        <v>36187</v>
      </c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8</v>
      </c>
      <c r="J24" s="5">
        <v>1</v>
      </c>
      <c r="K24" s="2"/>
    </row>
    <row r="25" spans="1:11">
      <c r="A25" s="3">
        <v>35633</v>
      </c>
      <c r="B25" s="3">
        <v>35673</v>
      </c>
      <c r="C25" s="90"/>
      <c r="D25" s="91"/>
      <c r="E25" s="91"/>
      <c r="F25" s="92"/>
      <c r="G25" s="2">
        <f t="shared" si="0"/>
        <v>0</v>
      </c>
      <c r="H25" s="2">
        <f t="shared" si="1"/>
        <v>1</v>
      </c>
      <c r="I25" s="2">
        <f t="shared" si="2"/>
        <v>9</v>
      </c>
      <c r="J25" s="5">
        <v>1</v>
      </c>
      <c r="K25" s="2"/>
    </row>
    <row r="26" spans="1:11">
      <c r="A26" s="3">
        <v>35580</v>
      </c>
      <c r="B26" s="3">
        <v>35611</v>
      </c>
      <c r="C26" s="90"/>
      <c r="D26" s="91"/>
      <c r="E26" s="91"/>
      <c r="F26" s="92"/>
      <c r="G26" s="2">
        <f t="shared" si="0"/>
        <v>0</v>
      </c>
      <c r="H26" s="2">
        <f t="shared" si="1"/>
        <v>1</v>
      </c>
      <c r="I26" s="2">
        <f t="shared" si="2"/>
        <v>0</v>
      </c>
      <c r="J26" s="5">
        <v>1</v>
      </c>
      <c r="K26" s="2"/>
    </row>
    <row r="27" spans="1:11">
      <c r="A27" s="9">
        <v>35689</v>
      </c>
      <c r="B27" s="9">
        <v>35734</v>
      </c>
      <c r="C27" s="90"/>
      <c r="D27" s="91"/>
      <c r="E27" s="91"/>
      <c r="F27" s="92"/>
      <c r="G27" s="2">
        <f t="shared" si="0"/>
        <v>0</v>
      </c>
      <c r="H27" s="2">
        <f t="shared" si="1"/>
        <v>1</v>
      </c>
      <c r="I27" s="2">
        <f t="shared" si="2"/>
        <v>15</v>
      </c>
      <c r="J27" s="5"/>
      <c r="K27" s="2"/>
    </row>
    <row r="28" spans="1:11">
      <c r="A28" s="3">
        <v>35566</v>
      </c>
      <c r="B28" s="3">
        <v>35581</v>
      </c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15</v>
      </c>
      <c r="J28" s="5"/>
      <c r="K28" s="2"/>
    </row>
    <row r="29" spans="1:11">
      <c r="A29" s="3">
        <v>35514</v>
      </c>
      <c r="B29" s="3">
        <v>35566</v>
      </c>
      <c r="C29" s="110"/>
      <c r="D29" s="111"/>
      <c r="E29" s="111"/>
      <c r="F29" s="112"/>
      <c r="G29" s="2">
        <f t="shared" si="0"/>
        <v>0</v>
      </c>
      <c r="H29" s="2">
        <f t="shared" si="1"/>
        <v>1</v>
      </c>
      <c r="I29" s="2">
        <f t="shared" si="2"/>
        <v>21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13">
      <c r="G33" s="47">
        <f>SUM(G9:G32)</f>
        <v>29</v>
      </c>
      <c r="H33" s="47">
        <f>SUM(H9:H32)</f>
        <v>78</v>
      </c>
      <c r="I33" s="47">
        <f>SUM(I9:I32)</f>
        <v>412</v>
      </c>
    </row>
    <row r="34" spans="1:13">
      <c r="G34" s="2">
        <f>DATEDIF(A9,B19,"y")</f>
        <v>35</v>
      </c>
      <c r="H34" s="2">
        <f>DATEDIF(A9,B19,"ym")</f>
        <v>10</v>
      </c>
      <c r="I34" s="2">
        <f>DATEDIF(A9,B19,"md")</f>
        <v>29</v>
      </c>
      <c r="K34">
        <f>29+(73/12)</f>
        <v>35.083333333333336</v>
      </c>
      <c r="L34">
        <v>10</v>
      </c>
      <c r="M34">
        <f>(30.5*9)-295</f>
        <v>-20.5</v>
      </c>
    </row>
    <row r="35" spans="1:13">
      <c r="G35" s="57">
        <f>G34-G14</f>
        <v>35</v>
      </c>
      <c r="H35" s="57">
        <f>H34-H14</f>
        <v>1</v>
      </c>
      <c r="I35" s="57">
        <f>I34-I14</f>
        <v>0</v>
      </c>
    </row>
    <row r="36" spans="1:13">
      <c r="G36" s="35"/>
      <c r="H36" s="35"/>
      <c r="I36" s="35"/>
    </row>
    <row r="37" spans="1:13">
      <c r="G37" s="35"/>
      <c r="H37" s="35"/>
      <c r="I37" s="35"/>
    </row>
    <row r="40" spans="1:13">
      <c r="A40" s="90" t="s">
        <v>310</v>
      </c>
      <c r="B40" s="91"/>
      <c r="C40" s="91"/>
      <c r="D40" s="92"/>
    </row>
    <row r="41" spans="1:13">
      <c r="A41" s="3">
        <v>40771</v>
      </c>
      <c r="B41" s="3">
        <v>40786</v>
      </c>
      <c r="C41" s="40">
        <v>15</v>
      </c>
      <c r="D41" s="40"/>
    </row>
    <row r="42" spans="1:13">
      <c r="A42" s="3">
        <v>40723</v>
      </c>
      <c r="B42" s="3">
        <v>40770</v>
      </c>
      <c r="C42" s="40">
        <v>47</v>
      </c>
      <c r="D42" s="40"/>
    </row>
    <row r="43" spans="1:13">
      <c r="A43" s="3">
        <v>38443</v>
      </c>
      <c r="B43" s="3">
        <v>38460</v>
      </c>
      <c r="C43" s="40">
        <v>17</v>
      </c>
      <c r="D43" s="40"/>
    </row>
    <row r="44" spans="1:13">
      <c r="A44" s="3">
        <v>36179</v>
      </c>
      <c r="B44" s="3">
        <v>36187</v>
      </c>
      <c r="C44" s="40">
        <v>8</v>
      </c>
      <c r="D44" s="40"/>
    </row>
    <row r="45" spans="1:13">
      <c r="A45" s="3"/>
      <c r="B45" s="3"/>
      <c r="C45" s="40"/>
      <c r="D45" s="40"/>
    </row>
    <row r="46" spans="1:13">
      <c r="A46" s="3"/>
      <c r="B46" s="3"/>
      <c r="C46" s="40"/>
      <c r="D46" s="40"/>
    </row>
    <row r="47" spans="1:13">
      <c r="A47" s="9"/>
      <c r="B47" s="9"/>
      <c r="C47" s="40"/>
      <c r="D47" s="40"/>
    </row>
    <row r="48" spans="1:13">
      <c r="A48" s="3"/>
      <c r="B48" s="3"/>
      <c r="C48" s="40"/>
      <c r="D48" s="40"/>
    </row>
    <row r="49" spans="1:4">
      <c r="A49" s="3"/>
      <c r="B49" s="3"/>
      <c r="C49" s="40"/>
      <c r="D49" s="40"/>
    </row>
    <row r="50" spans="1:4">
      <c r="A50" s="42"/>
      <c r="B50" s="42"/>
      <c r="C50" s="40"/>
      <c r="D50" s="40"/>
    </row>
    <row r="51" spans="1:4">
      <c r="A51" s="42"/>
      <c r="B51" s="42"/>
      <c r="C51" s="40"/>
      <c r="D51" s="40"/>
    </row>
    <row r="52" spans="1:4">
      <c r="A52" s="42"/>
      <c r="B52" s="42"/>
      <c r="C52" s="40"/>
      <c r="D52" s="40"/>
    </row>
    <row r="53" spans="1:4">
      <c r="A53" s="42"/>
      <c r="B53" s="42"/>
      <c r="C53" s="40"/>
      <c r="D53" s="40"/>
    </row>
    <row r="54" spans="1:4">
      <c r="A54" s="42"/>
      <c r="B54" s="42"/>
      <c r="C54" s="40"/>
      <c r="D54" s="40"/>
    </row>
    <row r="55" spans="1:4">
      <c r="A55" s="42"/>
      <c r="B55" s="42"/>
      <c r="C55" s="40"/>
      <c r="D55" s="40"/>
    </row>
    <row r="56" spans="1:4">
      <c r="A56" s="42"/>
      <c r="B56" s="42"/>
      <c r="C56" s="40"/>
      <c r="D56" s="40"/>
    </row>
    <row r="57" spans="1:4">
      <c r="A57" s="42"/>
      <c r="B57" s="42"/>
      <c r="C57" s="40"/>
      <c r="D57" s="40"/>
    </row>
    <row r="58" spans="1:4">
      <c r="A58" s="42"/>
      <c r="B58" s="42"/>
      <c r="C58" s="40"/>
      <c r="D58" s="40"/>
    </row>
    <row r="59" spans="1:4">
      <c r="A59" s="42"/>
      <c r="B59" s="42"/>
      <c r="C59" s="40"/>
      <c r="D59" s="40"/>
    </row>
    <row r="60" spans="1:4">
      <c r="A60" s="42"/>
      <c r="B60" s="42"/>
      <c r="C60" s="40"/>
      <c r="D60" s="40"/>
    </row>
    <row r="61" spans="1:4">
      <c r="A61" s="42"/>
      <c r="B61" s="42"/>
      <c r="C61" s="40"/>
      <c r="D61" s="40"/>
    </row>
    <row r="62" spans="1:4">
      <c r="A62" s="42"/>
      <c r="B62" s="42"/>
      <c r="C62" s="40"/>
      <c r="D62" s="40"/>
    </row>
    <row r="63" spans="1:4">
      <c r="A63" s="42"/>
      <c r="B63" s="42"/>
      <c r="C63" s="40"/>
      <c r="D63" s="40"/>
    </row>
    <row r="64" spans="1:4">
      <c r="A64" s="42"/>
      <c r="B64" s="42"/>
      <c r="C64" s="40"/>
      <c r="D64" s="40"/>
    </row>
    <row r="65" spans="1:4">
      <c r="A65" s="42"/>
      <c r="B65" s="42"/>
      <c r="C65" s="40"/>
      <c r="D65" s="40"/>
    </row>
    <row r="66" spans="1:4">
      <c r="A66" s="42"/>
      <c r="B66" s="42"/>
      <c r="C66" s="40"/>
      <c r="D66" s="40"/>
    </row>
    <row r="67" spans="1:4">
      <c r="A67" s="42"/>
      <c r="B67" s="42"/>
      <c r="C67" s="40"/>
      <c r="D67" s="40"/>
    </row>
    <row r="68" spans="1:4">
      <c r="A68" s="40"/>
      <c r="B68" s="40"/>
      <c r="C68" s="40">
        <f>SUM(C41:C67)</f>
        <v>87</v>
      </c>
      <c r="D68" s="40"/>
    </row>
    <row r="69" spans="1:4">
      <c r="A69" s="40"/>
      <c r="B69" s="40"/>
      <c r="C69" s="40"/>
      <c r="D69" s="40"/>
    </row>
  </sheetData>
  <mergeCells count="31">
    <mergeCell ref="A40:D40"/>
    <mergeCell ref="D1:G1"/>
    <mergeCell ref="A3:B3"/>
    <mergeCell ref="A6:B6"/>
    <mergeCell ref="C6:F8"/>
    <mergeCell ref="G6:I7"/>
    <mergeCell ref="C14:F14"/>
    <mergeCell ref="C15:F15"/>
    <mergeCell ref="C16:F16"/>
    <mergeCell ref="C17:F17"/>
    <mergeCell ref="C23:F23"/>
    <mergeCell ref="J6:J7"/>
    <mergeCell ref="C9:F9"/>
    <mergeCell ref="C10:F10"/>
    <mergeCell ref="C11:F11"/>
    <mergeCell ref="C12:F12"/>
    <mergeCell ref="C13:F13"/>
    <mergeCell ref="C18:F18"/>
    <mergeCell ref="C19:F19"/>
    <mergeCell ref="C20:F20"/>
    <mergeCell ref="C21:F21"/>
    <mergeCell ref="C22:F22"/>
    <mergeCell ref="C24:F24"/>
    <mergeCell ref="C25:F25"/>
    <mergeCell ref="C26:F26"/>
    <mergeCell ref="C27:F27"/>
    <mergeCell ref="C32:F32"/>
    <mergeCell ref="C28:F28"/>
    <mergeCell ref="C29:F29"/>
    <mergeCell ref="C30:F30"/>
    <mergeCell ref="C31:F31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/>
  <dimension ref="A1:K81"/>
  <sheetViews>
    <sheetView topLeftCell="A47" workbookViewId="0">
      <selection activeCell="F56" sqref="F56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235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A8" s="46" t="s">
        <v>9</v>
      </c>
      <c r="B8" s="46" t="s">
        <v>9</v>
      </c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30207</v>
      </c>
      <c r="B9" s="3">
        <v>30571</v>
      </c>
      <c r="C9" s="90" t="s">
        <v>238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11</v>
      </c>
      <c r="I9" s="2">
        <f>DATEDIF(A9,B9,"md")</f>
        <v>30</v>
      </c>
      <c r="J9" s="5">
        <v>1</v>
      </c>
      <c r="K9" s="2"/>
    </row>
    <row r="10" spans="1:11">
      <c r="A10" s="3">
        <v>30572</v>
      </c>
      <c r="B10" s="3">
        <v>32293</v>
      </c>
      <c r="C10" s="90" t="s">
        <v>239</v>
      </c>
      <c r="D10" s="91"/>
      <c r="E10" s="91"/>
      <c r="F10" s="92"/>
      <c r="G10" s="2">
        <f t="shared" si="0"/>
        <v>4</v>
      </c>
      <c r="H10" s="2">
        <f t="shared" si="1"/>
        <v>8</v>
      </c>
      <c r="I10" s="2">
        <f t="shared" ref="I10:I32" si="2">DATEDIF(A10,B10,"md")</f>
        <v>17</v>
      </c>
      <c r="J10" s="5">
        <v>1</v>
      </c>
      <c r="K10" s="2"/>
    </row>
    <row r="11" spans="1:11">
      <c r="A11" s="3">
        <v>32295</v>
      </c>
      <c r="B11" s="3">
        <v>32324</v>
      </c>
      <c r="C11" s="90" t="s">
        <v>76</v>
      </c>
      <c r="D11" s="91"/>
      <c r="E11" s="91"/>
      <c r="F11" s="92"/>
      <c r="G11" s="2">
        <f t="shared" si="0"/>
        <v>0</v>
      </c>
      <c r="H11" s="2">
        <f t="shared" si="1"/>
        <v>0</v>
      </c>
      <c r="I11" s="2">
        <f t="shared" si="2"/>
        <v>29</v>
      </c>
      <c r="J11" s="5">
        <v>1</v>
      </c>
      <c r="K11" s="2"/>
    </row>
    <row r="12" spans="1:11">
      <c r="A12" s="3">
        <v>32325</v>
      </c>
      <c r="B12" s="3">
        <v>34181</v>
      </c>
      <c r="C12" s="90" t="s">
        <v>163</v>
      </c>
      <c r="D12" s="91"/>
      <c r="E12" s="91"/>
      <c r="F12" s="92"/>
      <c r="G12" s="2">
        <f t="shared" si="0"/>
        <v>5</v>
      </c>
      <c r="H12" s="2">
        <f t="shared" si="1"/>
        <v>0</v>
      </c>
      <c r="I12" s="2">
        <f t="shared" si="2"/>
        <v>30</v>
      </c>
      <c r="J12" s="5">
        <v>1</v>
      </c>
      <c r="K12" s="2"/>
    </row>
    <row r="13" spans="1:11">
      <c r="A13" s="3">
        <v>34182</v>
      </c>
      <c r="B13" s="3">
        <v>34788</v>
      </c>
      <c r="C13" s="90" t="s">
        <v>33</v>
      </c>
      <c r="D13" s="91"/>
      <c r="E13" s="91"/>
      <c r="F13" s="92"/>
      <c r="G13" s="2">
        <f t="shared" si="0"/>
        <v>1</v>
      </c>
      <c r="H13" s="2">
        <f t="shared" si="1"/>
        <v>7</v>
      </c>
      <c r="I13" s="2">
        <f t="shared" si="2"/>
        <v>29</v>
      </c>
      <c r="J13" s="5">
        <v>1</v>
      </c>
      <c r="K13" s="2"/>
    </row>
    <row r="14" spans="1:11">
      <c r="A14" s="60">
        <v>34790</v>
      </c>
      <c r="B14" s="60">
        <v>35430</v>
      </c>
      <c r="C14" s="143" t="s">
        <v>236</v>
      </c>
      <c r="D14" s="144"/>
      <c r="E14" s="144"/>
      <c r="F14" s="145"/>
      <c r="G14" s="58">
        <f t="shared" si="0"/>
        <v>1</v>
      </c>
      <c r="H14" s="58">
        <f t="shared" si="1"/>
        <v>8</v>
      </c>
      <c r="I14" s="58">
        <f t="shared" si="2"/>
        <v>30</v>
      </c>
      <c r="J14" s="59">
        <v>1</v>
      </c>
      <c r="K14" s="10"/>
    </row>
    <row r="15" spans="1:11">
      <c r="A15" s="61">
        <v>35431</v>
      </c>
      <c r="B15" s="61">
        <v>35885</v>
      </c>
      <c r="C15" s="140" t="s">
        <v>237</v>
      </c>
      <c r="D15" s="141"/>
      <c r="E15" s="141"/>
      <c r="F15" s="142"/>
      <c r="G15" s="45">
        <f t="shared" si="0"/>
        <v>1</v>
      </c>
      <c r="H15" s="45">
        <f t="shared" si="1"/>
        <v>2</v>
      </c>
      <c r="I15" s="45">
        <f t="shared" si="2"/>
        <v>30</v>
      </c>
      <c r="J15" s="62">
        <v>0.8</v>
      </c>
      <c r="K15" s="2"/>
    </row>
    <row r="16" spans="1:11">
      <c r="A16" s="61">
        <v>35886</v>
      </c>
      <c r="B16" s="61">
        <v>37256</v>
      </c>
      <c r="C16" s="140" t="s">
        <v>35</v>
      </c>
      <c r="D16" s="141"/>
      <c r="E16" s="141"/>
      <c r="F16" s="142"/>
      <c r="G16" s="45">
        <f t="shared" si="0"/>
        <v>3</v>
      </c>
      <c r="H16" s="45">
        <f t="shared" si="1"/>
        <v>8</v>
      </c>
      <c r="I16" s="45">
        <f t="shared" si="2"/>
        <v>30</v>
      </c>
      <c r="J16" s="62">
        <v>0.8</v>
      </c>
      <c r="K16" s="2"/>
    </row>
    <row r="17" spans="1:11">
      <c r="A17" s="3">
        <v>37257</v>
      </c>
      <c r="B17" s="3">
        <v>37425</v>
      </c>
      <c r="C17" s="90" t="s">
        <v>35</v>
      </c>
      <c r="D17" s="91"/>
      <c r="E17" s="91"/>
      <c r="F17" s="92"/>
      <c r="G17" s="2">
        <f t="shared" si="0"/>
        <v>0</v>
      </c>
      <c r="H17" s="2">
        <f t="shared" si="1"/>
        <v>5</v>
      </c>
      <c r="I17" s="2">
        <f t="shared" si="2"/>
        <v>17</v>
      </c>
      <c r="J17" s="5">
        <v>1</v>
      </c>
      <c r="K17" s="2"/>
    </row>
    <row r="18" spans="1:11">
      <c r="A18" s="3">
        <v>37426</v>
      </c>
      <c r="B18" s="3">
        <v>38837</v>
      </c>
      <c r="C18" s="110" t="s">
        <v>164</v>
      </c>
      <c r="D18" s="91"/>
      <c r="E18" s="91"/>
      <c r="F18" s="92"/>
      <c r="G18" s="2">
        <f t="shared" si="0"/>
        <v>3</v>
      </c>
      <c r="H18" s="2">
        <f t="shared" si="1"/>
        <v>10</v>
      </c>
      <c r="I18" s="2">
        <f t="shared" si="2"/>
        <v>11</v>
      </c>
      <c r="J18" s="5">
        <v>1</v>
      </c>
      <c r="K18" s="2"/>
    </row>
    <row r="19" spans="1:11">
      <c r="A19" s="3">
        <v>38838</v>
      </c>
      <c r="B19" s="3">
        <v>43465</v>
      </c>
      <c r="C19" s="90" t="s">
        <v>91</v>
      </c>
      <c r="D19" s="91"/>
      <c r="E19" s="91"/>
      <c r="F19" s="92"/>
      <c r="G19" s="2">
        <f t="shared" si="0"/>
        <v>12</v>
      </c>
      <c r="H19" s="2">
        <f t="shared" si="1"/>
        <v>7</v>
      </c>
      <c r="I19" s="2">
        <f t="shared" si="2"/>
        <v>30</v>
      </c>
      <c r="J19" s="5">
        <v>1</v>
      </c>
      <c r="K19" s="30"/>
    </row>
    <row r="20" spans="1:11">
      <c r="A20" s="38">
        <v>31003</v>
      </c>
      <c r="B20" s="38">
        <v>31018</v>
      </c>
      <c r="C20" s="135"/>
      <c r="D20" s="136"/>
      <c r="E20" s="136"/>
      <c r="F20" s="137"/>
      <c r="G20" s="39">
        <f t="shared" si="0"/>
        <v>0</v>
      </c>
      <c r="H20" s="39">
        <f t="shared" si="1"/>
        <v>0</v>
      </c>
      <c r="I20" s="39">
        <f t="shared" si="2"/>
        <v>15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10">
      <c r="G33" s="47">
        <f>SUM(G9:G32)</f>
        <v>30</v>
      </c>
      <c r="H33" s="47">
        <f>SUM(H9:H32)</f>
        <v>66</v>
      </c>
      <c r="I33" s="47">
        <f>SUM(I9:I32)</f>
        <v>298</v>
      </c>
    </row>
    <row r="34" spans="1:10">
      <c r="G34" s="2">
        <f>DATEDIF(A9,B19,"y")</f>
        <v>36</v>
      </c>
      <c r="H34" s="2">
        <f>DATEDIF(A9,B19,"ym")</f>
        <v>3</v>
      </c>
      <c r="I34" s="2">
        <f>DATEDIF(A9,B19,"md")</f>
        <v>18</v>
      </c>
    </row>
    <row r="36" spans="1:10">
      <c r="G36" s="35"/>
      <c r="H36" s="35"/>
      <c r="I36" s="35"/>
    </row>
    <row r="37" spans="1:10">
      <c r="G37" s="35"/>
      <c r="H37" s="35"/>
      <c r="I37" s="35"/>
    </row>
    <row r="40" spans="1:10">
      <c r="A40" s="61">
        <v>35431</v>
      </c>
      <c r="B40" s="61">
        <v>35885</v>
      </c>
      <c r="C40" s="140" t="s">
        <v>237</v>
      </c>
      <c r="D40" s="141"/>
      <c r="E40" s="141"/>
      <c r="F40" s="142"/>
      <c r="G40" s="45">
        <f>DATEDIF(A40,B40,"y")</f>
        <v>1</v>
      </c>
      <c r="H40" s="45">
        <f>DATEDIF(A40,B40,"ym")</f>
        <v>2</v>
      </c>
      <c r="I40" s="45">
        <f>DATEDIF(A40,B40,"md")</f>
        <v>30</v>
      </c>
      <c r="J40" s="62">
        <v>0.8</v>
      </c>
    </row>
    <row r="41" spans="1:10">
      <c r="A41" s="61">
        <v>35886</v>
      </c>
      <c r="B41" s="61">
        <v>37256</v>
      </c>
      <c r="C41" s="140" t="s">
        <v>35</v>
      </c>
      <c r="D41" s="141"/>
      <c r="E41" s="141"/>
      <c r="F41" s="142"/>
      <c r="G41" s="45">
        <f>DATEDIF(A41,B41,"y")</f>
        <v>3</v>
      </c>
      <c r="H41" s="45">
        <f>DATEDIF(A41,B41,"ym")</f>
        <v>8</v>
      </c>
      <c r="I41" s="45">
        <f>DATEDIF(A41,B41,"md")</f>
        <v>30</v>
      </c>
      <c r="J41" s="62">
        <v>0.8</v>
      </c>
    </row>
    <row r="42" spans="1:10">
      <c r="A42" s="40" t="s">
        <v>240</v>
      </c>
      <c r="B42" s="40"/>
      <c r="C42" s="40"/>
      <c r="D42" s="40"/>
      <c r="E42" s="40"/>
      <c r="F42" s="40"/>
      <c r="G42" s="40">
        <f>SUM(G40:G41)</f>
        <v>4</v>
      </c>
      <c r="H42" s="40">
        <f>SUM(H40:H41)</f>
        <v>10</v>
      </c>
      <c r="I42" s="40">
        <f>SUM(I40:I41)</f>
        <v>60</v>
      </c>
      <c r="J42" s="40"/>
    </row>
    <row r="43" spans="1:10">
      <c r="A43" s="40" t="s">
        <v>241</v>
      </c>
      <c r="B43" s="40"/>
      <c r="C43" s="40"/>
      <c r="D43" s="40"/>
      <c r="E43" s="40"/>
      <c r="F43" s="40"/>
      <c r="G43" s="40">
        <f>4*0.8</f>
        <v>3.2</v>
      </c>
      <c r="H43" s="40">
        <f>10*0.8</f>
        <v>8</v>
      </c>
      <c r="I43" s="40">
        <f>60*0.8</f>
        <v>48</v>
      </c>
      <c r="J43" s="40"/>
    </row>
    <row r="44" spans="1:10">
      <c r="A44" s="40" t="s">
        <v>242</v>
      </c>
      <c r="B44" s="40"/>
      <c r="C44" s="40"/>
      <c r="D44" s="40"/>
      <c r="E44" s="40"/>
      <c r="F44" s="40"/>
      <c r="G44" s="40">
        <v>3</v>
      </c>
      <c r="H44" s="40">
        <v>10</v>
      </c>
      <c r="I44" s="40">
        <v>60</v>
      </c>
      <c r="J44" s="40"/>
    </row>
    <row r="45" spans="1:10">
      <c r="A45" s="65" t="s">
        <v>242</v>
      </c>
      <c r="B45" s="40"/>
      <c r="C45" s="40"/>
      <c r="D45" s="40"/>
      <c r="E45" s="40"/>
      <c r="F45" s="40"/>
      <c r="G45" s="40">
        <v>4</v>
      </c>
      <c r="H45" s="40">
        <v>0</v>
      </c>
      <c r="I45" s="40">
        <v>0</v>
      </c>
      <c r="J45" s="40"/>
    </row>
    <row r="46" spans="1:10">
      <c r="A46" s="32" t="s">
        <v>243</v>
      </c>
      <c r="G46">
        <f>G10+G12+G13+G14+G18+G19</f>
        <v>26</v>
      </c>
      <c r="H46">
        <f>H9+H10+H13+H14+H17+H18+H19</f>
        <v>56</v>
      </c>
      <c r="I46">
        <f>I9+I10+I11+I12+I13+I14+I17+I18+I19</f>
        <v>223</v>
      </c>
    </row>
    <row r="47" spans="1:10">
      <c r="A47" s="32" t="s">
        <v>244</v>
      </c>
      <c r="G47">
        <v>30</v>
      </c>
      <c r="H47">
        <v>56</v>
      </c>
      <c r="I47">
        <v>223</v>
      </c>
    </row>
    <row r="48" spans="1:10">
      <c r="A48" s="32" t="s">
        <v>245</v>
      </c>
      <c r="G48" s="43">
        <v>35</v>
      </c>
      <c r="H48" s="43">
        <v>3</v>
      </c>
      <c r="I48" s="43">
        <v>10</v>
      </c>
    </row>
    <row r="52" spans="1:4">
      <c r="A52" s="90" t="s">
        <v>310</v>
      </c>
      <c r="B52" s="91"/>
      <c r="C52" s="91"/>
      <c r="D52" s="92"/>
    </row>
    <row r="53" spans="1:4">
      <c r="A53" s="38"/>
      <c r="B53" s="38"/>
      <c r="C53" s="40">
        <v>8</v>
      </c>
      <c r="D53" s="40"/>
    </row>
    <row r="54" spans="1:4">
      <c r="A54" s="38">
        <v>37771</v>
      </c>
      <c r="B54" s="38">
        <v>37802</v>
      </c>
      <c r="C54" s="40">
        <v>30</v>
      </c>
      <c r="D54" s="40"/>
    </row>
    <row r="55" spans="1:4">
      <c r="A55" s="38">
        <v>37487</v>
      </c>
      <c r="B55" s="38">
        <v>37499</v>
      </c>
      <c r="C55" s="40">
        <v>12</v>
      </c>
      <c r="D55" s="40"/>
    </row>
    <row r="56" spans="1:4">
      <c r="A56" s="38">
        <v>36080</v>
      </c>
      <c r="B56" s="38">
        <v>36093</v>
      </c>
      <c r="C56" s="40">
        <v>13</v>
      </c>
      <c r="D56" s="40"/>
    </row>
    <row r="57" spans="1:4">
      <c r="A57" s="38">
        <v>35885</v>
      </c>
      <c r="B57" s="38">
        <v>35898</v>
      </c>
      <c r="C57" s="40">
        <v>13</v>
      </c>
      <c r="D57" s="40"/>
    </row>
    <row r="58" spans="1:4">
      <c r="A58" s="38">
        <v>35836</v>
      </c>
      <c r="B58" s="38">
        <v>35846</v>
      </c>
      <c r="C58" s="40">
        <v>10</v>
      </c>
      <c r="D58" s="40"/>
    </row>
    <row r="59" spans="1:4">
      <c r="A59" s="38">
        <v>32547</v>
      </c>
      <c r="B59" s="38">
        <v>32561</v>
      </c>
      <c r="C59" s="40">
        <v>14</v>
      </c>
      <c r="D59" s="40"/>
    </row>
    <row r="60" spans="1:4">
      <c r="A60" s="38">
        <v>32462</v>
      </c>
      <c r="B60" s="38">
        <v>32477</v>
      </c>
      <c r="C60" s="40">
        <v>15</v>
      </c>
      <c r="D60" s="40"/>
    </row>
    <row r="61" spans="1:4">
      <c r="A61" s="38">
        <v>31003</v>
      </c>
      <c r="B61" s="38">
        <v>31018</v>
      </c>
      <c r="C61" s="40">
        <v>15</v>
      </c>
      <c r="D61" s="40"/>
    </row>
    <row r="62" spans="1:4">
      <c r="A62" s="42"/>
      <c r="B62" s="42"/>
      <c r="C62" s="40"/>
      <c r="D62" s="40"/>
    </row>
    <row r="63" spans="1:4">
      <c r="A63" s="42"/>
      <c r="B63" s="42"/>
      <c r="C63" s="40"/>
      <c r="D63" s="40"/>
    </row>
    <row r="64" spans="1:4">
      <c r="A64" s="42"/>
      <c r="B64" s="42"/>
      <c r="C64" s="40"/>
      <c r="D64" s="40"/>
    </row>
    <row r="65" spans="1:4">
      <c r="A65" s="42"/>
      <c r="B65" s="42"/>
      <c r="C65" s="40"/>
      <c r="D65" s="40"/>
    </row>
    <row r="66" spans="1:4">
      <c r="A66" s="42"/>
      <c r="B66" s="42"/>
      <c r="C66" s="40"/>
      <c r="D66" s="40"/>
    </row>
    <row r="67" spans="1:4">
      <c r="A67" s="42"/>
      <c r="B67" s="42"/>
      <c r="C67" s="40"/>
      <c r="D67" s="40"/>
    </row>
    <row r="68" spans="1:4">
      <c r="A68" s="42"/>
      <c r="B68" s="42"/>
      <c r="C68" s="40"/>
      <c r="D68" s="40"/>
    </row>
    <row r="69" spans="1:4">
      <c r="A69" s="42"/>
      <c r="B69" s="42"/>
      <c r="C69" s="40"/>
      <c r="D69" s="40"/>
    </row>
    <row r="70" spans="1:4">
      <c r="A70" s="42"/>
      <c r="B70" s="42"/>
      <c r="C70" s="40"/>
      <c r="D70" s="40"/>
    </row>
    <row r="71" spans="1:4">
      <c r="A71" s="42"/>
      <c r="B71" s="42"/>
      <c r="C71" s="40"/>
      <c r="D71" s="40"/>
    </row>
    <row r="72" spans="1:4">
      <c r="A72" s="42"/>
      <c r="B72" s="42"/>
      <c r="C72" s="40"/>
      <c r="D72" s="40"/>
    </row>
    <row r="73" spans="1:4">
      <c r="A73" s="42"/>
      <c r="B73" s="42"/>
      <c r="C73" s="40"/>
      <c r="D73" s="40"/>
    </row>
    <row r="74" spans="1:4">
      <c r="A74" s="42"/>
      <c r="B74" s="42"/>
      <c r="C74" s="40"/>
      <c r="D74" s="40"/>
    </row>
    <row r="75" spans="1:4">
      <c r="A75" s="42"/>
      <c r="B75" s="42"/>
      <c r="C75" s="40"/>
      <c r="D75" s="40"/>
    </row>
    <row r="76" spans="1:4">
      <c r="A76" s="42"/>
      <c r="B76" s="42"/>
      <c r="C76" s="40"/>
      <c r="D76" s="40"/>
    </row>
    <row r="77" spans="1:4">
      <c r="A77" s="42"/>
      <c r="B77" s="42"/>
      <c r="C77" s="40"/>
      <c r="D77" s="40"/>
    </row>
    <row r="78" spans="1:4">
      <c r="A78" s="42"/>
      <c r="B78" s="42"/>
      <c r="C78" s="40"/>
      <c r="D78" s="40"/>
    </row>
    <row r="79" spans="1:4">
      <c r="A79" s="42"/>
      <c r="B79" s="42"/>
      <c r="C79" s="40"/>
      <c r="D79" s="40"/>
    </row>
    <row r="80" spans="1:4">
      <c r="A80" s="40"/>
      <c r="B80" s="40"/>
      <c r="C80" s="40">
        <f>SUM(C53:C79)</f>
        <v>130</v>
      </c>
      <c r="D80" s="40"/>
    </row>
    <row r="81" spans="1:4">
      <c r="A81" s="40"/>
      <c r="B81" s="40" t="s">
        <v>315</v>
      </c>
      <c r="C81" s="40" t="s">
        <v>314</v>
      </c>
      <c r="D81" s="40"/>
    </row>
  </sheetData>
  <mergeCells count="33">
    <mergeCell ref="A52:D52"/>
    <mergeCell ref="D1:G1"/>
    <mergeCell ref="A3:B3"/>
    <mergeCell ref="A6:B6"/>
    <mergeCell ref="C6:F8"/>
    <mergeCell ref="G6:I7"/>
    <mergeCell ref="C14:F14"/>
    <mergeCell ref="C15:F15"/>
    <mergeCell ref="C16:F16"/>
    <mergeCell ref="C17:F17"/>
    <mergeCell ref="C23:F23"/>
    <mergeCell ref="J6:J7"/>
    <mergeCell ref="C9:F9"/>
    <mergeCell ref="C10:F10"/>
    <mergeCell ref="C11:F11"/>
    <mergeCell ref="C12:F12"/>
    <mergeCell ref="C13:F13"/>
    <mergeCell ref="C18:F18"/>
    <mergeCell ref="C19:F19"/>
    <mergeCell ref="C20:F20"/>
    <mergeCell ref="C21:F21"/>
    <mergeCell ref="C22:F22"/>
    <mergeCell ref="C24:F24"/>
    <mergeCell ref="C25:F25"/>
    <mergeCell ref="C26:F26"/>
    <mergeCell ref="C27:F27"/>
    <mergeCell ref="C32:F32"/>
    <mergeCell ref="C41:F41"/>
    <mergeCell ref="C28:F28"/>
    <mergeCell ref="C29:F29"/>
    <mergeCell ref="C30:F30"/>
    <mergeCell ref="C31:F31"/>
    <mergeCell ref="C40:F4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/>
  <dimension ref="A1:K45"/>
  <sheetViews>
    <sheetView topLeftCell="A16" workbookViewId="0">
      <selection activeCell="I59" sqref="I59"/>
    </sheetView>
  </sheetViews>
  <sheetFormatPr baseColWidth="10" defaultRowHeight="15"/>
  <cols>
    <col min="1" max="1" width="19.28515625" bestFit="1" customWidth="1"/>
    <col min="10" max="10" width="15.85546875" bestFit="1" customWidth="1"/>
    <col min="11" max="11" width="23.7109375" bestFit="1" customWidth="1"/>
  </cols>
  <sheetData>
    <row r="1" spans="1:11" ht="16.5" thickBot="1">
      <c r="D1" s="99" t="s">
        <v>11</v>
      </c>
      <c r="E1" s="100"/>
      <c r="F1" s="100"/>
      <c r="G1" s="101"/>
    </row>
    <row r="2" spans="1:11" ht="15.75" thickBot="1"/>
    <row r="3" spans="1:11" ht="15.75" thickBot="1">
      <c r="A3" s="102" t="s">
        <v>246</v>
      </c>
      <c r="B3" s="103"/>
    </row>
    <row r="6" spans="1:11">
      <c r="A6" s="104" t="s">
        <v>13</v>
      </c>
      <c r="B6" s="104"/>
      <c r="C6" s="105" t="s">
        <v>14</v>
      </c>
      <c r="D6" s="105"/>
      <c r="E6" s="105"/>
      <c r="F6" s="105"/>
      <c r="G6" s="106" t="s">
        <v>15</v>
      </c>
      <c r="H6" s="106"/>
      <c r="I6" s="106"/>
      <c r="J6" s="96" t="s">
        <v>16</v>
      </c>
    </row>
    <row r="7" spans="1:11">
      <c r="A7" s="2" t="s">
        <v>17</v>
      </c>
      <c r="B7" s="2" t="s">
        <v>18</v>
      </c>
      <c r="C7" s="105"/>
      <c r="D7" s="105"/>
      <c r="E7" s="105"/>
      <c r="F7" s="105"/>
      <c r="G7" s="106"/>
      <c r="H7" s="106"/>
      <c r="I7" s="106"/>
      <c r="J7" s="96"/>
      <c r="K7" s="2"/>
    </row>
    <row r="8" spans="1:11">
      <c r="A8" s="46" t="s">
        <v>9</v>
      </c>
      <c r="B8" s="46" t="s">
        <v>9</v>
      </c>
      <c r="C8" s="106"/>
      <c r="D8" s="106"/>
      <c r="E8" s="106"/>
      <c r="F8" s="106"/>
      <c r="G8" s="2"/>
      <c r="H8" s="2"/>
      <c r="I8" s="2"/>
      <c r="J8" s="2"/>
      <c r="K8" s="2"/>
    </row>
    <row r="9" spans="1:11">
      <c r="A9" s="3">
        <v>32143</v>
      </c>
      <c r="B9" s="3">
        <v>32293</v>
      </c>
      <c r="C9" s="90" t="s">
        <v>247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4</v>
      </c>
      <c r="I9" s="2">
        <f>DATEDIF(A9,B9,"md")</f>
        <v>29</v>
      </c>
      <c r="J9" s="5">
        <v>1</v>
      </c>
      <c r="K9" s="2"/>
    </row>
    <row r="10" spans="1:11">
      <c r="A10" s="3">
        <v>32295</v>
      </c>
      <c r="B10" s="3">
        <v>32508</v>
      </c>
      <c r="C10" s="90" t="s">
        <v>175</v>
      </c>
      <c r="D10" s="91"/>
      <c r="E10" s="91"/>
      <c r="F10" s="92"/>
      <c r="G10" s="2">
        <f t="shared" si="0"/>
        <v>0</v>
      </c>
      <c r="H10" s="2">
        <f t="shared" si="1"/>
        <v>6</v>
      </c>
      <c r="I10" s="2">
        <f t="shared" ref="I10:I32" si="2">DATEDIF(A10,B10,"md")</f>
        <v>30</v>
      </c>
      <c r="J10" s="5">
        <v>1</v>
      </c>
      <c r="K10" s="2"/>
    </row>
    <row r="11" spans="1:11">
      <c r="A11" s="3">
        <v>32509</v>
      </c>
      <c r="B11" s="3">
        <v>32750</v>
      </c>
      <c r="C11" s="90" t="s">
        <v>248</v>
      </c>
      <c r="D11" s="91"/>
      <c r="E11" s="91"/>
      <c r="F11" s="92"/>
      <c r="G11" s="2">
        <f t="shared" si="0"/>
        <v>0</v>
      </c>
      <c r="H11" s="2">
        <f t="shared" si="1"/>
        <v>7</v>
      </c>
      <c r="I11" s="2">
        <f t="shared" si="2"/>
        <v>29</v>
      </c>
      <c r="J11" s="5">
        <v>1</v>
      </c>
      <c r="K11" s="2"/>
    </row>
    <row r="12" spans="1:11">
      <c r="A12" s="3">
        <v>32752</v>
      </c>
      <c r="B12" s="3">
        <v>33115</v>
      </c>
      <c r="C12" s="90" t="s">
        <v>249</v>
      </c>
      <c r="D12" s="91"/>
      <c r="E12" s="91"/>
      <c r="F12" s="92"/>
      <c r="G12" s="2">
        <f t="shared" si="0"/>
        <v>0</v>
      </c>
      <c r="H12" s="2">
        <f t="shared" si="1"/>
        <v>11</v>
      </c>
      <c r="I12" s="2">
        <f t="shared" si="2"/>
        <v>29</v>
      </c>
      <c r="J12" s="5">
        <v>1</v>
      </c>
      <c r="K12" s="2"/>
    </row>
    <row r="13" spans="1:11">
      <c r="A13" s="3">
        <v>33117</v>
      </c>
      <c r="B13" s="3">
        <v>34058</v>
      </c>
      <c r="C13" s="90" t="s">
        <v>250</v>
      </c>
      <c r="D13" s="91"/>
      <c r="E13" s="91"/>
      <c r="F13" s="92"/>
      <c r="G13" s="2">
        <f t="shared" si="0"/>
        <v>2</v>
      </c>
      <c r="H13" s="2">
        <f t="shared" si="1"/>
        <v>6</v>
      </c>
      <c r="I13" s="2">
        <f t="shared" si="2"/>
        <v>29</v>
      </c>
      <c r="J13" s="5">
        <v>1</v>
      </c>
      <c r="K13" s="2"/>
    </row>
    <row r="14" spans="1:11">
      <c r="A14" s="60">
        <v>34060</v>
      </c>
      <c r="B14" s="60">
        <v>35854</v>
      </c>
      <c r="C14" s="143" t="s">
        <v>251</v>
      </c>
      <c r="D14" s="144"/>
      <c r="E14" s="144"/>
      <c r="F14" s="145"/>
      <c r="G14" s="58">
        <f t="shared" si="0"/>
        <v>4</v>
      </c>
      <c r="H14" s="58">
        <f t="shared" si="1"/>
        <v>10</v>
      </c>
      <c r="I14" s="58">
        <f t="shared" si="2"/>
        <v>27</v>
      </c>
      <c r="J14" s="59">
        <v>0</v>
      </c>
      <c r="K14" s="10"/>
    </row>
    <row r="15" spans="1:11">
      <c r="A15" s="60">
        <v>35855</v>
      </c>
      <c r="B15" s="60">
        <v>38656</v>
      </c>
      <c r="C15" s="143" t="s">
        <v>252</v>
      </c>
      <c r="D15" s="144"/>
      <c r="E15" s="144"/>
      <c r="F15" s="145"/>
      <c r="G15" s="58">
        <f t="shared" si="0"/>
        <v>7</v>
      </c>
      <c r="H15" s="58">
        <f t="shared" si="1"/>
        <v>7</v>
      </c>
      <c r="I15" s="58">
        <f t="shared" si="2"/>
        <v>30</v>
      </c>
      <c r="J15" s="59">
        <v>1</v>
      </c>
      <c r="K15" s="2"/>
    </row>
    <row r="16" spans="1:11">
      <c r="A16" s="63">
        <v>38657</v>
      </c>
      <c r="B16" s="63">
        <v>38990</v>
      </c>
      <c r="C16" s="147" t="s">
        <v>163</v>
      </c>
      <c r="D16" s="148"/>
      <c r="E16" s="148"/>
      <c r="F16" s="149"/>
      <c r="G16" s="64">
        <f t="shared" si="0"/>
        <v>0</v>
      </c>
      <c r="H16" s="64">
        <f t="shared" si="1"/>
        <v>10</v>
      </c>
      <c r="I16" s="64">
        <f t="shared" si="2"/>
        <v>29</v>
      </c>
      <c r="J16" s="66">
        <v>1</v>
      </c>
      <c r="K16" s="2"/>
    </row>
    <row r="17" spans="1:11">
      <c r="A17" s="3">
        <v>38991</v>
      </c>
      <c r="B17" s="3">
        <v>41455</v>
      </c>
      <c r="C17" s="90" t="s">
        <v>253</v>
      </c>
      <c r="D17" s="91"/>
      <c r="E17" s="91"/>
      <c r="F17" s="92"/>
      <c r="G17" s="2">
        <f t="shared" si="0"/>
        <v>6</v>
      </c>
      <c r="H17" s="2">
        <f t="shared" si="1"/>
        <v>8</v>
      </c>
      <c r="I17" s="2">
        <f t="shared" si="2"/>
        <v>29</v>
      </c>
      <c r="J17" s="5">
        <v>1</v>
      </c>
      <c r="K17" s="2"/>
    </row>
    <row r="18" spans="1:11">
      <c r="A18" s="3">
        <v>41456</v>
      </c>
      <c r="B18" s="3">
        <v>43281</v>
      </c>
      <c r="C18" s="110" t="s">
        <v>254</v>
      </c>
      <c r="D18" s="91"/>
      <c r="E18" s="91"/>
      <c r="F18" s="92"/>
      <c r="G18" s="2">
        <f t="shared" si="0"/>
        <v>4</v>
      </c>
      <c r="H18" s="2">
        <f t="shared" si="1"/>
        <v>11</v>
      </c>
      <c r="I18" s="2">
        <f t="shared" si="2"/>
        <v>29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5">
        <v>1</v>
      </c>
      <c r="K19" s="30"/>
    </row>
    <row r="20" spans="1:11">
      <c r="A20" s="38"/>
      <c r="B20" s="38"/>
      <c r="C20" s="135"/>
      <c r="D20" s="136"/>
      <c r="E20" s="136"/>
      <c r="F20" s="137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10"/>
      <c r="D28" s="111"/>
      <c r="E28" s="111"/>
      <c r="F28" s="11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10"/>
      <c r="D29" s="111"/>
      <c r="E29" s="111"/>
      <c r="F29" s="112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10">
      <c r="G33" s="47">
        <f>SUM(G9:G32)</f>
        <v>23</v>
      </c>
      <c r="H33" s="47">
        <f>SUM(H9:H32)</f>
        <v>80</v>
      </c>
      <c r="I33" s="47">
        <f>SUM(I9:I32)</f>
        <v>290</v>
      </c>
    </row>
    <row r="34" spans="1:10">
      <c r="G34" s="2">
        <f>DATEDIF(A9,B18,"y")</f>
        <v>30</v>
      </c>
      <c r="H34" s="2">
        <f>DATEDIF(A9,B18,"ym")</f>
        <v>5</v>
      </c>
      <c r="I34" s="2">
        <f>DATEDIF(A9,B18,"md")</f>
        <v>29</v>
      </c>
    </row>
    <row r="36" spans="1:10">
      <c r="G36" s="35"/>
      <c r="H36" s="35"/>
      <c r="I36" s="35"/>
    </row>
    <row r="37" spans="1:10">
      <c r="G37" s="35"/>
      <c r="H37" s="35"/>
      <c r="I37" s="35"/>
    </row>
    <row r="40" spans="1:10">
      <c r="A40" s="61">
        <v>34060</v>
      </c>
      <c r="B40" s="61">
        <v>35854</v>
      </c>
      <c r="C40" s="140" t="s">
        <v>251</v>
      </c>
      <c r="D40" s="141"/>
      <c r="E40" s="141"/>
      <c r="F40" s="142"/>
      <c r="G40" s="45">
        <f>DATEDIF(A40,B40,"y")</f>
        <v>4</v>
      </c>
      <c r="H40" s="45">
        <f>DATEDIF(A40,B40,"ym")</f>
        <v>10</v>
      </c>
      <c r="I40" s="45">
        <f>DATEDIF(A40,B40,"md")</f>
        <v>27</v>
      </c>
      <c r="J40" s="62">
        <v>0</v>
      </c>
    </row>
    <row r="41" spans="1:10">
      <c r="A41" s="40" t="s">
        <v>255</v>
      </c>
      <c r="B41" s="40"/>
      <c r="C41" s="40"/>
      <c r="D41" s="40"/>
      <c r="E41" s="40"/>
      <c r="F41" s="40"/>
      <c r="G41" s="40">
        <v>30</v>
      </c>
      <c r="H41" s="40">
        <v>5</v>
      </c>
      <c r="I41" s="40">
        <v>29</v>
      </c>
      <c r="J41" s="40"/>
    </row>
    <row r="42" spans="1:10">
      <c r="A42" s="65" t="s">
        <v>256</v>
      </c>
      <c r="B42" s="40"/>
      <c r="C42" s="40"/>
      <c r="D42" s="40"/>
      <c r="E42" s="40"/>
      <c r="F42" s="40"/>
      <c r="G42" s="40">
        <v>26</v>
      </c>
      <c r="H42" s="40">
        <v>-5</v>
      </c>
      <c r="I42" s="40">
        <v>2</v>
      </c>
      <c r="J42" s="40"/>
    </row>
    <row r="43" spans="1:10">
      <c r="A43" s="65" t="s">
        <v>256</v>
      </c>
      <c r="B43" s="40"/>
      <c r="C43" s="40"/>
      <c r="D43" s="40"/>
      <c r="E43" s="40"/>
      <c r="F43" s="40"/>
      <c r="G43" s="40">
        <v>25</v>
      </c>
      <c r="H43" s="40">
        <v>7</v>
      </c>
      <c r="I43" s="40">
        <v>2</v>
      </c>
      <c r="J43" s="40"/>
    </row>
    <row r="44" spans="1:10" s="67" customFormat="1">
      <c r="A44" s="68">
        <v>29095</v>
      </c>
      <c r="B44" s="68">
        <v>30922</v>
      </c>
      <c r="C44" s="146" t="s">
        <v>257</v>
      </c>
      <c r="D44" s="146"/>
      <c r="E44" s="146"/>
      <c r="F44" s="146"/>
      <c r="G44" s="70">
        <f>DATEDIF(A44,B44,"y")</f>
        <v>5</v>
      </c>
      <c r="H44" s="70">
        <f>DATEDIF(A44,B44,"ym")</f>
        <v>0</v>
      </c>
      <c r="I44" s="70">
        <f>DATEDIF(A44,B44,"md")</f>
        <v>0</v>
      </c>
      <c r="J44" s="69"/>
    </row>
    <row r="45" spans="1:10">
      <c r="A45" s="40" t="s">
        <v>258</v>
      </c>
      <c r="B45" s="40"/>
      <c r="C45" s="40"/>
      <c r="D45" s="40"/>
      <c r="E45" s="40"/>
      <c r="F45" s="40"/>
      <c r="G45" s="40">
        <f>SUM(G43:G44)</f>
        <v>30</v>
      </c>
      <c r="H45" s="40">
        <f>SUM(H43:H44)</f>
        <v>7</v>
      </c>
      <c r="I45" s="40">
        <f>SUM(I43:I44)</f>
        <v>2</v>
      </c>
      <c r="J45" s="40"/>
    </row>
  </sheetData>
  <mergeCells count="32">
    <mergeCell ref="J6:J7"/>
    <mergeCell ref="C14:F14"/>
    <mergeCell ref="D1:G1"/>
    <mergeCell ref="A3:B3"/>
    <mergeCell ref="A6:B6"/>
    <mergeCell ref="C6:F8"/>
    <mergeCell ref="G6:I7"/>
    <mergeCell ref="C9:F9"/>
    <mergeCell ref="C10:F10"/>
    <mergeCell ref="C11:F11"/>
    <mergeCell ref="C12:F12"/>
    <mergeCell ref="C13:F13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7:F27"/>
    <mergeCell ref="C32:F32"/>
    <mergeCell ref="C40:F40"/>
    <mergeCell ref="C44:F44"/>
    <mergeCell ref="C28:F28"/>
    <mergeCell ref="C29:F29"/>
    <mergeCell ref="C30:F30"/>
    <mergeCell ref="C31:F3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"/>
  <dimension ref="A1:N41"/>
  <sheetViews>
    <sheetView workbookViewId="0">
      <selection activeCell="D2" sqref="D2"/>
    </sheetView>
  </sheetViews>
  <sheetFormatPr baseColWidth="10" defaultRowHeight="15"/>
  <sheetData>
    <row r="1" spans="1:14">
      <c r="A1">
        <v>1</v>
      </c>
      <c r="B1">
        <v>1</v>
      </c>
    </row>
    <row r="2" spans="1:14">
      <c r="A2">
        <v>1</v>
      </c>
      <c r="B2">
        <v>1</v>
      </c>
      <c r="M2">
        <v>1</v>
      </c>
      <c r="N2">
        <v>1</v>
      </c>
    </row>
    <row r="3" spans="1:14">
      <c r="A3">
        <v>1</v>
      </c>
      <c r="B3">
        <v>3</v>
      </c>
      <c r="M3">
        <v>2</v>
      </c>
      <c r="N3">
        <v>2</v>
      </c>
    </row>
    <row r="4" spans="1:14">
      <c r="A4">
        <v>1</v>
      </c>
      <c r="B4">
        <v>1</v>
      </c>
      <c r="M4">
        <v>3</v>
      </c>
      <c r="N4">
        <v>3</v>
      </c>
    </row>
    <row r="5" spans="1:14">
      <c r="A5">
        <v>1</v>
      </c>
      <c r="B5">
        <v>1</v>
      </c>
    </row>
    <row r="6" spans="1:14">
      <c r="A6">
        <v>1</v>
      </c>
      <c r="B6">
        <v>1</v>
      </c>
    </row>
    <row r="7" spans="1:14">
      <c r="A7">
        <v>1</v>
      </c>
      <c r="B7">
        <v>1</v>
      </c>
    </row>
    <row r="8" spans="1:14">
      <c r="A8">
        <v>1</v>
      </c>
      <c r="B8">
        <v>1</v>
      </c>
    </row>
    <row r="9" spans="1:14">
      <c r="A9">
        <v>1</v>
      </c>
      <c r="B9">
        <v>1</v>
      </c>
    </row>
    <row r="10" spans="1:14">
      <c r="A10">
        <v>1</v>
      </c>
      <c r="B10">
        <v>1</v>
      </c>
    </row>
    <row r="11" spans="1:14">
      <c r="A11">
        <v>1</v>
      </c>
      <c r="B11">
        <v>1</v>
      </c>
    </row>
    <row r="12" spans="1:14">
      <c r="A12">
        <v>1</v>
      </c>
      <c r="B12">
        <v>1</v>
      </c>
    </row>
    <row r="13" spans="1:14">
      <c r="A13">
        <v>1</v>
      </c>
      <c r="B13">
        <v>1</v>
      </c>
    </row>
    <row r="14" spans="1:14">
      <c r="A14">
        <v>1</v>
      </c>
      <c r="B14">
        <v>1</v>
      </c>
    </row>
    <row r="15" spans="1:14">
      <c r="A15">
        <v>1</v>
      </c>
      <c r="B15">
        <v>1</v>
      </c>
    </row>
    <row r="16" spans="1:14">
      <c r="A16">
        <v>1</v>
      </c>
      <c r="B16">
        <v>1</v>
      </c>
    </row>
    <row r="17" spans="1:2">
      <c r="A17">
        <v>1</v>
      </c>
      <c r="B17">
        <v>1</v>
      </c>
    </row>
    <row r="18" spans="1:2">
      <c r="A18">
        <v>1</v>
      </c>
      <c r="B18">
        <v>1</v>
      </c>
    </row>
    <row r="19" spans="1:2">
      <c r="A19">
        <v>1</v>
      </c>
      <c r="B19">
        <v>1</v>
      </c>
    </row>
    <row r="20" spans="1:2">
      <c r="A20">
        <v>1</v>
      </c>
      <c r="B20">
        <v>1</v>
      </c>
    </row>
    <row r="21" spans="1:2">
      <c r="A21">
        <v>1</v>
      </c>
      <c r="B21">
        <v>1</v>
      </c>
    </row>
    <row r="22" spans="1:2">
      <c r="A22">
        <v>1</v>
      </c>
      <c r="B22">
        <v>1</v>
      </c>
    </row>
    <row r="23" spans="1:2">
      <c r="A23">
        <v>1</v>
      </c>
      <c r="B23">
        <v>1</v>
      </c>
    </row>
    <row r="24" spans="1:2">
      <c r="A24">
        <v>1</v>
      </c>
      <c r="B24">
        <v>1</v>
      </c>
    </row>
    <row r="25" spans="1:2">
      <c r="A25">
        <v>1</v>
      </c>
      <c r="B25">
        <v>1</v>
      </c>
    </row>
    <row r="26" spans="1:2">
      <c r="A26">
        <v>1</v>
      </c>
      <c r="B26">
        <v>1</v>
      </c>
    </row>
    <row r="27" spans="1:2">
      <c r="A27">
        <v>1</v>
      </c>
      <c r="B27">
        <v>1</v>
      </c>
    </row>
    <row r="28" spans="1:2">
      <c r="A28">
        <v>1</v>
      </c>
      <c r="B28">
        <v>1</v>
      </c>
    </row>
    <row r="29" spans="1:2">
      <c r="A29">
        <v>1</v>
      </c>
      <c r="B29">
        <v>1</v>
      </c>
    </row>
    <row r="30" spans="1:2">
      <c r="A30">
        <v>1</v>
      </c>
      <c r="B30">
        <v>1</v>
      </c>
    </row>
    <row r="31" spans="1:2">
      <c r="A31">
        <v>1</v>
      </c>
      <c r="B31">
        <v>1</v>
      </c>
    </row>
    <row r="32" spans="1:2">
      <c r="A32">
        <v>1</v>
      </c>
      <c r="B32">
        <v>1</v>
      </c>
    </row>
    <row r="33" spans="1:2">
      <c r="A33">
        <v>1</v>
      </c>
      <c r="B33">
        <v>1</v>
      </c>
    </row>
    <row r="34" spans="1:2">
      <c r="A34">
        <v>1</v>
      </c>
      <c r="B34">
        <v>1</v>
      </c>
    </row>
    <row r="35" spans="1:2">
      <c r="A35">
        <v>1</v>
      </c>
      <c r="B35">
        <v>1</v>
      </c>
    </row>
    <row r="36" spans="1:2">
      <c r="A36">
        <v>1</v>
      </c>
      <c r="B36">
        <v>1</v>
      </c>
    </row>
    <row r="37" spans="1:2">
      <c r="A37">
        <v>1</v>
      </c>
      <c r="B37">
        <v>1</v>
      </c>
    </row>
    <row r="38" spans="1:2">
      <c r="A38">
        <v>1</v>
      </c>
      <c r="B38">
        <v>1</v>
      </c>
    </row>
    <row r="39" spans="1:2">
      <c r="A39">
        <v>1</v>
      </c>
      <c r="B39">
        <v>1</v>
      </c>
    </row>
    <row r="40" spans="1:2">
      <c r="A40">
        <v>1</v>
      </c>
      <c r="B40">
        <v>1</v>
      </c>
    </row>
    <row r="41" spans="1:2">
      <c r="A41">
        <f>SUM(A1:A40)</f>
        <v>40</v>
      </c>
    </row>
  </sheetData>
  <phoneticPr fontId="0" type="noConversion"/>
  <dataValidations count="2">
    <dataValidation type="list" allowBlank="1" showInputMessage="1" showErrorMessage="1" sqref="A1:A40">
      <formula1>$M$2:$M$4</formula1>
    </dataValidation>
    <dataValidation type="list" allowBlank="1" showInputMessage="1" showErrorMessage="1" sqref="B1:B40">
      <formula1>$N$2:$N$4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5</vt:i4>
      </vt:variant>
    </vt:vector>
  </HeadingPairs>
  <TitlesOfParts>
    <vt:vector size="30" baseType="lpstr">
      <vt:lpstr>medailles</vt:lpstr>
      <vt:lpstr>joubert anne</vt:lpstr>
      <vt:lpstr>Nora Fillali</vt:lpstr>
      <vt:lpstr>debut daniel</vt:lpstr>
      <vt:lpstr>siodlowski christine</vt:lpstr>
      <vt:lpstr>DESIRLISTE</vt:lpstr>
      <vt:lpstr>revest corinne</vt:lpstr>
      <vt:lpstr>CELESTIN JOSIANNE</vt:lpstr>
      <vt:lpstr>Taramaschi Patrick</vt:lpstr>
      <vt:lpstr>vantouroux</vt:lpstr>
      <vt:lpstr>Hugues Christophe</vt:lpstr>
      <vt:lpstr>Foussat veronique</vt:lpstr>
      <vt:lpstr>Cavillon valentine</vt:lpstr>
      <vt:lpstr>Bonnet Francoise</vt:lpstr>
      <vt:lpstr>zapatta</vt:lpstr>
      <vt:lpstr>Vasseur Olivier</vt:lpstr>
      <vt:lpstr>Jacomet </vt:lpstr>
      <vt:lpstr>patrick borel</vt:lpstr>
      <vt:lpstr>Izaac Gilles</vt:lpstr>
      <vt:lpstr>ROUDEN ELYSABETH</vt:lpstr>
      <vt:lpstr>Benkhedda Messek</vt:lpstr>
      <vt:lpstr>Montanari Annick</vt:lpstr>
      <vt:lpstr>LERDA Maryse</vt:lpstr>
      <vt:lpstr>Fatha Didier</vt:lpstr>
      <vt:lpstr>Feuil2</vt:lpstr>
      <vt:lpstr>années</vt:lpstr>
      <vt:lpstr>medailles!medaille</vt:lpstr>
      <vt:lpstr>medaille</vt:lpstr>
      <vt:lpstr>medailler</vt:lpstr>
      <vt:lpstr>medaillers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borel</dc:creator>
  <cp:lastModifiedBy>patrick borel</cp:lastModifiedBy>
  <cp:lastPrinted>2017-10-24T09:22:23Z</cp:lastPrinted>
  <dcterms:created xsi:type="dcterms:W3CDTF">2017-08-28T11:36:50Z</dcterms:created>
  <dcterms:modified xsi:type="dcterms:W3CDTF">2018-01-17T07:23:55Z</dcterms:modified>
</cp:coreProperties>
</file>