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827" codeName="{37B6ACAC-4A07-160E-37E0-EFA003358AD4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ownloads\"/>
    </mc:Choice>
  </mc:AlternateContent>
  <bookViews>
    <workbookView xWindow="0" yWindow="0" windowWidth="19200" windowHeight="6940" firstSheet="3" activeTab="5" xr2:uid="{00000000-000D-0000-FFFF-FFFF00000000}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  <sheet name="Analyse Global PARIS " sheetId="11" r:id="rId5"/>
    <sheet name="Analyse par appartement" sheetId="12" r:id="rId6"/>
  </sheets>
  <externalReferences>
    <externalReference r:id="rId7"/>
  </externalReferences>
  <definedNames>
    <definedName name="_xlnm._FilterDatabase" localSheetId="1" hidden="1">'Récaptitulatif Loyer Paris'!$A$1:$Y$7</definedName>
    <definedName name="_xlnm._FilterDatabase" localSheetId="2" hidden="1">'Récaptitulatif Resa PARIS 2018'!$A$1:$I$1</definedName>
    <definedName name="Param1">[1]Param!$A$3:$A$11</definedName>
    <definedName name="Param2">[1]Param!$A$14:$A$40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6" i="6" l="1"/>
  <c r="O6" i="6"/>
  <c r="K6" i="6"/>
  <c r="I6" i="6"/>
  <c r="G6" i="6"/>
  <c r="K13" i="12"/>
  <c r="J13" i="12"/>
  <c r="K12" i="12"/>
  <c r="J12" i="12"/>
  <c r="K11" i="12"/>
  <c r="J11" i="12"/>
  <c r="K10" i="12"/>
  <c r="J10" i="12"/>
  <c r="K9" i="12"/>
  <c r="J9" i="12"/>
  <c r="K8" i="12"/>
  <c r="J8" i="12"/>
  <c r="K7" i="12"/>
  <c r="J7" i="12"/>
  <c r="K6" i="12"/>
  <c r="J6" i="12"/>
  <c r="K5" i="12"/>
  <c r="J5" i="12"/>
  <c r="K4" i="12"/>
  <c r="J4" i="12"/>
  <c r="K3" i="12"/>
  <c r="I3" i="12"/>
  <c r="J3" i="12" s="1"/>
  <c r="H2" i="12"/>
  <c r="G2" i="12"/>
  <c r="F2" i="12"/>
  <c r="K2" i="12" s="1"/>
  <c r="E2" i="12"/>
  <c r="D2" i="12"/>
  <c r="C2" i="12"/>
  <c r="B2" i="12"/>
  <c r="I2" i="12" s="1"/>
  <c r="J2" i="12" s="1"/>
  <c r="J6" i="10" l="1"/>
  <c r="H6" i="10"/>
  <c r="E6" i="10"/>
  <c r="H5" i="10"/>
  <c r="J5" i="10" s="1"/>
  <c r="E5" i="10"/>
  <c r="J4" i="10"/>
  <c r="H4" i="10"/>
  <c r="E4" i="10"/>
  <c r="H3" i="10"/>
  <c r="J3" i="10" s="1"/>
  <c r="E3" i="10"/>
  <c r="J2" i="10"/>
  <c r="H2" i="10"/>
  <c r="E2" i="10"/>
  <c r="I5" i="10"/>
  <c r="I6" i="10"/>
  <c r="I4" i="10"/>
  <c r="I2" i="10"/>
  <c r="I3" i="10"/>
  <c r="K3" i="10" l="1"/>
  <c r="L3" i="10" s="1"/>
  <c r="K5" i="10"/>
  <c r="L5" i="10" s="1"/>
  <c r="K2" i="10"/>
  <c r="L2" i="10" s="1"/>
  <c r="K4" i="10"/>
  <c r="L4" i="10" s="1"/>
  <c r="K6" i="10"/>
  <c r="L6" i="10" s="1"/>
  <c r="H2" i="8"/>
  <c r="H3" i="8"/>
  <c r="H4" i="8"/>
  <c r="H5" i="8"/>
  <c r="E2" i="8"/>
  <c r="E3" i="8"/>
  <c r="E4" i="8"/>
  <c r="E5" i="8"/>
  <c r="D3" i="6" l="1"/>
  <c r="C7" i="11" s="1"/>
  <c r="F3" i="6"/>
  <c r="H3" i="6"/>
  <c r="J3" i="6"/>
  <c r="F7" i="11" s="1"/>
  <c r="L3" i="6"/>
  <c r="G7" i="11" s="1"/>
  <c r="N3" i="6"/>
  <c r="P3" i="6"/>
  <c r="R3" i="6"/>
  <c r="J7" i="11" s="1"/>
  <c r="T3" i="6"/>
  <c r="V3" i="6"/>
  <c r="X3" i="6"/>
  <c r="D7" i="11"/>
  <c r="E7" i="11"/>
  <c r="H7" i="11"/>
  <c r="I7" i="11"/>
  <c r="K7" i="11"/>
  <c r="L7" i="11"/>
  <c r="M7" i="11"/>
  <c r="C2" i="11" l="1"/>
  <c r="G2" i="11"/>
  <c r="K2" i="11"/>
  <c r="D3" i="11"/>
  <c r="H3" i="11"/>
  <c r="L3" i="11"/>
  <c r="E4" i="11"/>
  <c r="I4" i="11"/>
  <c r="M4" i="11"/>
  <c r="F5" i="11"/>
  <c r="J5" i="11"/>
  <c r="B3" i="11"/>
  <c r="D2" i="11"/>
  <c r="H2" i="11"/>
  <c r="L2" i="11"/>
  <c r="E3" i="11"/>
  <c r="I3" i="11"/>
  <c r="M3" i="11"/>
  <c r="F4" i="11"/>
  <c r="J4" i="11"/>
  <c r="C5" i="11"/>
  <c r="G5" i="11"/>
  <c r="K5" i="11"/>
  <c r="B4" i="11"/>
  <c r="E2" i="11"/>
  <c r="I2" i="11"/>
  <c r="M2" i="11"/>
  <c r="F3" i="11"/>
  <c r="J3" i="11"/>
  <c r="C4" i="11"/>
  <c r="G4" i="11"/>
  <c r="K4" i="11"/>
  <c r="D5" i="11"/>
  <c r="H5" i="11"/>
  <c r="L5" i="11"/>
  <c r="B5" i="11"/>
  <c r="F2" i="11"/>
  <c r="F6" i="11" s="1"/>
  <c r="F8" i="11" s="1"/>
  <c r="F9" i="11" s="1"/>
  <c r="J2" i="11"/>
  <c r="C3" i="11"/>
  <c r="G3" i="11"/>
  <c r="K3" i="11"/>
  <c r="D4" i="11"/>
  <c r="H4" i="11"/>
  <c r="L4" i="11"/>
  <c r="L6" i="11" s="1"/>
  <c r="L8" i="11" s="1"/>
  <c r="L9" i="11" s="1"/>
  <c r="E5" i="11"/>
  <c r="E6" i="11" s="1"/>
  <c r="E8" i="11" s="1"/>
  <c r="E9" i="11" s="1"/>
  <c r="I5" i="11"/>
  <c r="M5" i="11"/>
  <c r="B2" i="11"/>
  <c r="B6" i="11" s="1"/>
  <c r="J6" i="11"/>
  <c r="J8" i="11" s="1"/>
  <c r="J9" i="11" s="1"/>
  <c r="H6" i="11"/>
  <c r="H8" i="11" s="1"/>
  <c r="H9" i="11" s="1"/>
  <c r="C6" i="11" l="1"/>
  <c r="C8" i="11" s="1"/>
  <c r="C9" i="11" s="1"/>
  <c r="D6" i="11"/>
  <c r="D8" i="11" s="1"/>
  <c r="D9" i="11" s="1"/>
  <c r="M6" i="11"/>
  <c r="M8" i="11" s="1"/>
  <c r="M9" i="11" s="1"/>
  <c r="I6" i="11"/>
  <c r="I8" i="11" s="1"/>
  <c r="I9" i="11" s="1"/>
  <c r="N5" i="11"/>
  <c r="N3" i="11"/>
  <c r="K6" i="11"/>
  <c r="K8" i="11" s="1"/>
  <c r="K9" i="11" s="1"/>
  <c r="N4" i="11"/>
  <c r="N2" i="11"/>
  <c r="G6" i="11"/>
  <c r="G8" i="11" s="1"/>
  <c r="G9" i="11" s="1"/>
  <c r="N6" i="11" l="1"/>
  <c r="B3" i="6" l="1"/>
  <c r="B7" i="11" s="1"/>
  <c r="L28" i="7"/>
  <c r="L26" i="7"/>
  <c r="I22" i="7"/>
  <c r="I20" i="7"/>
  <c r="I19" i="7"/>
  <c r="G18" i="7"/>
  <c r="I16" i="7"/>
  <c r="I15" i="7"/>
  <c r="K12" i="7"/>
  <c r="K3" i="7"/>
  <c r="G12" i="7"/>
  <c r="G3" i="7" s="1"/>
  <c r="E10" i="7"/>
  <c r="E3" i="7" s="1"/>
  <c r="E4" i="7"/>
  <c r="F8" i="7"/>
  <c r="M3" i="7"/>
  <c r="J3" i="7"/>
  <c r="H3" i="7"/>
  <c r="F3" i="7"/>
  <c r="D3" i="7"/>
  <c r="C3" i="7"/>
  <c r="B3" i="7"/>
  <c r="L3" i="7"/>
  <c r="I3" i="7" l="1"/>
  <c r="B8" i="11"/>
  <c r="B9" i="11" s="1"/>
  <c r="N7" i="11"/>
  <c r="N8" i="11" s="1"/>
  <c r="N9" i="11" s="1"/>
</calcChain>
</file>

<file path=xl/sharedStrings.xml><?xml version="1.0" encoding="utf-8"?>
<sst xmlns="http://schemas.openxmlformats.org/spreadsheetml/2006/main" count="191" uniqueCount="88">
  <si>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</si>
  <si>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</si>
  <si>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</si>
  <si>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</si>
  <si>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</si>
  <si>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</si>
  <si>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</si>
  <si>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</si>
  <si>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</si>
  <si>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</si>
  <si>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</si>
  <si>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</si>
  <si>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</si>
  <si>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</si>
  <si>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</si>
  <si>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</si>
  <si>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</si>
  <si>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</si>
  <si>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</si>
  <si>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</si>
  <si>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</si>
  <si>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</si>
  <si>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</si>
  <si>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</si>
  <si>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</si>
  <si>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</si>
  <si>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</si>
  <si>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</si>
  <si>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</si>
  <si>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</si>
  <si>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</si>
  <si>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</si>
  <si>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</si>
  <si>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</si>
  <si>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</si>
  <si>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</si>
  <si>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</si>
  <si>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</si>
  <si>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</si>
  <si>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</si>
  <si>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</si>
  <si>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</si>
  <si>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</si>
  <si>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</si>
  <si>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</si>
  <si>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</si>
  <si>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</si>
  <si>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Loyer</t>
  </si>
  <si>
    <t>LAFAYETTE</t>
  </si>
  <si>
    <t>ORFILA</t>
  </si>
  <si>
    <t>CONVENTION</t>
  </si>
  <si>
    <t>D'ORSEL</t>
  </si>
  <si>
    <t>FELICITE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</si>
  <si>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</si>
  <si>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</si>
  <si>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</si>
  <si>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</si>
  <si>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</si>
  <si>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</si>
  <si>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</si>
  <si>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</si>
  <si>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</si>
  <si>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</si>
  <si>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</si>
  <si>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</si>
  <si>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</si>
  <si>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</si>
  <si>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</si>
  <si>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</si>
  <si>
    <t>CA TOTAL</t>
  </si>
  <si>
    <t>MARGE OPERATIONNELLE</t>
  </si>
  <si>
    <t>Taux de marge</t>
  </si>
  <si>
    <t>Nuit</t>
  </si>
  <si>
    <t>LETALLE</t>
  </si>
  <si>
    <t>BROCHANT</t>
  </si>
  <si>
    <t>LEVIS</t>
  </si>
  <si>
    <t>Anthony Thiollier</t>
  </si>
  <si>
    <t>Jake Haynes</t>
  </si>
  <si>
    <t>熙 吴</t>
  </si>
  <si>
    <t>Lunar Nana</t>
  </si>
  <si>
    <t>Eric De BECDELIEVRE</t>
  </si>
  <si>
    <t>A</t>
  </si>
  <si>
    <t>Loyer reversé</t>
  </si>
  <si>
    <t>Nombre de nuits possibles</t>
  </si>
  <si>
    <t>Résultat brut 
(CA - Loyers)</t>
  </si>
  <si>
    <t>Taux de remplissage</t>
  </si>
  <si>
    <t>Total</t>
  </si>
  <si>
    <t>BOUTON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</si>
</sst>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  <numFmt numFmtId="166" formatCode="#,##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rgb="FFFFFF00"/>
      <name val="Verdana"/>
      <family val="2"/>
    </font>
    <font>
      <sz val="10"/>
      <color theme="1"/>
      <name val="Wingdings"/>
      <charset val="2"/>
    </font>
    <font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22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94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3" borderId="0" xfId="1" applyNumberFormat="1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Fill="1" applyAlignment="1">
      <alignment horizontal="center" vertical="center" wrapText="1"/>
    </xf>
    <xf numFmtId="0" fontId="5" fillId="0" borderId="8" xfId="0" applyFont="1" applyBorder="1"/>
    <xf numFmtId="0" fontId="5" fillId="0" borderId="0" xfId="0" applyFont="1" applyBorder="1"/>
    <xf numFmtId="0" fontId="7" fillId="6" borderId="9" xfId="0" applyFont="1" applyFill="1" applyBorder="1" applyAlignment="1">
      <alignment horizontal="center" vertical="center" wrapText="1"/>
    </xf>
    <xf numFmtId="44" fontId="7" fillId="6" borderId="9" xfId="2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/>
    </xf>
    <xf numFmtId="0" fontId="8" fillId="0" borderId="9" xfId="0" applyFont="1" applyBorder="1" applyAlignment="1">
      <alignment horizontal="center"/>
    </xf>
    <xf numFmtId="14" fontId="8" fillId="0" borderId="9" xfId="0" applyNumberFormat="1" applyFont="1" applyBorder="1" applyAlignment="1">
      <alignment horizontal="center" vertical="center"/>
    </xf>
    <xf numFmtId="44" fontId="8" fillId="0" borderId="9" xfId="2" applyFont="1" applyBorder="1" applyAlignment="1">
      <alignment horizontal="center" vertical="center"/>
    </xf>
    <xf numFmtId="44" fontId="7" fillId="7" borderId="9" xfId="2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14" fontId="7" fillId="7" borderId="9" xfId="0" applyNumberFormat="1" applyFont="1" applyFill="1" applyBorder="1" applyAlignment="1">
      <alignment horizontal="center" vertical="center" wrapText="1"/>
    </xf>
    <xf numFmtId="44" fontId="7" fillId="6" borderId="9" xfId="2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7" fillId="6" borderId="9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14" fontId="7" fillId="7" borderId="9" xfId="0" applyNumberFormat="1" applyFont="1" applyFill="1" applyBorder="1" applyAlignment="1">
      <alignment horizontal="center" vertical="center"/>
    </xf>
    <xf numFmtId="0" fontId="1" fillId="0" borderId="0" xfId="0" applyFont="1"/>
    <xf numFmtId="0" fontId="11" fillId="6" borderId="9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 wrapText="1"/>
    </xf>
    <xf numFmtId="165" fontId="11" fillId="6" borderId="9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/>
    <xf numFmtId="165" fontId="5" fillId="0" borderId="13" xfId="2" applyNumberFormat="1" applyFont="1" applyFill="1" applyBorder="1"/>
    <xf numFmtId="0" fontId="5" fillId="0" borderId="14" xfId="0" applyFont="1" applyFill="1" applyBorder="1"/>
    <xf numFmtId="165" fontId="5" fillId="0" borderId="14" xfId="2" applyNumberFormat="1" applyFont="1" applyFill="1" applyBorder="1"/>
    <xf numFmtId="0" fontId="11" fillId="7" borderId="9" xfId="0" applyFont="1" applyFill="1" applyBorder="1" applyAlignment="1">
      <alignment horizontal="center" vertical="center" wrapText="1"/>
    </xf>
    <xf numFmtId="165" fontId="11" fillId="7" borderId="9" xfId="0" applyNumberFormat="1" applyFont="1" applyFill="1" applyBorder="1" applyAlignment="1">
      <alignment horizontal="left" vertical="center" wrapText="1"/>
    </xf>
    <xf numFmtId="165" fontId="0" fillId="0" borderId="10" xfId="0" applyNumberFormat="1" applyFont="1" applyBorder="1" applyAlignment="1">
      <alignment vertical="center"/>
    </xf>
    <xf numFmtId="165" fontId="0" fillId="0" borderId="11" xfId="0" applyNumberFormat="1" applyFont="1" applyBorder="1" applyAlignment="1">
      <alignment vertical="center"/>
    </xf>
    <xf numFmtId="0" fontId="6" fillId="0" borderId="0" xfId="0" applyFont="1" applyFill="1" applyBorder="1" applyAlignment="1">
      <alignment horizontal="center" vertical="center" wrapText="1"/>
    </xf>
    <xf numFmtId="9" fontId="0" fillId="0" borderId="9" xfId="3" applyFont="1" applyBorder="1" applyAlignment="1">
      <alignment horizontal="center" vertical="center"/>
    </xf>
    <xf numFmtId="9" fontId="0" fillId="0" borderId="12" xfId="3" applyFont="1" applyBorder="1" applyAlignment="1">
      <alignment horizontal="center" vertical="center"/>
    </xf>
    <xf numFmtId="9" fontId="11" fillId="7" borderId="9" xfId="3" applyFont="1" applyFill="1" applyBorder="1" applyAlignment="1">
      <alignment horizontal="center" vertical="center" wrapText="1"/>
    </xf>
    <xf numFmtId="44" fontId="0" fillId="0" borderId="0" xfId="0" applyNumberFormat="1"/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7" fillId="7" borderId="10" xfId="0" applyFont="1" applyFill="1" applyBorder="1" applyAlignment="1">
      <alignment horizontal="center" vertical="center"/>
    </xf>
    <xf numFmtId="0" fontId="7" fillId="7" borderId="15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vertical="center"/>
    </xf>
    <xf numFmtId="166" fontId="7" fillId="6" borderId="17" xfId="0" applyNumberFormat="1" applyFont="1" applyFill="1" applyBorder="1" applyAlignment="1">
      <alignment horizontal="center" vertical="center"/>
    </xf>
    <xf numFmtId="166" fontId="7" fillId="6" borderId="1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165" fontId="2" fillId="0" borderId="19" xfId="2" applyNumberFormat="1" applyFont="1" applyBorder="1" applyAlignment="1">
      <alignment horizontal="center" vertical="center"/>
    </xf>
    <xf numFmtId="44" fontId="2" fillId="0" borderId="19" xfId="2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9" fontId="0" fillId="0" borderId="19" xfId="3" applyFont="1" applyBorder="1" applyAlignment="1">
      <alignment horizontal="center" vertical="center"/>
    </xf>
    <xf numFmtId="9" fontId="2" fillId="0" borderId="19" xfId="3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5" fontId="0" fillId="0" borderId="20" xfId="2" applyNumberFormat="1" applyFont="1" applyBorder="1" applyAlignment="1">
      <alignment horizontal="center" vertical="center"/>
    </xf>
    <xf numFmtId="44" fontId="0" fillId="0" borderId="20" xfId="2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9" fontId="2" fillId="0" borderId="20" xfId="3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20" xfId="3" applyFont="1" applyBorder="1" applyAlignment="1">
      <alignment horizontal="center" vertical="center"/>
    </xf>
    <xf numFmtId="165" fontId="0" fillId="0" borderId="0" xfId="2" applyNumberFormat="1" applyFont="1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11" fillId="7" borderId="1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5" fontId="0" fillId="0" borderId="0" xfId="2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8" borderId="21" xfId="2" applyNumberFormat="1" applyFont="1" applyFill="1" applyBorder="1" applyAlignment="1">
      <alignment horizontal="center" vertical="center" wrapText="1"/>
    </xf>
    <xf numFmtId="0" fontId="0" fillId="8" borderId="21" xfId="0" applyFill="1" applyBorder="1" applyAlignment="1">
      <alignment horizontal="center" vertical="center" wrapText="1"/>
    </xf>
  </cellXfs>
  <cellStyles count="4">
    <cellStyle name="Milliers" xfId="1" builtinId="3"/>
    <cellStyle name="Monétaire" xfId="2" builtinId="4"/>
    <cellStyle name="Normal" xfId="0" builtinId="0"/>
    <cellStyle name="Pourcentage" xfId="3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0</xdr:row>
          <xdr:rowOff>82550</xdr:rowOff>
        </xdr:from>
        <xdr:to>
          <xdr:col>11</xdr:col>
          <xdr:colOff>222250</xdr:colOff>
          <xdr:row>1</xdr:row>
          <xdr:rowOff>12700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baseColWidth="10" defaultColWidth="11.453125" defaultRowHeight="14.5" x14ac:dyDescent="0.35"/>
  <cols>
    <col min="1" max="1" width="22.1796875" customWidth="1"/>
    <col min="2" max="6" width="13.453125" customWidth="1"/>
    <col min="7" max="7" width="11.453125" style="4"/>
    <col min="8" max="9" width="11.453125" style="3"/>
    <col min="10" max="10" width="14.453125" style="3" customWidth="1"/>
    <col min="11" max="12" width="11.453125" style="3"/>
    <col min="13" max="13" width="11.453125" style="2"/>
    <col min="14" max="25" width="11.453125" style="1"/>
  </cols>
  <sheetData>
    <row r="1" spans="1:25" ht="19" thickBot="1" x14ac:dyDescent="0.4">
      <c r="A1" s="56" t="s">
        <v>32</v>
      </c>
      <c r="B1" s="16"/>
      <c r="C1" s="16"/>
      <c r="D1" s="16"/>
      <c r="E1" s="16"/>
      <c r="F1" s="16"/>
      <c r="G1" s="58">
        <v>2016</v>
      </c>
      <c r="H1" s="59"/>
      <c r="I1" s="59"/>
      <c r="J1" s="59"/>
      <c r="K1" s="59"/>
      <c r="L1" s="59"/>
      <c r="M1" s="60"/>
      <c r="N1" s="61">
        <v>2017</v>
      </c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</row>
    <row r="2" spans="1:25" s="9" customFormat="1" ht="50.25" customHeight="1" thickBot="1" x14ac:dyDescent="0.4">
      <c r="A2" s="57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7" t="s">
        <v>25</v>
      </c>
      <c r="I2" s="17" t="s">
        <v>24</v>
      </c>
      <c r="J2" s="17" t="s">
        <v>23</v>
      </c>
      <c r="K2" s="17" t="s">
        <v>22</v>
      </c>
      <c r="L2" s="17" t="s">
        <v>21</v>
      </c>
      <c r="M2" s="10" t="s">
        <v>20</v>
      </c>
      <c r="N2" s="15" t="s">
        <v>31</v>
      </c>
      <c r="O2" s="15" t="s">
        <v>30</v>
      </c>
      <c r="P2" s="15" t="s">
        <v>29</v>
      </c>
      <c r="Q2" s="15" t="s">
        <v>28</v>
      </c>
      <c r="R2" s="15" t="s">
        <v>27</v>
      </c>
      <c r="S2" s="15" t="s">
        <v>26</v>
      </c>
      <c r="T2" s="15" t="s">
        <v>25</v>
      </c>
      <c r="U2" s="15" t="s">
        <v>24</v>
      </c>
      <c r="V2" s="15" t="s">
        <v>23</v>
      </c>
      <c r="W2" s="15" t="s">
        <v>22</v>
      </c>
      <c r="X2" s="15" t="s">
        <v>21</v>
      </c>
      <c r="Y2" s="15" t="s">
        <v>20</v>
      </c>
    </row>
    <row r="3" spans="1:25" s="14" customFormat="1" ht="50.25" customHeight="1" x14ac:dyDescent="0.35">
      <c r="A3" s="14" t="s">
        <v>42</v>
      </c>
      <c r="B3" s="19">
        <f>SUM(B4:B68)</f>
        <v>1350</v>
      </c>
      <c r="C3" s="19">
        <f t="shared" ref="C3:M3" si="0">SUM(C4:C68)</f>
        <v>0</v>
      </c>
      <c r="D3" s="19">
        <f t="shared" si="0"/>
        <v>1283</v>
      </c>
      <c r="E3" s="19">
        <f t="shared" si="0"/>
        <v>3845</v>
      </c>
      <c r="F3" s="19">
        <f t="shared" si="0"/>
        <v>10196</v>
      </c>
      <c r="G3" s="19">
        <f t="shared" si="0"/>
        <v>14064.4</v>
      </c>
      <c r="H3" s="19">
        <f t="shared" si="0"/>
        <v>13842</v>
      </c>
      <c r="I3" s="19">
        <f t="shared" si="0"/>
        <v>18596.09</v>
      </c>
      <c r="J3" s="19">
        <f t="shared" si="0"/>
        <v>17344</v>
      </c>
      <c r="K3" s="19">
        <f t="shared" si="0"/>
        <v>18527</v>
      </c>
      <c r="L3" s="19">
        <f t="shared" si="0"/>
        <v>19211</v>
      </c>
      <c r="M3" s="19">
        <f t="shared" si="0"/>
        <v>25515</v>
      </c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</row>
    <row r="4" spans="1:25" x14ac:dyDescent="0.3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3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3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3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 x14ac:dyDescent="0.3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3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3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3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3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3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3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3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3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3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3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 x14ac:dyDescent="0.3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 x14ac:dyDescent="0.3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 x14ac:dyDescent="0.3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 x14ac:dyDescent="0.3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3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 x14ac:dyDescent="0.3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 x14ac:dyDescent="0.3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 x14ac:dyDescent="0.3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 x14ac:dyDescent="0.3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 x14ac:dyDescent="0.3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 x14ac:dyDescent="0.3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 x14ac:dyDescent="0.3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 x14ac:dyDescent="0.3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 x14ac:dyDescent="0.3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 x14ac:dyDescent="0.35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 x14ac:dyDescent="0.35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AL7"/>
  <sheetViews>
    <sheetView showGridLines="0" zoomScale="90" zoomScaleNormal="90" zoomScalePageLayoutView="80" workbookViewId="0">
      <pane xSplit="1" ySplit="2" topLeftCell="P3" activePane="bottomRight" state="frozen"/>
      <selection pane="topRight" activeCell="D1" sqref="D1"/>
      <selection pane="bottomLeft" activeCell="A4" sqref="A4"/>
      <selection pane="bottomRight" activeCell="L14" sqref="L14"/>
    </sheetView>
  </sheetViews>
  <sheetFormatPr baseColWidth="10" defaultColWidth="11.453125" defaultRowHeight="14.5" x14ac:dyDescent="0.35"/>
  <cols>
    <col min="1" max="1" width="20.26953125" style="20" customWidth="1"/>
    <col min="2" max="25" width="11.453125" style="20"/>
    <col min="26" max="38" width="11.453125" style="23"/>
    <col min="39" max="16384" width="11.453125" style="20"/>
  </cols>
  <sheetData>
    <row r="1" spans="1:38" ht="18.75" customHeight="1" x14ac:dyDescent="0.35">
      <c r="A1" s="62" t="s">
        <v>44</v>
      </c>
      <c r="B1" s="64" t="s">
        <v>31</v>
      </c>
      <c r="C1" s="65"/>
      <c r="D1" s="64" t="s">
        <v>30</v>
      </c>
      <c r="E1" s="65"/>
      <c r="F1" s="64" t="s">
        <v>29</v>
      </c>
      <c r="G1" s="65"/>
      <c r="H1" s="64" t="s">
        <v>28</v>
      </c>
      <c r="I1" s="65"/>
      <c r="J1" s="64" t="s">
        <v>27</v>
      </c>
      <c r="K1" s="65"/>
      <c r="L1" s="64" t="s">
        <v>26</v>
      </c>
      <c r="M1" s="65"/>
      <c r="N1" s="64" t="s">
        <v>25</v>
      </c>
      <c r="O1" s="65"/>
      <c r="P1" s="64" t="s">
        <v>24</v>
      </c>
      <c r="Q1" s="65"/>
      <c r="R1" s="64" t="s">
        <v>23</v>
      </c>
      <c r="S1" s="65"/>
      <c r="T1" s="64" t="s">
        <v>22</v>
      </c>
      <c r="U1" s="65"/>
      <c r="V1" s="64" t="s">
        <v>21</v>
      </c>
      <c r="W1" s="65"/>
      <c r="X1" s="64" t="s">
        <v>20</v>
      </c>
      <c r="Y1" s="65"/>
    </row>
    <row r="2" spans="1:38" s="21" customFormat="1" ht="14.5" customHeight="1" x14ac:dyDescent="0.35">
      <c r="A2" s="63"/>
      <c r="B2" s="66" t="s">
        <v>72</v>
      </c>
      <c r="C2" s="66" t="s">
        <v>47</v>
      </c>
      <c r="D2" s="66" t="s">
        <v>72</v>
      </c>
      <c r="E2" s="66" t="s">
        <v>47</v>
      </c>
      <c r="F2" s="66" t="s">
        <v>72</v>
      </c>
      <c r="G2" s="66" t="s">
        <v>47</v>
      </c>
      <c r="H2" s="66" t="s">
        <v>72</v>
      </c>
      <c r="I2" s="66" t="s">
        <v>47</v>
      </c>
      <c r="J2" s="66" t="s">
        <v>72</v>
      </c>
      <c r="K2" s="66" t="s">
        <v>47</v>
      </c>
      <c r="L2" s="66" t="s">
        <v>72</v>
      </c>
      <c r="M2" s="66" t="s">
        <v>47</v>
      </c>
      <c r="N2" s="66" t="s">
        <v>72</v>
      </c>
      <c r="O2" s="66" t="s">
        <v>47</v>
      </c>
      <c r="P2" s="66" t="s">
        <v>72</v>
      </c>
      <c r="Q2" s="66" t="s">
        <v>47</v>
      </c>
      <c r="R2" s="66" t="s">
        <v>72</v>
      </c>
      <c r="S2" s="66" t="s">
        <v>47</v>
      </c>
      <c r="T2" s="66" t="s">
        <v>72</v>
      </c>
      <c r="U2" s="66" t="s">
        <v>47</v>
      </c>
      <c r="V2" s="66" t="s">
        <v>72</v>
      </c>
      <c r="W2" s="66" t="s">
        <v>47</v>
      </c>
      <c r="X2" s="66" t="s">
        <v>72</v>
      </c>
      <c r="Y2" s="66" t="s">
        <v>47</v>
      </c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</row>
    <row r="3" spans="1:38" s="21" customFormat="1" ht="26.15" customHeight="1" thickBot="1" x14ac:dyDescent="0.4">
      <c r="A3" s="36" t="s">
        <v>45</v>
      </c>
      <c r="B3" s="68">
        <f>SUM(C3:C7)</f>
        <v>2850</v>
      </c>
      <c r="C3" s="69"/>
      <c r="D3" s="68">
        <f>SUM(E3:E7)</f>
        <v>3450</v>
      </c>
      <c r="E3" s="69"/>
      <c r="F3" s="68">
        <f>SUM(G3:G7)</f>
        <v>5057.7964516129032</v>
      </c>
      <c r="G3" s="69"/>
      <c r="H3" s="68">
        <f>SUM(I3:I7)</f>
        <v>5057.7964516129032</v>
      </c>
      <c r="I3" s="69"/>
      <c r="J3" s="68">
        <f>SUM(K3:K7)</f>
        <v>5057.7964516129032</v>
      </c>
      <c r="K3" s="69"/>
      <c r="L3" s="68">
        <f>SUM(M3:M7)</f>
        <v>5057.7964516129032</v>
      </c>
      <c r="M3" s="69"/>
      <c r="N3" s="68">
        <f>SUM(O3:O7)</f>
        <v>5057.7964516129032</v>
      </c>
      <c r="O3" s="69"/>
      <c r="P3" s="68">
        <f>SUM(Q3:Q7)</f>
        <v>4231.99</v>
      </c>
      <c r="Q3" s="69"/>
      <c r="R3" s="68">
        <f>SUM(S3:S7)</f>
        <v>3881.99</v>
      </c>
      <c r="S3" s="69"/>
      <c r="T3" s="68">
        <f>SUM(U3:U7)</f>
        <v>3881.99</v>
      </c>
      <c r="U3" s="69"/>
      <c r="V3" s="68">
        <f>SUM(W3:W7)</f>
        <v>2850</v>
      </c>
      <c r="W3" s="69"/>
      <c r="X3" s="68">
        <f>SUM(Y3:Y7)</f>
        <v>1750</v>
      </c>
      <c r="Y3" s="69"/>
      <c r="Z3" s="51"/>
      <c r="AA3" s="51"/>
      <c r="AB3" s="51"/>
      <c r="AC3" s="51"/>
      <c r="AD3" s="51"/>
      <c r="AE3" s="51"/>
      <c r="AF3" s="51"/>
      <c r="AG3" s="51"/>
      <c r="AH3" s="51"/>
      <c r="AI3" s="51"/>
      <c r="AJ3" s="51"/>
      <c r="AK3" s="51"/>
      <c r="AL3" s="51"/>
    </row>
    <row r="4" spans="1:38" s="22" customFormat="1" ht="17.25" customHeight="1" x14ac:dyDescent="0.35">
      <c r="A4" s="67" t="s">
        <v>49</v>
      </c>
      <c r="B4" s="43">
        <v>31</v>
      </c>
      <c r="C4" s="44">
        <v>1250</v>
      </c>
      <c r="D4" s="43">
        <v>31</v>
      </c>
      <c r="E4" s="44">
        <v>1250</v>
      </c>
      <c r="F4" s="43">
        <v>31</v>
      </c>
      <c r="G4" s="44">
        <v>1250</v>
      </c>
      <c r="H4" s="43">
        <v>31</v>
      </c>
      <c r="I4" s="44">
        <v>1250</v>
      </c>
      <c r="J4" s="43">
        <v>31</v>
      </c>
      <c r="K4" s="44">
        <v>1250</v>
      </c>
      <c r="L4" s="43">
        <v>31</v>
      </c>
      <c r="M4" s="44">
        <v>1250</v>
      </c>
      <c r="N4" s="43">
        <v>31</v>
      </c>
      <c r="O4" s="44">
        <v>1250</v>
      </c>
      <c r="P4" s="43">
        <v>31</v>
      </c>
      <c r="Q4" s="44">
        <v>1250</v>
      </c>
      <c r="R4" s="43">
        <v>31</v>
      </c>
      <c r="S4" s="44">
        <v>1250</v>
      </c>
      <c r="T4" s="43">
        <v>31</v>
      </c>
      <c r="U4" s="44">
        <v>1250</v>
      </c>
      <c r="V4" s="43">
        <v>31</v>
      </c>
      <c r="W4" s="44">
        <v>1250</v>
      </c>
      <c r="X4" s="43">
        <v>31</v>
      </c>
      <c r="Y4" s="44">
        <v>1250</v>
      </c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</row>
    <row r="5" spans="1:38" s="22" customFormat="1" ht="17.25" customHeight="1" x14ac:dyDescent="0.35">
      <c r="A5" s="67" t="s">
        <v>50</v>
      </c>
      <c r="B5" s="45">
        <v>20</v>
      </c>
      <c r="C5" s="46">
        <v>1600</v>
      </c>
      <c r="D5" s="45">
        <v>31</v>
      </c>
      <c r="E5" s="46">
        <v>1600</v>
      </c>
      <c r="F5" s="45">
        <v>31</v>
      </c>
      <c r="G5" s="46">
        <v>1600</v>
      </c>
      <c r="H5" s="45">
        <v>31</v>
      </c>
      <c r="I5" s="46">
        <v>1600</v>
      </c>
      <c r="J5" s="45">
        <v>31</v>
      </c>
      <c r="K5" s="46">
        <v>1600</v>
      </c>
      <c r="L5" s="45">
        <v>31</v>
      </c>
      <c r="M5" s="46">
        <v>1600</v>
      </c>
      <c r="N5" s="45">
        <v>31</v>
      </c>
      <c r="O5" s="46">
        <v>1600</v>
      </c>
      <c r="P5" s="45">
        <v>31</v>
      </c>
      <c r="Q5" s="46">
        <v>1600</v>
      </c>
      <c r="R5" s="45">
        <v>31</v>
      </c>
      <c r="S5" s="46">
        <v>1600</v>
      </c>
      <c r="T5" s="45">
        <v>31</v>
      </c>
      <c r="U5" s="46">
        <v>1600</v>
      </c>
      <c r="V5" s="45">
        <v>31</v>
      </c>
      <c r="W5" s="46">
        <v>1600</v>
      </c>
      <c r="X5" s="45">
        <v>10</v>
      </c>
      <c r="Y5" s="46">
        <v>500</v>
      </c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</row>
    <row r="6" spans="1:38" s="22" customFormat="1" ht="17.25" customHeight="1" x14ac:dyDescent="0.35">
      <c r="A6" s="67" t="s">
        <v>51</v>
      </c>
      <c r="B6" s="45">
        <v>0</v>
      </c>
      <c r="C6" s="46">
        <v>0</v>
      </c>
      <c r="D6" s="45">
        <v>15</v>
      </c>
      <c r="E6" s="46">
        <v>600</v>
      </c>
      <c r="F6" s="45">
        <v>31</v>
      </c>
      <c r="G6" s="46">
        <f>1350*27/31</f>
        <v>1175.8064516129032</v>
      </c>
      <c r="H6" s="45">
        <v>31</v>
      </c>
      <c r="I6" s="46">
        <f>1350*27/31</f>
        <v>1175.8064516129032</v>
      </c>
      <c r="J6" s="45">
        <v>31</v>
      </c>
      <c r="K6" s="46">
        <f>1350*27/31</f>
        <v>1175.8064516129032</v>
      </c>
      <c r="L6" s="45">
        <v>31</v>
      </c>
      <c r="M6" s="46">
        <f>1350*27/31</f>
        <v>1175.8064516129032</v>
      </c>
      <c r="N6" s="45">
        <v>31</v>
      </c>
      <c r="O6" s="46">
        <f>1350*27/31</f>
        <v>1175.8064516129032</v>
      </c>
      <c r="P6" s="45">
        <v>10</v>
      </c>
      <c r="Q6" s="46">
        <v>350</v>
      </c>
      <c r="R6" s="45">
        <v>0</v>
      </c>
      <c r="S6" s="46">
        <v>0</v>
      </c>
      <c r="T6" s="45">
        <v>0</v>
      </c>
      <c r="U6" s="46">
        <v>0</v>
      </c>
      <c r="V6" s="45">
        <v>0</v>
      </c>
      <c r="W6" s="46">
        <v>0</v>
      </c>
      <c r="X6" s="45">
        <v>0</v>
      </c>
      <c r="Y6" s="46">
        <v>0</v>
      </c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  <row r="7" spans="1:38" s="22" customFormat="1" ht="17.25" customHeight="1" x14ac:dyDescent="0.35">
      <c r="A7" s="67" t="s">
        <v>52</v>
      </c>
      <c r="B7" s="45">
        <v>0</v>
      </c>
      <c r="C7" s="46">
        <v>0</v>
      </c>
      <c r="D7" s="45">
        <v>0</v>
      </c>
      <c r="E7" s="46">
        <v>0</v>
      </c>
      <c r="F7" s="45">
        <v>15</v>
      </c>
      <c r="G7" s="46">
        <v>1031.99</v>
      </c>
      <c r="H7" s="45">
        <v>31</v>
      </c>
      <c r="I7" s="46">
        <v>1031.99</v>
      </c>
      <c r="J7" s="45">
        <v>31</v>
      </c>
      <c r="K7" s="46">
        <v>1031.99</v>
      </c>
      <c r="L7" s="45">
        <v>31</v>
      </c>
      <c r="M7" s="46">
        <v>1031.99</v>
      </c>
      <c r="N7" s="45">
        <v>31</v>
      </c>
      <c r="O7" s="46">
        <v>1031.99</v>
      </c>
      <c r="P7" s="45">
        <v>31</v>
      </c>
      <c r="Q7" s="46">
        <v>1031.99</v>
      </c>
      <c r="R7" s="45">
        <v>31</v>
      </c>
      <c r="S7" s="46">
        <v>1031.99</v>
      </c>
      <c r="T7" s="45">
        <v>31</v>
      </c>
      <c r="U7" s="46">
        <v>1031.99</v>
      </c>
      <c r="V7" s="45">
        <v>0</v>
      </c>
      <c r="W7" s="46">
        <v>0</v>
      </c>
      <c r="X7" s="45">
        <v>0</v>
      </c>
      <c r="Y7" s="46">
        <v>0</v>
      </c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</row>
  </sheetData>
  <autoFilter ref="A1:Y7" xr:uid="{00000000-0009-0000-0000-000001000000}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25">
    <mergeCell ref="T3:U3"/>
    <mergeCell ref="V3:W3"/>
    <mergeCell ref="X3:Y3"/>
    <mergeCell ref="J3:K3"/>
    <mergeCell ref="L3:M3"/>
    <mergeCell ref="N3:O3"/>
    <mergeCell ref="P3:Q3"/>
    <mergeCell ref="R3:S3"/>
    <mergeCell ref="B3:C3"/>
    <mergeCell ref="D3:E3"/>
    <mergeCell ref="F3:G3"/>
    <mergeCell ref="H3:I3"/>
    <mergeCell ref="A1:A2"/>
    <mergeCell ref="X1:Y1"/>
    <mergeCell ref="V1:W1"/>
    <mergeCell ref="B1:C1"/>
    <mergeCell ref="T1:U1"/>
    <mergeCell ref="R1:S1"/>
    <mergeCell ref="P1:Q1"/>
    <mergeCell ref="N1:O1"/>
    <mergeCell ref="L1:M1"/>
    <mergeCell ref="J1:K1"/>
    <mergeCell ref="H1:I1"/>
    <mergeCell ref="F1:G1"/>
    <mergeCell ref="D1:E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J5"/>
  <sheetViews>
    <sheetView showGridLines="0" zoomScale="80" zoomScaleNormal="80" workbookViewId="0">
      <selection activeCell="E10" sqref="E10"/>
    </sheetView>
  </sheetViews>
  <sheetFormatPr baseColWidth="10" defaultColWidth="12.26953125" defaultRowHeight="14.5" x14ac:dyDescent="0.35"/>
  <cols>
    <col min="1" max="1" width="17.453125" customWidth="1"/>
    <col min="2" max="2" width="17.54296875" bestFit="1" customWidth="1"/>
    <col min="3" max="3" width="11" customWidth="1"/>
    <col min="4" max="4" width="34.54296875" bestFit="1" customWidth="1"/>
    <col min="5" max="5" width="15" customWidth="1"/>
    <col min="6" max="6" width="14.26953125" customWidth="1"/>
    <col min="7" max="7" width="13.7265625" customWidth="1"/>
    <col min="8" max="8" width="14.453125" customWidth="1"/>
    <col min="9" max="9" width="18" customWidth="1"/>
    <col min="10" max="10" width="7.7265625" style="35" customWidth="1"/>
  </cols>
  <sheetData>
    <row r="1" spans="1:9" ht="42" customHeight="1" x14ac:dyDescent="0.35">
      <c r="A1" s="37" t="s">
        <v>44</v>
      </c>
      <c r="B1" s="37" t="s">
        <v>61</v>
      </c>
      <c r="C1" s="37" t="s">
        <v>57</v>
      </c>
      <c r="D1" s="37" t="s">
        <v>62</v>
      </c>
      <c r="E1" s="36" t="s">
        <v>67</v>
      </c>
      <c r="F1" s="37" t="s">
        <v>53</v>
      </c>
      <c r="G1" s="38" t="s">
        <v>54</v>
      </c>
      <c r="H1" s="36" t="s">
        <v>55</v>
      </c>
      <c r="I1" s="30" t="s">
        <v>68</v>
      </c>
    </row>
    <row r="2" spans="1:9" x14ac:dyDescent="0.35">
      <c r="A2" s="26" t="s">
        <v>49</v>
      </c>
      <c r="B2" s="26" t="s">
        <v>58</v>
      </c>
      <c r="C2" s="27" t="s">
        <v>81</v>
      </c>
      <c r="D2" s="26" t="s">
        <v>76</v>
      </c>
      <c r="E2" s="26" t="str">
        <f t="shared" ref="E2:E5" si="0">CHOOSE(MONTH(G2),"JANVIER","FEVRIER","MARS","AVRIL","MAI","JUIN","JUILLET","AOUT","SEPTEMBRE","OCTOBRE","NOVEMBRE","DECEMBRE")</f>
        <v>DECEMBRE</v>
      </c>
      <c r="F2" s="28">
        <v>43067</v>
      </c>
      <c r="G2" s="28">
        <v>43070</v>
      </c>
      <c r="H2" s="26">
        <f t="shared" ref="H2:H5" si="1">G2-F2</f>
        <v>3</v>
      </c>
      <c r="I2" s="29">
        <v>232.8</v>
      </c>
    </row>
    <row r="3" spans="1:9" x14ac:dyDescent="0.35">
      <c r="A3" s="26" t="s">
        <v>50</v>
      </c>
      <c r="B3" s="26" t="s">
        <v>59</v>
      </c>
      <c r="C3" s="27" t="s">
        <v>81</v>
      </c>
      <c r="D3" s="26" t="s">
        <v>77</v>
      </c>
      <c r="E3" s="26" t="str">
        <f t="shared" si="0"/>
        <v>DECEMBRE</v>
      </c>
      <c r="F3" s="28">
        <v>43069</v>
      </c>
      <c r="G3" s="28">
        <v>43072</v>
      </c>
      <c r="H3" s="26">
        <f t="shared" si="1"/>
        <v>3</v>
      </c>
      <c r="I3" s="29">
        <v>232.8</v>
      </c>
    </row>
    <row r="4" spans="1:9" x14ac:dyDescent="0.35">
      <c r="A4" s="26" t="s">
        <v>51</v>
      </c>
      <c r="B4" s="26" t="s">
        <v>58</v>
      </c>
      <c r="C4" s="27" t="s">
        <v>81</v>
      </c>
      <c r="D4" s="26" t="s">
        <v>78</v>
      </c>
      <c r="E4" s="26" t="str">
        <f t="shared" si="0"/>
        <v>DECEMBRE</v>
      </c>
      <c r="F4" s="28">
        <v>43069</v>
      </c>
      <c r="G4" s="28">
        <v>43072</v>
      </c>
      <c r="H4" s="26">
        <f t="shared" si="1"/>
        <v>3</v>
      </c>
      <c r="I4" s="29">
        <v>237.65</v>
      </c>
    </row>
    <row r="5" spans="1:9" x14ac:dyDescent="0.35">
      <c r="A5" s="26" t="s">
        <v>52</v>
      </c>
      <c r="B5" s="26" t="s">
        <v>58</v>
      </c>
      <c r="C5" s="27" t="s">
        <v>81</v>
      </c>
      <c r="D5" s="26" t="s">
        <v>79</v>
      </c>
      <c r="E5" s="26" t="str">
        <f t="shared" si="0"/>
        <v>DECEMBRE</v>
      </c>
      <c r="F5" s="28">
        <v>43077</v>
      </c>
      <c r="G5" s="28">
        <v>43080</v>
      </c>
      <c r="H5" s="26">
        <f t="shared" si="1"/>
        <v>3</v>
      </c>
      <c r="I5" s="29">
        <v>238.62</v>
      </c>
    </row>
  </sheetData>
  <autoFilter ref="A1:I1" xr:uid="{00000000-0009-0000-0000-000002000000}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autoPict="0" r:id="rId4">
            <anchor moveWithCells="1">
              <from>
                <xdr:col>10</xdr:col>
                <xdr:colOff>6350</xdr:colOff>
                <xdr:row>0</xdr:row>
                <xdr:rowOff>82550</xdr:rowOff>
              </from>
              <to>
                <xdr:col>11</xdr:col>
                <xdr:colOff>222250</xdr:colOff>
                <xdr:row>1</xdr:row>
                <xdr:rowOff>12700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M6"/>
  <sheetViews>
    <sheetView showGridLines="0" zoomScale="80" zoomScaleNormal="80" workbookViewId="0">
      <selection activeCell="J16" sqref="J16"/>
    </sheetView>
  </sheetViews>
  <sheetFormatPr baseColWidth="10" defaultColWidth="11.453125" defaultRowHeight="14.5" x14ac:dyDescent="0.35"/>
  <cols>
    <col min="1" max="1" width="16.7265625" bestFit="1" customWidth="1"/>
    <col min="2" max="2" width="17.54296875" customWidth="1"/>
    <col min="3" max="3" width="13.453125" customWidth="1"/>
    <col min="4" max="4" width="34.54296875" bestFit="1" customWidth="1"/>
    <col min="9" max="9" width="12.54296875" bestFit="1" customWidth="1"/>
    <col min="12" max="12" width="12.453125" customWidth="1"/>
    <col min="13" max="13" width="12" customWidth="1"/>
    <col min="15" max="17" width="3" bestFit="1" customWidth="1"/>
  </cols>
  <sheetData>
    <row r="1" spans="1:13" ht="42" customHeight="1" x14ac:dyDescent="0.35">
      <c r="A1" s="24" t="s">
        <v>44</v>
      </c>
      <c r="B1" s="37" t="s">
        <v>61</v>
      </c>
      <c r="C1" s="37" t="s">
        <v>57</v>
      </c>
      <c r="D1" s="37" t="s">
        <v>62</v>
      </c>
      <c r="E1" s="36" t="s">
        <v>67</v>
      </c>
      <c r="F1" s="31" t="s">
        <v>53</v>
      </c>
      <c r="G1" s="32" t="s">
        <v>54</v>
      </c>
      <c r="H1" s="24" t="s">
        <v>55</v>
      </c>
      <c r="I1" s="34" t="s">
        <v>65</v>
      </c>
      <c r="J1" s="33" t="s">
        <v>64</v>
      </c>
      <c r="K1" s="33" t="s">
        <v>63</v>
      </c>
      <c r="L1" s="25" t="s">
        <v>56</v>
      </c>
      <c r="M1" s="30" t="s">
        <v>68</v>
      </c>
    </row>
    <row r="2" spans="1:13" x14ac:dyDescent="0.35">
      <c r="A2" s="26" t="s">
        <v>74</v>
      </c>
      <c r="B2" s="26" t="s">
        <v>58</v>
      </c>
      <c r="C2" s="27" t="s">
        <v>81</v>
      </c>
      <c r="D2" s="26" t="s">
        <v>76</v>
      </c>
      <c r="E2" s="26" t="str">
        <f t="shared" ref="E2:E6" si="0">CHOOSE(MONTH(G2),"JANVIER","FEVRIER","MARS","AVRIL","MAI","JUIN","JUILLET","AOUT","SEPTEMBRE","OCTOBRE","NOVEMBRE","DECEMBRE")</f>
        <v>DECEMBRE</v>
      </c>
      <c r="F2" s="28">
        <v>43067</v>
      </c>
      <c r="G2" s="28">
        <v>43070</v>
      </c>
      <c r="H2" s="26">
        <f t="shared" ref="H2:H6" si="1">G2-F2</f>
        <v>3</v>
      </c>
      <c r="I2">
        <f ca="1">IFERROR(INDIRECT("'Récaptitulatif Loyer Paris'!"&amp;ADDRESS(MATCH(A2,'Récaptitulatif Loyer Paris'!A:A,0),MATCH(E2,'Récaptitulatif Loyer Paris'!$1:$1,0)+1,4))/INDIRECT("'Récaptitulatif Loyer Paris'!"&amp;ADDRESS(MATCH(A2,'Récaptitulatif Loyer Paris'!A:A,0),MATCH(E2,'Récaptitulatif Loyer Paris'!$1:$1,0),4)),0)</f>
        <v>0</v>
      </c>
      <c r="J2">
        <f>M2/H2</f>
        <v>77.600000000000009</v>
      </c>
      <c r="K2">
        <f ca="1">I2*H2</f>
        <v>0</v>
      </c>
      <c r="L2" s="55">
        <f ca="1">M2-K2</f>
        <v>232.8</v>
      </c>
      <c r="M2" s="29">
        <v>232.8</v>
      </c>
    </row>
    <row r="3" spans="1:13" x14ac:dyDescent="0.35">
      <c r="A3" s="26" t="s">
        <v>75</v>
      </c>
      <c r="B3" s="26" t="s">
        <v>58</v>
      </c>
      <c r="C3" s="27" t="s">
        <v>81</v>
      </c>
      <c r="D3" s="26" t="s">
        <v>77</v>
      </c>
      <c r="E3" s="26" t="str">
        <f t="shared" si="0"/>
        <v>DECEMBRE</v>
      </c>
      <c r="F3" s="28">
        <v>43069</v>
      </c>
      <c r="G3" s="28">
        <v>43072</v>
      </c>
      <c r="H3" s="26">
        <f t="shared" si="1"/>
        <v>3</v>
      </c>
      <c r="I3">
        <f ca="1">IFERROR(INDIRECT("'Récaptitulatif Loyer Paris'!"&amp;ADDRESS(MATCH(A3,'Récaptitulatif Loyer Paris'!A:A,0),MATCH(E3,'Récaptitulatif Loyer Paris'!$1:$1,0)+1,4))/INDIRECT("'Récaptitulatif Loyer Paris'!"&amp;ADDRESS(MATCH(A3,'Récaptitulatif Loyer Paris'!A:A,0),MATCH(E3,'Récaptitulatif Loyer Paris'!$1:$1,0),4)),0)</f>
        <v>0</v>
      </c>
      <c r="J3">
        <f>M3/H3</f>
        <v>77.600000000000009</v>
      </c>
      <c r="K3">
        <f ca="1">I3*H3</f>
        <v>0</v>
      </c>
      <c r="L3" s="55">
        <f ca="1">M3-K3</f>
        <v>232.8</v>
      </c>
      <c r="M3" s="29">
        <v>232.8</v>
      </c>
    </row>
    <row r="4" spans="1:13" x14ac:dyDescent="0.35">
      <c r="A4" s="26" t="s">
        <v>48</v>
      </c>
      <c r="B4" s="26" t="s">
        <v>58</v>
      </c>
      <c r="C4" s="27" t="s">
        <v>81</v>
      </c>
      <c r="D4" s="26" t="s">
        <v>78</v>
      </c>
      <c r="E4" s="26" t="str">
        <f t="shared" si="0"/>
        <v>DECEMBRE</v>
      </c>
      <c r="F4" s="28">
        <v>43069</v>
      </c>
      <c r="G4" s="28">
        <v>43072</v>
      </c>
      <c r="H4" s="26">
        <f t="shared" si="1"/>
        <v>3</v>
      </c>
      <c r="I4">
        <f ca="1">IFERROR(INDIRECT("'Récaptitulatif Loyer Paris'!"&amp;ADDRESS(MATCH(A4,'Récaptitulatif Loyer Paris'!A:A,0),MATCH(E4,'Récaptitulatif Loyer Paris'!$1:$1,0)+1,4))/INDIRECT("'Récaptitulatif Loyer Paris'!"&amp;ADDRESS(MATCH(A4,'Récaptitulatif Loyer Paris'!A:A,0),MATCH(E4,'Récaptitulatif Loyer Paris'!$1:$1,0),4)),0)</f>
        <v>0</v>
      </c>
      <c r="J4">
        <f>M4/H4</f>
        <v>79.216666666666669</v>
      </c>
      <c r="K4">
        <f ca="1">I4*H4</f>
        <v>0</v>
      </c>
      <c r="L4" s="55">
        <f ca="1">M4-K4</f>
        <v>237.65</v>
      </c>
      <c r="M4" s="29">
        <v>237.65</v>
      </c>
    </row>
    <row r="5" spans="1:13" x14ac:dyDescent="0.35">
      <c r="A5" s="26" t="s">
        <v>73</v>
      </c>
      <c r="B5" s="26" t="s">
        <v>58</v>
      </c>
      <c r="C5" s="27" t="s">
        <v>81</v>
      </c>
      <c r="D5" s="26" t="s">
        <v>79</v>
      </c>
      <c r="E5" s="26" t="str">
        <f t="shared" si="0"/>
        <v>DECEMBRE</v>
      </c>
      <c r="F5" s="28">
        <v>43077</v>
      </c>
      <c r="G5" s="28">
        <v>43080</v>
      </c>
      <c r="H5" s="26">
        <f t="shared" si="1"/>
        <v>3</v>
      </c>
      <c r="I5">
        <f ca="1">IFERROR(INDIRECT("'Récaptitulatif Loyer Paris'!"&amp;ADDRESS(MATCH(A5,'Récaptitulatif Loyer Paris'!A:A,0),MATCH(E5,'Récaptitulatif Loyer Paris'!$1:$1,0)+1,4))/INDIRECT("'Récaptitulatif Loyer Paris'!"&amp;ADDRESS(MATCH(A5,'Récaptitulatif Loyer Paris'!A:A,0),MATCH(E5,'Récaptitulatif Loyer Paris'!$1:$1,0),4)),0)</f>
        <v>0</v>
      </c>
      <c r="J5">
        <f>M5/H5</f>
        <v>79.540000000000006</v>
      </c>
      <c r="K5">
        <f ca="1">I5*H5</f>
        <v>0</v>
      </c>
      <c r="L5" s="55">
        <f ca="1">M5-K5</f>
        <v>238.62</v>
      </c>
      <c r="M5" s="29">
        <v>238.62</v>
      </c>
    </row>
    <row r="6" spans="1:13" x14ac:dyDescent="0.35">
      <c r="A6" s="26" t="s">
        <v>48</v>
      </c>
      <c r="B6" s="26" t="s">
        <v>58</v>
      </c>
      <c r="C6" s="27" t="s">
        <v>81</v>
      </c>
      <c r="D6" s="26" t="s">
        <v>80</v>
      </c>
      <c r="E6" s="26" t="str">
        <f t="shared" si="0"/>
        <v>DECEMBRE</v>
      </c>
      <c r="F6" s="28">
        <v>43083</v>
      </c>
      <c r="G6" s="28">
        <v>43086</v>
      </c>
      <c r="H6" s="26">
        <f t="shared" si="1"/>
        <v>3</v>
      </c>
      <c r="I6">
        <f ca="1">IFERROR(INDIRECT("'Récaptitulatif Loyer Paris'!"&amp;ADDRESS(MATCH(A6,'Récaptitulatif Loyer Paris'!A:A,0),MATCH(E6,'Récaptitulatif Loyer Paris'!$1:$1,0)+1,4))/INDIRECT("'Récaptitulatif Loyer Paris'!"&amp;ADDRESS(MATCH(A6,'Récaptitulatif Loyer Paris'!A:A,0),MATCH(E6,'Récaptitulatif Loyer Paris'!$1:$1,0),4)),0)</f>
        <v>0</v>
      </c>
      <c r="J6">
        <f>M6/H6</f>
        <v>79.86333333333333</v>
      </c>
      <c r="K6">
        <f ca="1">I6*H6</f>
        <v>0</v>
      </c>
      <c r="L6" s="55">
        <f ca="1">M6-K6</f>
        <v>239.59</v>
      </c>
      <c r="M6" s="29">
        <v>239.59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N9"/>
  <sheetViews>
    <sheetView showGridLines="0" zoomScale="60" zoomScaleNormal="60" workbookViewId="0">
      <selection activeCell="K30" sqref="K30"/>
    </sheetView>
  </sheetViews>
  <sheetFormatPr baseColWidth="10" defaultColWidth="11.453125" defaultRowHeight="14.5" x14ac:dyDescent="0.35"/>
  <cols>
    <col min="1" max="1" width="23.453125" style="1" customWidth="1"/>
    <col min="2" max="13" width="12.54296875" style="1" customWidth="1"/>
    <col min="14" max="14" width="13.7265625" style="1" customWidth="1"/>
    <col min="15" max="16384" width="11.453125" style="1"/>
  </cols>
  <sheetData>
    <row r="1" spans="1:14" x14ac:dyDescent="0.35">
      <c r="A1" s="39"/>
      <c r="B1" s="40" t="s">
        <v>31</v>
      </c>
      <c r="C1" s="40" t="s">
        <v>30</v>
      </c>
      <c r="D1" s="40" t="s">
        <v>29</v>
      </c>
      <c r="E1" s="40" t="s">
        <v>28</v>
      </c>
      <c r="F1" s="40" t="s">
        <v>27</v>
      </c>
      <c r="G1" s="40" t="s">
        <v>26</v>
      </c>
      <c r="H1" s="40" t="s">
        <v>25</v>
      </c>
      <c r="I1" s="40" t="s">
        <v>24</v>
      </c>
      <c r="J1" s="40" t="s">
        <v>23</v>
      </c>
      <c r="K1" s="40" t="s">
        <v>22</v>
      </c>
      <c r="L1" s="40" t="s">
        <v>21</v>
      </c>
      <c r="M1" s="40" t="s">
        <v>20</v>
      </c>
      <c r="N1" s="41" t="s">
        <v>45</v>
      </c>
    </row>
    <row r="2" spans="1:14" ht="29.15" customHeight="1" x14ac:dyDescent="0.35">
      <c r="A2" s="47" t="s">
        <v>58</v>
      </c>
      <c r="B2" s="49">
        <f>SUMPRODUCT(('Récaptitulatif Resa PARIS 2018'!$E$2:$E$388=B$1)*('Récaptitulatif Resa PARIS 2018'!$B$2:$B$388='Analyse Global PARIS '!$A2)*('Récaptitulatif Resa PARIS 2018'!$I$2:$I$388))</f>
        <v>0</v>
      </c>
      <c r="C2" s="49">
        <f>SUMPRODUCT(('Récaptitulatif Resa PARIS 2018'!$E$2:$E$388=C$1)*('Récaptitulatif Resa PARIS 2018'!$B$2:$B$388='Analyse Global PARIS '!$A2)*('Récaptitulatif Resa PARIS 2018'!$I$2:$I$388))</f>
        <v>0</v>
      </c>
      <c r="D2" s="49">
        <f>SUMPRODUCT(('Récaptitulatif Resa PARIS 2018'!$E$2:$E$388=D$1)*('Récaptitulatif Resa PARIS 2018'!$B$2:$B$388='Analyse Global PARIS '!$A2)*('Récaptitulatif Resa PARIS 2018'!$I$2:$I$388))</f>
        <v>0</v>
      </c>
      <c r="E2" s="49">
        <f>SUMPRODUCT(('Récaptitulatif Resa PARIS 2018'!$E$2:$E$388=E$1)*('Récaptitulatif Resa PARIS 2018'!$B$2:$B$388='Analyse Global PARIS '!$A2)*('Récaptitulatif Resa PARIS 2018'!$I$2:$I$388))</f>
        <v>0</v>
      </c>
      <c r="F2" s="49">
        <f>SUMPRODUCT(('Récaptitulatif Resa PARIS 2018'!$E$2:$E$388=F$1)*('Récaptitulatif Resa PARIS 2018'!$B$2:$B$388='Analyse Global PARIS '!$A2)*('Récaptitulatif Resa PARIS 2018'!$I$2:$I$388))</f>
        <v>0</v>
      </c>
      <c r="G2" s="49">
        <f>SUMPRODUCT(('Récaptitulatif Resa PARIS 2018'!$E$2:$E$388=G$1)*('Récaptitulatif Resa PARIS 2018'!$B$2:$B$388='Analyse Global PARIS '!$A2)*('Récaptitulatif Resa PARIS 2018'!$I$2:$I$388))</f>
        <v>0</v>
      </c>
      <c r="H2" s="49">
        <f>SUMPRODUCT(('Récaptitulatif Resa PARIS 2018'!$E$2:$E$388=H$1)*('Récaptitulatif Resa PARIS 2018'!$B$2:$B$388='Analyse Global PARIS '!$A2)*('Récaptitulatif Resa PARIS 2018'!$I$2:$I$388))</f>
        <v>0</v>
      </c>
      <c r="I2" s="49">
        <f>SUMPRODUCT(('Récaptitulatif Resa PARIS 2018'!$E$2:$E$388=I$1)*('Récaptitulatif Resa PARIS 2018'!$B$2:$B$388='Analyse Global PARIS '!$A2)*('Récaptitulatif Resa PARIS 2018'!$I$2:$I$388))</f>
        <v>0</v>
      </c>
      <c r="J2" s="49">
        <f>SUMPRODUCT(('Récaptitulatif Resa PARIS 2018'!$E$2:$E$388=J$1)*('Récaptitulatif Resa PARIS 2018'!$B$2:$B$388='Analyse Global PARIS '!$A2)*('Récaptitulatif Resa PARIS 2018'!$I$2:$I$388))</f>
        <v>0</v>
      </c>
      <c r="K2" s="49">
        <f>SUMPRODUCT(('Récaptitulatif Resa PARIS 2018'!$E$2:$E$388=K$1)*('Récaptitulatif Resa PARIS 2018'!$B$2:$B$388='Analyse Global PARIS '!$A2)*('Récaptitulatif Resa PARIS 2018'!$I$2:$I$388))</f>
        <v>0</v>
      </c>
      <c r="L2" s="49">
        <f>SUMPRODUCT(('Récaptitulatif Resa PARIS 2018'!$E$2:$E$388=L$1)*('Récaptitulatif Resa PARIS 2018'!$B$2:$B$388='Analyse Global PARIS '!$A2)*('Récaptitulatif Resa PARIS 2018'!$I$2:$I$388))</f>
        <v>0</v>
      </c>
      <c r="M2" s="49">
        <f>SUMPRODUCT(('Récaptitulatif Resa PARIS 2018'!$E$2:$E$388=M$1)*('Récaptitulatif Resa PARIS 2018'!$B$2:$B$388='Analyse Global PARIS '!$A2)*('Récaptitulatif Resa PARIS 2018'!$I$2:$I$388))</f>
        <v>709.07</v>
      </c>
      <c r="N2" s="48">
        <f>SUM(B2:M2)</f>
        <v>709.07</v>
      </c>
    </row>
    <row r="3" spans="1:14" ht="29.15" customHeight="1" x14ac:dyDescent="0.35">
      <c r="A3" s="47" t="s">
        <v>60</v>
      </c>
      <c r="B3" s="49">
        <f>SUMPRODUCT(('Récaptitulatif Resa PARIS 2018'!$E$2:$E$388=B$1)*('Récaptitulatif Resa PARIS 2018'!$B$2:$B$388='Analyse Global PARIS '!$A3)*('Récaptitulatif Resa PARIS 2018'!$I$2:$I$388))</f>
        <v>0</v>
      </c>
      <c r="C3" s="49">
        <f>SUMPRODUCT(('Récaptitulatif Resa PARIS 2018'!$E$2:$E$388=C$1)*('Récaptitulatif Resa PARIS 2018'!$B$2:$B$388='Analyse Global PARIS '!$A3)*('Récaptitulatif Resa PARIS 2018'!$I$2:$I$388))</f>
        <v>0</v>
      </c>
      <c r="D3" s="49">
        <f>SUMPRODUCT(('Récaptitulatif Resa PARIS 2018'!$E$2:$E$388=D$1)*('Récaptitulatif Resa PARIS 2018'!$B$2:$B$388='Analyse Global PARIS '!$A3)*('Récaptitulatif Resa PARIS 2018'!$I$2:$I$388))</f>
        <v>0</v>
      </c>
      <c r="E3" s="49">
        <f>SUMPRODUCT(('Récaptitulatif Resa PARIS 2018'!$E$2:$E$388=E$1)*('Récaptitulatif Resa PARIS 2018'!$B$2:$B$388='Analyse Global PARIS '!$A3)*('Récaptitulatif Resa PARIS 2018'!$I$2:$I$388))</f>
        <v>0</v>
      </c>
      <c r="F3" s="49">
        <f>SUMPRODUCT(('Récaptitulatif Resa PARIS 2018'!$E$2:$E$388=F$1)*('Récaptitulatif Resa PARIS 2018'!$B$2:$B$388='Analyse Global PARIS '!$A3)*('Récaptitulatif Resa PARIS 2018'!$I$2:$I$388))</f>
        <v>0</v>
      </c>
      <c r="G3" s="49">
        <f>SUMPRODUCT(('Récaptitulatif Resa PARIS 2018'!$E$2:$E$388=G$1)*('Récaptitulatif Resa PARIS 2018'!$B$2:$B$388='Analyse Global PARIS '!$A3)*('Récaptitulatif Resa PARIS 2018'!$I$2:$I$388))</f>
        <v>0</v>
      </c>
      <c r="H3" s="49">
        <f>SUMPRODUCT(('Récaptitulatif Resa PARIS 2018'!$E$2:$E$388=H$1)*('Récaptitulatif Resa PARIS 2018'!$B$2:$B$388='Analyse Global PARIS '!$A3)*('Récaptitulatif Resa PARIS 2018'!$I$2:$I$388))</f>
        <v>0</v>
      </c>
      <c r="I3" s="49">
        <f>SUMPRODUCT(('Récaptitulatif Resa PARIS 2018'!$E$2:$E$388=I$1)*('Récaptitulatif Resa PARIS 2018'!$B$2:$B$388='Analyse Global PARIS '!$A3)*('Récaptitulatif Resa PARIS 2018'!$I$2:$I$388))</f>
        <v>0</v>
      </c>
      <c r="J3" s="49">
        <f>SUMPRODUCT(('Récaptitulatif Resa PARIS 2018'!$E$2:$E$388=J$1)*('Récaptitulatif Resa PARIS 2018'!$B$2:$B$388='Analyse Global PARIS '!$A3)*('Récaptitulatif Resa PARIS 2018'!$I$2:$I$388))</f>
        <v>0</v>
      </c>
      <c r="K3" s="49">
        <f>SUMPRODUCT(('Récaptitulatif Resa PARIS 2018'!$E$2:$E$388=K$1)*('Récaptitulatif Resa PARIS 2018'!$B$2:$B$388='Analyse Global PARIS '!$A3)*('Récaptitulatif Resa PARIS 2018'!$I$2:$I$388))</f>
        <v>0</v>
      </c>
      <c r="L3" s="49">
        <f>SUMPRODUCT(('Récaptitulatif Resa PARIS 2018'!$E$2:$E$388=L$1)*('Récaptitulatif Resa PARIS 2018'!$B$2:$B$388='Analyse Global PARIS '!$A3)*('Récaptitulatif Resa PARIS 2018'!$I$2:$I$388))</f>
        <v>0</v>
      </c>
      <c r="M3" s="49">
        <f>SUMPRODUCT(('Récaptitulatif Resa PARIS 2018'!$E$2:$E$388=M$1)*('Récaptitulatif Resa PARIS 2018'!$B$2:$B$388='Analyse Global PARIS '!$A3)*('Récaptitulatif Resa PARIS 2018'!$I$2:$I$388))</f>
        <v>0</v>
      </c>
      <c r="N3" s="48">
        <f t="shared" ref="N3:N5" si="0">SUM(B3:M3)</f>
        <v>0</v>
      </c>
    </row>
    <row r="4" spans="1:14" ht="29.15" customHeight="1" x14ac:dyDescent="0.35">
      <c r="A4" s="47" t="s">
        <v>59</v>
      </c>
      <c r="B4" s="49">
        <f>SUMPRODUCT(('Récaptitulatif Resa PARIS 2018'!$E$2:$E$388=B$1)*('Récaptitulatif Resa PARIS 2018'!$B$2:$B$388='Analyse Global PARIS '!$A4)*('Récaptitulatif Resa PARIS 2018'!$I$2:$I$388))</f>
        <v>0</v>
      </c>
      <c r="C4" s="49">
        <f>SUMPRODUCT(('Récaptitulatif Resa PARIS 2018'!$E$2:$E$388=C$1)*('Récaptitulatif Resa PARIS 2018'!$B$2:$B$388='Analyse Global PARIS '!$A4)*('Récaptitulatif Resa PARIS 2018'!$I$2:$I$388))</f>
        <v>0</v>
      </c>
      <c r="D4" s="49">
        <f>SUMPRODUCT(('Récaptitulatif Resa PARIS 2018'!$E$2:$E$388=D$1)*('Récaptitulatif Resa PARIS 2018'!$B$2:$B$388='Analyse Global PARIS '!$A4)*('Récaptitulatif Resa PARIS 2018'!$I$2:$I$388))</f>
        <v>0</v>
      </c>
      <c r="E4" s="49">
        <f>SUMPRODUCT(('Récaptitulatif Resa PARIS 2018'!$E$2:$E$388=E$1)*('Récaptitulatif Resa PARIS 2018'!$B$2:$B$388='Analyse Global PARIS '!$A4)*('Récaptitulatif Resa PARIS 2018'!$I$2:$I$388))</f>
        <v>0</v>
      </c>
      <c r="F4" s="49">
        <f>SUMPRODUCT(('Récaptitulatif Resa PARIS 2018'!$E$2:$E$388=F$1)*('Récaptitulatif Resa PARIS 2018'!$B$2:$B$388='Analyse Global PARIS '!$A4)*('Récaptitulatif Resa PARIS 2018'!$I$2:$I$388))</f>
        <v>0</v>
      </c>
      <c r="G4" s="49">
        <f>SUMPRODUCT(('Récaptitulatif Resa PARIS 2018'!$E$2:$E$388=G$1)*('Récaptitulatif Resa PARIS 2018'!$B$2:$B$388='Analyse Global PARIS '!$A4)*('Récaptitulatif Resa PARIS 2018'!$I$2:$I$388))</f>
        <v>0</v>
      </c>
      <c r="H4" s="49">
        <f>SUMPRODUCT(('Récaptitulatif Resa PARIS 2018'!$E$2:$E$388=H$1)*('Récaptitulatif Resa PARIS 2018'!$B$2:$B$388='Analyse Global PARIS '!$A4)*('Récaptitulatif Resa PARIS 2018'!$I$2:$I$388))</f>
        <v>0</v>
      </c>
      <c r="I4" s="49">
        <f>SUMPRODUCT(('Récaptitulatif Resa PARIS 2018'!$E$2:$E$388=I$1)*('Récaptitulatif Resa PARIS 2018'!$B$2:$B$388='Analyse Global PARIS '!$A4)*('Récaptitulatif Resa PARIS 2018'!$I$2:$I$388))</f>
        <v>0</v>
      </c>
      <c r="J4" s="49">
        <f>SUMPRODUCT(('Récaptitulatif Resa PARIS 2018'!$E$2:$E$388=J$1)*('Récaptitulatif Resa PARIS 2018'!$B$2:$B$388='Analyse Global PARIS '!$A4)*('Récaptitulatif Resa PARIS 2018'!$I$2:$I$388))</f>
        <v>0</v>
      </c>
      <c r="K4" s="49">
        <f>SUMPRODUCT(('Récaptitulatif Resa PARIS 2018'!$E$2:$E$388=K$1)*('Récaptitulatif Resa PARIS 2018'!$B$2:$B$388='Analyse Global PARIS '!$A4)*('Récaptitulatif Resa PARIS 2018'!$I$2:$I$388))</f>
        <v>0</v>
      </c>
      <c r="L4" s="49">
        <f>SUMPRODUCT(('Récaptitulatif Resa PARIS 2018'!$E$2:$E$388=L$1)*('Récaptitulatif Resa PARIS 2018'!$B$2:$B$388='Analyse Global PARIS '!$A4)*('Récaptitulatif Resa PARIS 2018'!$I$2:$I$388))</f>
        <v>0</v>
      </c>
      <c r="M4" s="49">
        <f>SUMPRODUCT(('Récaptitulatif Resa PARIS 2018'!$E$2:$E$388=M$1)*('Récaptitulatif Resa PARIS 2018'!$B$2:$B$388='Analyse Global PARIS '!$A4)*('Récaptitulatif Resa PARIS 2018'!$I$2:$I$388))</f>
        <v>232.8</v>
      </c>
      <c r="N4" s="48">
        <f t="shared" si="0"/>
        <v>232.8</v>
      </c>
    </row>
    <row r="5" spans="1:14" ht="29.15" customHeight="1" x14ac:dyDescent="0.35">
      <c r="A5" s="47" t="s">
        <v>66</v>
      </c>
      <c r="B5" s="49">
        <f>SUMPRODUCT(('Récaptitulatif Resa PARIS 2018'!$E$2:$E$388=B$1)*('Récaptitulatif Resa PARIS 2018'!$B$2:$B$388='Analyse Global PARIS '!$A5)*('Récaptitulatif Resa PARIS 2018'!$I$2:$I$388))</f>
        <v>0</v>
      </c>
      <c r="C5" s="49">
        <f>SUMPRODUCT(('Récaptitulatif Resa PARIS 2018'!$E$2:$E$388=C$1)*('Récaptitulatif Resa PARIS 2018'!$B$2:$B$388='Analyse Global PARIS '!$A5)*('Récaptitulatif Resa PARIS 2018'!$I$2:$I$388))</f>
        <v>0</v>
      </c>
      <c r="D5" s="49">
        <f>SUMPRODUCT(('Récaptitulatif Resa PARIS 2018'!$E$2:$E$388=D$1)*('Récaptitulatif Resa PARIS 2018'!$B$2:$B$388='Analyse Global PARIS '!$A5)*('Récaptitulatif Resa PARIS 2018'!$I$2:$I$388))</f>
        <v>0</v>
      </c>
      <c r="E5" s="49">
        <f>SUMPRODUCT(('Récaptitulatif Resa PARIS 2018'!$E$2:$E$388=E$1)*('Récaptitulatif Resa PARIS 2018'!$B$2:$B$388='Analyse Global PARIS '!$A5)*('Récaptitulatif Resa PARIS 2018'!$I$2:$I$388))</f>
        <v>0</v>
      </c>
      <c r="F5" s="49">
        <f>SUMPRODUCT(('Récaptitulatif Resa PARIS 2018'!$E$2:$E$388=F$1)*('Récaptitulatif Resa PARIS 2018'!$B$2:$B$388='Analyse Global PARIS '!$A5)*('Récaptitulatif Resa PARIS 2018'!$I$2:$I$388))</f>
        <v>0</v>
      </c>
      <c r="G5" s="49">
        <f>SUMPRODUCT(('Récaptitulatif Resa PARIS 2018'!$E$2:$E$388=G$1)*('Récaptitulatif Resa PARIS 2018'!$B$2:$B$388='Analyse Global PARIS '!$A5)*('Récaptitulatif Resa PARIS 2018'!$I$2:$I$388))</f>
        <v>0</v>
      </c>
      <c r="H5" s="49">
        <f>SUMPRODUCT(('Récaptitulatif Resa PARIS 2018'!$E$2:$E$388=H$1)*('Récaptitulatif Resa PARIS 2018'!$B$2:$B$388='Analyse Global PARIS '!$A5)*('Récaptitulatif Resa PARIS 2018'!$I$2:$I$388))</f>
        <v>0</v>
      </c>
      <c r="I5" s="49">
        <f>SUMPRODUCT(('Récaptitulatif Resa PARIS 2018'!$E$2:$E$388=I$1)*('Récaptitulatif Resa PARIS 2018'!$B$2:$B$388='Analyse Global PARIS '!$A5)*('Récaptitulatif Resa PARIS 2018'!$I$2:$I$388))</f>
        <v>0</v>
      </c>
      <c r="J5" s="49">
        <f>SUMPRODUCT(('Récaptitulatif Resa PARIS 2018'!$E$2:$E$388=J$1)*('Récaptitulatif Resa PARIS 2018'!$B$2:$B$388='Analyse Global PARIS '!$A5)*('Récaptitulatif Resa PARIS 2018'!$I$2:$I$388))</f>
        <v>0</v>
      </c>
      <c r="K5" s="49">
        <f>SUMPRODUCT(('Récaptitulatif Resa PARIS 2018'!$E$2:$E$388=K$1)*('Récaptitulatif Resa PARIS 2018'!$B$2:$B$388='Analyse Global PARIS '!$A5)*('Récaptitulatif Resa PARIS 2018'!$I$2:$I$388))</f>
        <v>0</v>
      </c>
      <c r="L5" s="49">
        <f>SUMPRODUCT(('Récaptitulatif Resa PARIS 2018'!$E$2:$E$388=L$1)*('Récaptitulatif Resa PARIS 2018'!$B$2:$B$388='Analyse Global PARIS '!$A5)*('Récaptitulatif Resa PARIS 2018'!$I$2:$I$388))</f>
        <v>0</v>
      </c>
      <c r="M5" s="49">
        <f>SUMPRODUCT(('Récaptitulatif Resa PARIS 2018'!$E$2:$E$388=M$1)*('Récaptitulatif Resa PARIS 2018'!$B$2:$B$388='Analyse Global PARIS '!$A5)*('Récaptitulatif Resa PARIS 2018'!$I$2:$I$388))</f>
        <v>0</v>
      </c>
      <c r="N5" s="48">
        <f t="shared" si="0"/>
        <v>0</v>
      </c>
    </row>
    <row r="6" spans="1:14" ht="29.15" customHeight="1" x14ac:dyDescent="0.35">
      <c r="A6" s="41" t="s">
        <v>69</v>
      </c>
      <c r="B6" s="42">
        <f>SUM(B2:B5)</f>
        <v>0</v>
      </c>
      <c r="C6" s="42">
        <f t="shared" ref="C6:M6" si="1">SUM(C2:C5)</f>
        <v>0</v>
      </c>
      <c r="D6" s="42">
        <f t="shared" si="1"/>
        <v>0</v>
      </c>
      <c r="E6" s="42">
        <f t="shared" si="1"/>
        <v>0</v>
      </c>
      <c r="F6" s="42">
        <f t="shared" si="1"/>
        <v>0</v>
      </c>
      <c r="G6" s="42">
        <f t="shared" si="1"/>
        <v>0</v>
      </c>
      <c r="H6" s="42">
        <f t="shared" si="1"/>
        <v>0</v>
      </c>
      <c r="I6" s="42">
        <f t="shared" si="1"/>
        <v>0</v>
      </c>
      <c r="J6" s="42">
        <f t="shared" si="1"/>
        <v>0</v>
      </c>
      <c r="K6" s="42">
        <f t="shared" si="1"/>
        <v>0</v>
      </c>
      <c r="L6" s="42">
        <f t="shared" si="1"/>
        <v>0</v>
      </c>
      <c r="M6" s="42">
        <f t="shared" si="1"/>
        <v>941.87000000000012</v>
      </c>
      <c r="N6" s="42">
        <f>SUM(B6:M6)</f>
        <v>941.87000000000012</v>
      </c>
    </row>
    <row r="7" spans="1:14" ht="29.15" customHeight="1" x14ac:dyDescent="0.35">
      <c r="A7" s="47" t="s">
        <v>47</v>
      </c>
      <c r="B7" s="50">
        <f>HLOOKUP(B1,'Récaptitulatif Loyer Paris'!$B$1:$Y$46,3,FALSE)</f>
        <v>2850</v>
      </c>
      <c r="C7" s="50">
        <f>HLOOKUP(C1,'Récaptitulatif Loyer Paris'!$B$1:$Y$46,3,FALSE)</f>
        <v>3450</v>
      </c>
      <c r="D7" s="50">
        <f>HLOOKUP(D1,'Récaptitulatif Loyer Paris'!$B$1:$Y$46,3,FALSE)</f>
        <v>5057.7964516129032</v>
      </c>
      <c r="E7" s="50">
        <f>HLOOKUP(E1,'Récaptitulatif Loyer Paris'!$B$1:$Y$46,3,FALSE)</f>
        <v>5057.7964516129032</v>
      </c>
      <c r="F7" s="50">
        <f>HLOOKUP(F1,'Récaptitulatif Loyer Paris'!$B$1:$Y$46,3,FALSE)</f>
        <v>5057.7964516129032</v>
      </c>
      <c r="G7" s="50">
        <f>HLOOKUP(G1,'Récaptitulatif Loyer Paris'!$B$1:$Y$46,3,FALSE)</f>
        <v>5057.7964516129032</v>
      </c>
      <c r="H7" s="50">
        <f>HLOOKUP(H1,'Récaptitulatif Loyer Paris'!$B$1:$Y$46,3,FALSE)</f>
        <v>5057.7964516129032</v>
      </c>
      <c r="I7" s="50">
        <f>HLOOKUP(I1,'Récaptitulatif Loyer Paris'!$B$1:$Y$46,3,FALSE)</f>
        <v>4231.99</v>
      </c>
      <c r="J7" s="50">
        <f>HLOOKUP(J1,'Récaptitulatif Loyer Paris'!$B$1:$Y$46,3,FALSE)</f>
        <v>3881.99</v>
      </c>
      <c r="K7" s="50">
        <f>HLOOKUP(K1,'Récaptitulatif Loyer Paris'!$B$1:$Y$46,3,FALSE)</f>
        <v>3881.99</v>
      </c>
      <c r="L7" s="50">
        <f>HLOOKUP(L1,'Récaptitulatif Loyer Paris'!$B$1:$Y$46,3,FALSE)</f>
        <v>2850</v>
      </c>
      <c r="M7" s="50">
        <f>HLOOKUP(M1,'Récaptitulatif Loyer Paris'!$B$1:$Y$46,3,FALSE)</f>
        <v>1750</v>
      </c>
      <c r="N7" s="48">
        <f t="shared" ref="N7" si="2">SUM(B7:M7)</f>
        <v>48184.952258064513</v>
      </c>
    </row>
    <row r="8" spans="1:14" ht="29.15" customHeight="1" x14ac:dyDescent="0.35">
      <c r="A8" s="41" t="s">
        <v>70</v>
      </c>
      <c r="B8" s="42">
        <f>B6-B7</f>
        <v>-2850</v>
      </c>
      <c r="C8" s="42">
        <f t="shared" ref="C8:N8" si="3">C6-C7</f>
        <v>-3450</v>
      </c>
      <c r="D8" s="42">
        <f t="shared" si="3"/>
        <v>-5057.7964516129032</v>
      </c>
      <c r="E8" s="42">
        <f t="shared" si="3"/>
        <v>-5057.7964516129032</v>
      </c>
      <c r="F8" s="42">
        <f t="shared" si="3"/>
        <v>-5057.7964516129032</v>
      </c>
      <c r="G8" s="42">
        <f t="shared" si="3"/>
        <v>-5057.7964516129032</v>
      </c>
      <c r="H8" s="42">
        <f t="shared" si="3"/>
        <v>-5057.7964516129032</v>
      </c>
      <c r="I8" s="42">
        <f t="shared" si="3"/>
        <v>-4231.99</v>
      </c>
      <c r="J8" s="42">
        <f t="shared" si="3"/>
        <v>-3881.99</v>
      </c>
      <c r="K8" s="42">
        <f t="shared" si="3"/>
        <v>-3881.99</v>
      </c>
      <c r="L8" s="42">
        <f t="shared" si="3"/>
        <v>-2850</v>
      </c>
      <c r="M8" s="42">
        <f t="shared" si="3"/>
        <v>-808.12999999999988</v>
      </c>
      <c r="N8" s="42">
        <f t="shared" si="3"/>
        <v>-47243.082258064511</v>
      </c>
    </row>
    <row r="9" spans="1:14" ht="29.15" customHeight="1" x14ac:dyDescent="0.35">
      <c r="A9" s="47" t="s">
        <v>71</v>
      </c>
      <c r="B9" s="52">
        <f>IFERROR(B8/B6,0)</f>
        <v>0</v>
      </c>
      <c r="C9" s="52">
        <f t="shared" ref="C9:N9" si="4">IFERROR(C8/C6,0)</f>
        <v>0</v>
      </c>
      <c r="D9" s="52">
        <f t="shared" si="4"/>
        <v>0</v>
      </c>
      <c r="E9" s="52">
        <f t="shared" si="4"/>
        <v>0</v>
      </c>
      <c r="F9" s="52">
        <f t="shared" si="4"/>
        <v>0</v>
      </c>
      <c r="G9" s="52">
        <f t="shared" si="4"/>
        <v>0</v>
      </c>
      <c r="H9" s="52">
        <f t="shared" si="4"/>
        <v>0</v>
      </c>
      <c r="I9" s="52">
        <f t="shared" si="4"/>
        <v>0</v>
      </c>
      <c r="J9" s="52">
        <f t="shared" si="4"/>
        <v>0</v>
      </c>
      <c r="K9" s="52">
        <f t="shared" si="4"/>
        <v>0</v>
      </c>
      <c r="L9" s="52">
        <f t="shared" si="4"/>
        <v>0</v>
      </c>
      <c r="M9" s="53">
        <f t="shared" si="4"/>
        <v>-0.8580058819157631</v>
      </c>
      <c r="N9" s="54">
        <f t="shared" si="4"/>
        <v>-50.15881412303662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E81E63-E882-4822-9CA5-C49777FFA4E9}">
  <dimension ref="A1:N13"/>
  <sheetViews>
    <sheetView showGridLines="0" tabSelected="1" zoomScale="60" zoomScaleNormal="60" workbookViewId="0">
      <selection activeCell="E12" sqref="E12"/>
    </sheetView>
  </sheetViews>
  <sheetFormatPr baseColWidth="10" defaultColWidth="9" defaultRowHeight="14.5" x14ac:dyDescent="0.35"/>
  <cols>
    <col min="1" max="1" width="22" style="82" customWidth="1"/>
    <col min="2" max="2" width="17.81640625" style="84" customWidth="1"/>
    <col min="3" max="4" width="17.81640625" style="85" customWidth="1"/>
    <col min="5" max="5" width="19.1796875" style="85" customWidth="1"/>
    <col min="6" max="6" width="16.7265625" style="82" customWidth="1"/>
    <col min="7" max="7" width="16.7265625" style="84" customWidth="1"/>
    <col min="8" max="8" width="16.7265625" style="82" customWidth="1"/>
    <col min="9" max="9" width="16.54296875" style="88" customWidth="1"/>
    <col min="10" max="11" width="16.54296875" style="91" customWidth="1"/>
    <col min="12" max="13" width="9" style="82"/>
    <col min="14" max="14" width="21.36328125" style="82" customWidth="1"/>
    <col min="15" max="16384" width="9" style="82"/>
  </cols>
  <sheetData>
    <row r="1" spans="1:14" s="70" customFormat="1" ht="56.25" customHeight="1" thickBot="1" x14ac:dyDescent="0.4">
      <c r="B1" s="40" t="s">
        <v>58</v>
      </c>
      <c r="C1" s="40" t="s">
        <v>60</v>
      </c>
      <c r="D1" s="40" t="s">
        <v>59</v>
      </c>
      <c r="E1" s="40" t="s">
        <v>66</v>
      </c>
      <c r="F1" s="40" t="s">
        <v>55</v>
      </c>
      <c r="G1" s="47" t="s">
        <v>82</v>
      </c>
      <c r="H1" s="86" t="s">
        <v>83</v>
      </c>
      <c r="I1" s="92" t="s">
        <v>84</v>
      </c>
      <c r="J1" s="93" t="s">
        <v>71</v>
      </c>
      <c r="K1" s="93" t="s">
        <v>85</v>
      </c>
    </row>
    <row r="2" spans="1:14" s="77" customFormat="1" ht="28.15" customHeight="1" thickBot="1" x14ac:dyDescent="0.4">
      <c r="A2" s="71" t="s">
        <v>86</v>
      </c>
      <c r="B2" s="72">
        <f>SUM(B3:B26)</f>
        <v>1145.6300000000001</v>
      </c>
      <c r="C2" s="73">
        <f>SUM(C3:C26)</f>
        <v>0</v>
      </c>
      <c r="D2" s="73">
        <f>SUM(D3:D26)</f>
        <v>0</v>
      </c>
      <c r="E2" s="73">
        <f>SUM(E3:E26)</f>
        <v>0</v>
      </c>
      <c r="F2" s="74">
        <f>SUM(F3:F26)</f>
        <v>17</v>
      </c>
      <c r="G2" s="72">
        <f>SUM(G3:G26)</f>
        <v>1060</v>
      </c>
      <c r="H2" s="71">
        <f>SUM(H3:H26)</f>
        <v>31</v>
      </c>
      <c r="I2" s="72">
        <f t="shared" ref="I2:I13" si="0">B2-G2</f>
        <v>85.630000000000109</v>
      </c>
      <c r="J2" s="75">
        <f t="shared" ref="J2:J3" si="1">IFERROR(I2/B2,"")</f>
        <v>7.4744900185923988E-2</v>
      </c>
      <c r="K2" s="76">
        <f>IFERROR(F2/H2,"")</f>
        <v>0.54838709677419351</v>
      </c>
      <c r="N2" s="77" t="s">
        <v>87</v>
      </c>
    </row>
    <row r="3" spans="1:14" ht="19.899999999999999" customHeight="1" x14ac:dyDescent="0.35">
      <c r="A3" t="s">
        <v>5</v>
      </c>
      <c r="B3" s="78">
        <v>1145.6300000000001</v>
      </c>
      <c r="C3" s="79"/>
      <c r="D3" s="79"/>
      <c r="E3" s="79"/>
      <c r="F3" s="80">
        <v>17</v>
      </c>
      <c r="G3" s="78">
        <v>1060</v>
      </c>
      <c r="H3" s="87">
        <v>31</v>
      </c>
      <c r="I3" s="78">
        <f t="shared" si="0"/>
        <v>85.630000000000109</v>
      </c>
      <c r="J3" s="83">
        <f t="shared" si="1"/>
        <v>7.4744900185923988E-2</v>
      </c>
      <c r="K3" s="81">
        <f t="shared" ref="K3" si="2">IFERROR(F3/H3,"")</f>
        <v>0.54838709677419351</v>
      </c>
    </row>
    <row r="4" spans="1:14" x14ac:dyDescent="0.35">
      <c r="J4" s="89" t="str">
        <f>IFERROR(#REF!/G4,"")</f>
        <v/>
      </c>
      <c r="K4" s="89" t="str">
        <f>IFERROR(F4/#REF!,"")</f>
        <v/>
      </c>
    </row>
    <row r="5" spans="1:14" x14ac:dyDescent="0.35">
      <c r="J5" s="89" t="str">
        <f>IFERROR(#REF!/G5,"")</f>
        <v/>
      </c>
      <c r="K5" s="89" t="str">
        <f>IFERROR(F5/#REF!,"")</f>
        <v/>
      </c>
    </row>
    <row r="6" spans="1:14" x14ac:dyDescent="0.35">
      <c r="J6" s="89" t="str">
        <f>IFERROR(#REF!/G6,"")</f>
        <v/>
      </c>
      <c r="K6" s="89" t="str">
        <f>IFERROR(F6/#REF!,"")</f>
        <v/>
      </c>
    </row>
    <row r="7" spans="1:14" x14ac:dyDescent="0.35">
      <c r="J7" s="89" t="str">
        <f>IFERROR(#REF!/G7,"")</f>
        <v/>
      </c>
      <c r="K7" s="89" t="str">
        <f>IFERROR(F7/#REF!,"")</f>
        <v/>
      </c>
    </row>
    <row r="8" spans="1:14" x14ac:dyDescent="0.35">
      <c r="J8" s="89" t="str">
        <f>IFERROR(#REF!/G8,"")</f>
        <v/>
      </c>
      <c r="K8" s="89" t="str">
        <f>IFERROR(F8/#REF!,"")</f>
        <v/>
      </c>
    </row>
    <row r="9" spans="1:14" x14ac:dyDescent="0.35">
      <c r="J9" s="89" t="str">
        <f>IFERROR(#REF!/G9,"")</f>
        <v/>
      </c>
      <c r="K9" s="89" t="str">
        <f>IFERROR(F9/#REF!,"")</f>
        <v/>
      </c>
    </row>
    <row r="10" spans="1:14" x14ac:dyDescent="0.35">
      <c r="J10" s="90" t="str">
        <f>IFERROR(#REF!/G10,"")</f>
        <v/>
      </c>
      <c r="K10" s="90" t="str">
        <f>IFERROR(F10/#REF!,"")</f>
        <v/>
      </c>
    </row>
    <row r="11" spans="1:14" x14ac:dyDescent="0.35">
      <c r="J11" s="90" t="str">
        <f>IFERROR(#REF!/G11,"")</f>
        <v/>
      </c>
      <c r="K11" s="90" t="str">
        <f>IFERROR(F11/#REF!,"")</f>
        <v/>
      </c>
    </row>
    <row r="12" spans="1:14" x14ac:dyDescent="0.35">
      <c r="J12" s="90" t="str">
        <f>IFERROR(#REF!/G12,"")</f>
        <v/>
      </c>
      <c r="K12" s="90" t="str">
        <f>IFERROR(F12/#REF!,"")</f>
        <v/>
      </c>
    </row>
    <row r="13" spans="1:14" x14ac:dyDescent="0.35">
      <c r="J13" s="90" t="str">
        <f>IFERROR(#REF!/G13,"")</f>
        <v/>
      </c>
      <c r="K13" s="90" t="str">
        <f>IFERROR(F13/#REF!,"")</f>
        <v/>
      </c>
    </row>
  </sheetData>
  <conditionalFormatting sqref="I1:I1048576">
    <cfRule type="cellIs" dxfId="6" priority="6" operator="between">
      <formula>200</formula>
      <formula>0</formula>
    </cfRule>
    <cfRule type="cellIs" dxfId="5" priority="7" operator="lessThan">
      <formula>0</formula>
    </cfRule>
  </conditionalFormatting>
  <conditionalFormatting sqref="I2:I14">
    <cfRule type="cellIs" dxfId="4" priority="5" operator="greaterThan">
      <formula>1000</formula>
    </cfRule>
  </conditionalFormatting>
  <conditionalFormatting sqref="I2:I29">
    <cfRule type="cellIs" dxfId="3" priority="4" operator="between">
      <formula>201</formula>
      <formula>1000</formula>
    </cfRule>
  </conditionalFormatting>
  <conditionalFormatting sqref="K1:K1048576">
    <cfRule type="cellIs" dxfId="2" priority="2" operator="between">
      <formula>0.51</formula>
      <formula>0.8</formula>
    </cfRule>
    <cfRule type="cellIs" dxfId="1" priority="3" operator="lessThan">
      <formula>50.01%</formula>
    </cfRule>
  </conditionalFormatting>
  <conditionalFormatting sqref="K2:K16">
    <cfRule type="cellIs" dxfId="0" priority="1" operator="greaterThan">
      <formula>0.805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Mois de gestion</vt:lpstr>
      <vt:lpstr>Récaptitulatif Loyer Paris</vt:lpstr>
      <vt:lpstr>Récaptitulatif Resa PARIS 2018</vt:lpstr>
      <vt:lpstr>Comptabilité PARIS 2018</vt:lpstr>
      <vt:lpstr>Analyse Global PARIS </vt:lpstr>
      <vt:lpstr>Analyse par appartement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Thibault Martin</cp:lastModifiedBy>
  <dcterms:created xsi:type="dcterms:W3CDTF">2016-09-14T15:49:27Z</dcterms:created>
  <dcterms:modified xsi:type="dcterms:W3CDTF">2018-01-24T06:23:41Z</dcterms:modified>
</cp:coreProperties>
</file>