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827" codeName="{37B6ACAC-4A07-160E-37E0-EFA003358AD4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Thibault Martin\Desktop\"/>
    </mc:Choice>
  </mc:AlternateContent>
  <bookViews>
    <workbookView xWindow="0" yWindow="0" windowWidth="19200" windowHeight="6940" tabRatio="726" firstSheet="2" activeTab="4" xr2:uid="{00000000-000D-0000-FFFF-FFFF00000000}"/>
  </bookViews>
  <sheets>
    <sheet name="Mois de gestion" sheetId="7" state="hidden" r:id="rId1"/>
    <sheet name="Récaptitulatif Loyer Paris" sheetId="6" r:id="rId2"/>
    <sheet name="Récaptitulatif Resa PARIS 2018" sheetId="8" r:id="rId3"/>
    <sheet name="Comptabilité PARIS 2018" sheetId="10" r:id="rId4"/>
    <sheet name="Analyse Global PARIS " sheetId="11" r:id="rId5"/>
    <sheet name="Analyse par appartement" sheetId="12" r:id="rId6"/>
  </sheets>
  <definedNames>
    <definedName name="_xlnm._FilterDatabase" localSheetId="1" hidden="1">'Récaptitulatif Loyer Paris'!$A$1:$Y$6</definedName>
    <definedName name="_xlnm._FilterDatabase" localSheetId="2" hidden="1">'Récaptitulatif Resa PARIS 2018'!$A$1:$I$59</definedName>
    <definedName name="Appartements">OFFSET('Récaptitulatif Loyer Paris'!$A$4,0,0,COUNTA(#REF!)-3,1)</definedName>
    <definedName name="Mois">'Analyse Global PARIS '!$B$1:$M$1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14" i="11" l="1"/>
  <c r="N15" i="11"/>
  <c r="N17" i="11" s="1"/>
  <c r="N16" i="11"/>
  <c r="N18" i="11"/>
  <c r="N19" i="11"/>
  <c r="N20" i="11"/>
  <c r="N21" i="11"/>
  <c r="C21" i="11"/>
  <c r="D21" i="11"/>
  <c r="E21" i="11"/>
  <c r="F21" i="11"/>
  <c r="G21" i="11"/>
  <c r="H21" i="11"/>
  <c r="I21" i="11"/>
  <c r="J21" i="11"/>
  <c r="K21" i="11"/>
  <c r="L21" i="11"/>
  <c r="M21" i="11"/>
  <c r="B21" i="11"/>
  <c r="C20" i="11"/>
  <c r="D20" i="11"/>
  <c r="E20" i="11"/>
  <c r="F20" i="11"/>
  <c r="G20" i="11"/>
  <c r="H20" i="11"/>
  <c r="I20" i="11"/>
  <c r="J20" i="11"/>
  <c r="K20" i="11"/>
  <c r="L20" i="11"/>
  <c r="M20" i="11"/>
  <c r="B20" i="11"/>
  <c r="C19" i="11"/>
  <c r="D19" i="11"/>
  <c r="E19" i="11"/>
  <c r="F19" i="11"/>
  <c r="G19" i="11"/>
  <c r="H19" i="11"/>
  <c r="I19" i="11"/>
  <c r="J19" i="11"/>
  <c r="K19" i="11"/>
  <c r="L19" i="11"/>
  <c r="M19" i="11"/>
  <c r="B19" i="11"/>
  <c r="C18" i="11"/>
  <c r="D18" i="11"/>
  <c r="E18" i="11"/>
  <c r="F18" i="11"/>
  <c r="G18" i="11"/>
  <c r="H18" i="11"/>
  <c r="I18" i="11"/>
  <c r="J18" i="11"/>
  <c r="K18" i="11"/>
  <c r="L18" i="11"/>
  <c r="M18" i="11"/>
  <c r="B18" i="11"/>
  <c r="C17" i="11"/>
  <c r="D17" i="11"/>
  <c r="E17" i="11"/>
  <c r="F17" i="11"/>
  <c r="G17" i="11"/>
  <c r="H17" i="11"/>
  <c r="I17" i="11"/>
  <c r="J17" i="11"/>
  <c r="K17" i="11"/>
  <c r="L17" i="11"/>
  <c r="M17" i="11"/>
  <c r="B17" i="11"/>
  <c r="C16" i="11"/>
  <c r="D16" i="11"/>
  <c r="E16" i="11"/>
  <c r="F16" i="11"/>
  <c r="G16" i="11"/>
  <c r="H16" i="11"/>
  <c r="I16" i="11"/>
  <c r="J16" i="11"/>
  <c r="K16" i="11"/>
  <c r="L16" i="11"/>
  <c r="M16" i="11"/>
  <c r="B16" i="11"/>
  <c r="B15" i="11"/>
  <c r="C15" i="11"/>
  <c r="D15" i="11"/>
  <c r="E15" i="11"/>
  <c r="F15" i="11"/>
  <c r="G15" i="11"/>
  <c r="H15" i="11"/>
  <c r="I15" i="11"/>
  <c r="J15" i="11"/>
  <c r="K15" i="11"/>
  <c r="L15" i="11"/>
  <c r="M15" i="11"/>
  <c r="B8" i="11"/>
  <c r="B7" i="11"/>
  <c r="H27" i="8" l="1"/>
  <c r="H28" i="8"/>
  <c r="H29" i="8"/>
  <c r="H30" i="8"/>
  <c r="H31" i="8"/>
  <c r="H32" i="8"/>
  <c r="H33" i="8"/>
  <c r="H34" i="8"/>
  <c r="H35" i="8"/>
  <c r="H36" i="8"/>
  <c r="H37" i="8"/>
  <c r="H38" i="8"/>
  <c r="H39" i="8"/>
  <c r="H40" i="8"/>
  <c r="H41" i="8"/>
  <c r="H42" i="8"/>
  <c r="H43" i="8"/>
  <c r="H44" i="8"/>
  <c r="H45" i="8"/>
  <c r="H46" i="8"/>
  <c r="H47" i="8"/>
  <c r="H48" i="8"/>
  <c r="H49" i="8"/>
  <c r="H50" i="8"/>
  <c r="H51" i="8"/>
  <c r="H52" i="8"/>
  <c r="H53" i="8"/>
  <c r="H54" i="8"/>
  <c r="H55" i="8"/>
  <c r="H56" i="8"/>
  <c r="H57" i="8"/>
  <c r="H58" i="8"/>
  <c r="H59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E54" i="8"/>
  <c r="E55" i="8"/>
  <c r="C8" i="11" s="1"/>
  <c r="E56" i="8"/>
  <c r="E57" i="8"/>
  <c r="E58" i="8"/>
  <c r="E59" i="8"/>
  <c r="H6" i="8"/>
  <c r="H7" i="8"/>
  <c r="H8" i="8"/>
  <c r="H25" i="8"/>
  <c r="H23" i="8"/>
  <c r="H21" i="8"/>
  <c r="H19" i="8"/>
  <c r="H18" i="8"/>
  <c r="H17" i="8"/>
  <c r="H15" i="8"/>
  <c r="H13" i="8"/>
  <c r="H11" i="8"/>
  <c r="H9" i="8"/>
  <c r="H16" i="8"/>
  <c r="H24" i="8"/>
  <c r="H10" i="8"/>
  <c r="H22" i="8"/>
  <c r="H20" i="8"/>
  <c r="H14" i="8"/>
  <c r="H26" i="8"/>
  <c r="H12" i="8"/>
  <c r="E6" i="8"/>
  <c r="E7" i="8"/>
  <c r="E8" i="8"/>
  <c r="E25" i="8"/>
  <c r="E23" i="8"/>
  <c r="E21" i="8"/>
  <c r="E19" i="8"/>
  <c r="E18" i="8"/>
  <c r="E17" i="8"/>
  <c r="E15" i="8"/>
  <c r="E13" i="8"/>
  <c r="E11" i="8"/>
  <c r="E9" i="8"/>
  <c r="E16" i="8"/>
  <c r="E24" i="8"/>
  <c r="E10" i="8"/>
  <c r="E22" i="8"/>
  <c r="E20" i="8"/>
  <c r="E14" i="8"/>
  <c r="E26" i="8"/>
  <c r="E12" i="8"/>
  <c r="X3" i="6"/>
  <c r="V3" i="6"/>
  <c r="L12" i="11" s="1"/>
  <c r="T3" i="6"/>
  <c r="R3" i="6"/>
  <c r="P3" i="6"/>
  <c r="I12" i="11" s="1"/>
  <c r="D3" i="6"/>
  <c r="C12" i="11" s="1"/>
  <c r="B3" i="6"/>
  <c r="L3" i="6"/>
  <c r="N3" i="6"/>
  <c r="J3" i="6"/>
  <c r="F12" i="11" s="1"/>
  <c r="H3" i="6"/>
  <c r="E12" i="11" s="1"/>
  <c r="F3" i="6"/>
  <c r="H2" i="8"/>
  <c r="H3" i="8"/>
  <c r="H4" i="8"/>
  <c r="H5" i="8"/>
  <c r="E2" i="8"/>
  <c r="K10" i="11" s="1"/>
  <c r="E3" i="8"/>
  <c r="G9" i="11" s="1"/>
  <c r="E4" i="8"/>
  <c r="E5" i="8"/>
  <c r="G12" i="11"/>
  <c r="J12" i="11"/>
  <c r="D12" i="11"/>
  <c r="H12" i="11"/>
  <c r="K12" i="11"/>
  <c r="M12" i="11"/>
  <c r="B12" i="11"/>
  <c r="L28" i="7"/>
  <c r="L3" i="7" s="1"/>
  <c r="L26" i="7"/>
  <c r="I22" i="7"/>
  <c r="I20" i="7"/>
  <c r="I19" i="7"/>
  <c r="G18" i="7"/>
  <c r="I16" i="7"/>
  <c r="I15" i="7"/>
  <c r="K12" i="7"/>
  <c r="K3" i="7" s="1"/>
  <c r="G12" i="7"/>
  <c r="G3" i="7"/>
  <c r="E10" i="7"/>
  <c r="E3" i="7" s="1"/>
  <c r="E4" i="7"/>
  <c r="F8" i="7"/>
  <c r="M3" i="7"/>
  <c r="J3" i="7"/>
  <c r="H3" i="7"/>
  <c r="F3" i="7"/>
  <c r="D3" i="7"/>
  <c r="C3" i="7"/>
  <c r="B3" i="7"/>
  <c r="I3" i="7"/>
  <c r="M10" i="11" l="1"/>
  <c r="H9" i="11"/>
  <c r="J10" i="11"/>
  <c r="M7" i="11"/>
  <c r="G7" i="11"/>
  <c r="L7" i="11"/>
  <c r="L10" i="11"/>
  <c r="F9" i="11"/>
  <c r="F10" i="11"/>
  <c r="D8" i="11"/>
  <c r="D9" i="11"/>
  <c r="J7" i="11"/>
  <c r="H10" i="11"/>
  <c r="C9" i="11"/>
  <c r="I7" i="11"/>
  <c r="G10" i="11"/>
  <c r="M8" i="11"/>
  <c r="H7" i="11"/>
  <c r="I10" i="11"/>
  <c r="E10" i="11"/>
  <c r="K8" i="11"/>
  <c r="F7" i="11"/>
  <c r="D10" i="11"/>
  <c r="J8" i="11"/>
  <c r="E7" i="11"/>
  <c r="C10" i="11"/>
  <c r="I8" i="11"/>
  <c r="D7" i="11"/>
  <c r="I9" i="11"/>
  <c r="L9" i="11"/>
  <c r="G8" i="11"/>
  <c r="G11" i="11" s="1"/>
  <c r="G13" i="11" s="1"/>
  <c r="G14" i="11" s="1"/>
  <c r="B10" i="11"/>
  <c r="K9" i="11"/>
  <c r="F8" i="11"/>
  <c r="B9" i="11"/>
  <c r="J9" i="11"/>
  <c r="E8" i="11"/>
  <c r="E9" i="11"/>
  <c r="L8" i="11"/>
  <c r="M9" i="11"/>
  <c r="H8" i="11"/>
  <c r="H11" i="11" s="1"/>
  <c r="H13" i="11" s="1"/>
  <c r="H14" i="11" s="1"/>
  <c r="K7" i="11"/>
  <c r="C7" i="11"/>
  <c r="A3" i="12" a="1"/>
  <c r="A3" i="12" s="1"/>
  <c r="N12" i="11"/>
  <c r="M11" i="11" l="1"/>
  <c r="M13" i="11" s="1"/>
  <c r="M14" i="11" s="1"/>
  <c r="D11" i="11"/>
  <c r="D13" i="11" s="1"/>
  <c r="D14" i="11" s="1"/>
  <c r="K11" i="11"/>
  <c r="K13" i="11" s="1"/>
  <c r="K14" i="11" s="1"/>
  <c r="E11" i="11"/>
  <c r="E13" i="11" s="1"/>
  <c r="E14" i="11" s="1"/>
  <c r="F11" i="11"/>
  <c r="F13" i="11" s="1"/>
  <c r="F14" i="11" s="1"/>
  <c r="N10" i="11"/>
  <c r="L11" i="11"/>
  <c r="L13" i="11" s="1"/>
  <c r="L14" i="11" s="1"/>
  <c r="J11" i="11"/>
  <c r="J13" i="11" s="1"/>
  <c r="J14" i="11" s="1"/>
  <c r="N9" i="11"/>
  <c r="B11" i="11"/>
  <c r="B13" i="11" s="1"/>
  <c r="B14" i="11" s="1"/>
  <c r="I11" i="11"/>
  <c r="I13" i="11" s="1"/>
  <c r="I14" i="11" s="1"/>
  <c r="N8" i="11"/>
  <c r="N7" i="11"/>
  <c r="C11" i="11"/>
  <c r="A4" i="12" a="1"/>
  <c r="A4" i="12" s="1"/>
  <c r="E3" i="12"/>
  <c r="B3" i="12"/>
  <c r="C3" i="12"/>
  <c r="D3" i="12"/>
  <c r="F3" i="12"/>
  <c r="G3" i="12"/>
  <c r="H3" i="12"/>
  <c r="C13" i="11" l="1"/>
  <c r="C14" i="11" s="1"/>
  <c r="N11" i="11"/>
  <c r="N13" i="11" s="1"/>
  <c r="I3" i="12"/>
  <c r="J3" i="12" s="1"/>
  <c r="D4" i="12"/>
  <c r="F4" i="12"/>
  <c r="B4" i="12"/>
  <c r="C4" i="12"/>
  <c r="E4" i="12"/>
  <c r="K3" i="12"/>
  <c r="A5" i="12" a="1"/>
  <c r="A5" i="12" s="1"/>
  <c r="G4" i="12"/>
  <c r="H4" i="12"/>
  <c r="F5" i="12" l="1"/>
  <c r="C5" i="12"/>
  <c r="D5" i="12"/>
  <c r="B5" i="12"/>
  <c r="E5" i="12"/>
  <c r="I4" i="12"/>
  <c r="J4" i="12" s="1"/>
  <c r="K4" i="12"/>
  <c r="A6" i="12" a="1"/>
  <c r="A6" i="12" s="1"/>
  <c r="A7" i="12" s="1" a="1"/>
  <c r="A7" i="12" s="1"/>
  <c r="G5" i="12"/>
  <c r="H5" i="12"/>
  <c r="K5" i="12" l="1"/>
  <c r="I5" i="12"/>
  <c r="J5" i="12" s="1"/>
  <c r="F7" i="12"/>
  <c r="C7" i="12"/>
  <c r="D7" i="12"/>
  <c r="B7" i="12"/>
  <c r="E7" i="12"/>
  <c r="D6" i="12"/>
  <c r="B6" i="12"/>
  <c r="E6" i="12"/>
  <c r="C6" i="12"/>
  <c r="F6" i="12"/>
  <c r="A8" i="12" a="1"/>
  <c r="A8" i="12" s="1"/>
  <c r="G7" i="12"/>
  <c r="H6" i="12"/>
  <c r="H7" i="12"/>
  <c r="G6" i="12"/>
  <c r="K7" i="12" l="1"/>
  <c r="I6" i="12"/>
  <c r="J6" i="12" s="1"/>
  <c r="K6" i="12"/>
  <c r="D8" i="12"/>
  <c r="E8" i="12"/>
  <c r="B8" i="12"/>
  <c r="C8" i="12"/>
  <c r="F8" i="12"/>
  <c r="A9" i="12" a="1"/>
  <c r="A9" i="12" s="1"/>
  <c r="I7" i="12"/>
  <c r="J7" i="12" s="1"/>
  <c r="G8" i="12"/>
  <c r="H8" i="12"/>
  <c r="I8" i="12" l="1"/>
  <c r="J8" i="12" s="1"/>
  <c r="A10" i="12" a="1"/>
  <c r="A10" i="12" s="1"/>
  <c r="B9" i="12"/>
  <c r="F9" i="12"/>
  <c r="C9" i="12"/>
  <c r="D9" i="12"/>
  <c r="E9" i="12"/>
  <c r="K8" i="12"/>
  <c r="G9" i="12"/>
  <c r="H9" i="12"/>
  <c r="I9" i="12" l="1"/>
  <c r="J9" i="12" s="1"/>
  <c r="K9" i="12"/>
  <c r="H10" i="12"/>
  <c r="E10" i="12"/>
  <c r="B10" i="12"/>
  <c r="F10" i="12"/>
  <c r="D10" i="12"/>
  <c r="C10" i="12"/>
  <c r="G10" i="12"/>
  <c r="A11" i="12" a="1"/>
  <c r="A11" i="12" s="1"/>
  <c r="I10" i="12" l="1"/>
  <c r="J10" i="12" s="1"/>
  <c r="H11" i="12"/>
  <c r="F11" i="12"/>
  <c r="E11" i="12"/>
  <c r="D11" i="12"/>
  <c r="C11" i="12"/>
  <c r="B11" i="12"/>
  <c r="G11" i="12"/>
  <c r="A12" i="12" a="1"/>
  <c r="A12" i="12" s="1"/>
  <c r="K10" i="12"/>
  <c r="K11" i="12" l="1"/>
  <c r="I11" i="12"/>
  <c r="J11" i="12" s="1"/>
  <c r="H12" i="12"/>
  <c r="C12" i="12"/>
  <c r="G12" i="12"/>
  <c r="F12" i="12"/>
  <c r="D12" i="12"/>
  <c r="E12" i="12"/>
  <c r="B12" i="12"/>
  <c r="A13" i="12" a="1"/>
  <c r="A13" i="12" s="1"/>
  <c r="A14" i="12" l="1" a="1"/>
  <c r="A14" i="12" s="1"/>
  <c r="H13" i="12"/>
  <c r="G13" i="12"/>
  <c r="F13" i="12"/>
  <c r="E13" i="12"/>
  <c r="D13" i="12"/>
  <c r="C13" i="12"/>
  <c r="B13" i="12"/>
  <c r="K12" i="12"/>
  <c r="I12" i="12"/>
  <c r="J12" i="12" s="1"/>
  <c r="I13" i="12" l="1"/>
  <c r="J13" i="12" s="1"/>
  <c r="K13" i="12"/>
  <c r="H14" i="12"/>
  <c r="F14" i="12"/>
  <c r="D14" i="12"/>
  <c r="E14" i="12"/>
  <c r="B14" i="12"/>
  <c r="C14" i="12"/>
  <c r="G14" i="12"/>
  <c r="A15" i="12" a="1"/>
  <c r="A15" i="12" s="1"/>
  <c r="I14" i="12" l="1"/>
  <c r="J14" i="12" s="1"/>
  <c r="H15" i="12"/>
  <c r="H2" i="12" s="1"/>
  <c r="G15" i="12"/>
  <c r="G2" i="12" s="1"/>
  <c r="F15" i="12"/>
  <c r="E15" i="12"/>
  <c r="E2" i="12" s="1"/>
  <c r="D15" i="12"/>
  <c r="D2" i="12" s="1"/>
  <c r="C15" i="12"/>
  <c r="C2" i="12" s="1"/>
  <c r="B15" i="12"/>
  <c r="K14" i="12"/>
  <c r="K15" i="12" l="1"/>
  <c r="B2" i="12"/>
  <c r="I2" i="12" s="1"/>
  <c r="J2" i="12" s="1"/>
  <c r="I15" i="12"/>
  <c r="J15" i="12" s="1"/>
  <c r="F2" i="12"/>
  <c r="K2" i="12" s="1"/>
</calcChain>
</file>

<file path=xl/sharedStrings.xml><?xml version="1.0" encoding="utf-8"?>
<sst xmlns="http://schemas.openxmlformats.org/spreadsheetml/2006/main" count="166" uniqueCount="87">
  <si>
    <t>CONSTANCE</t>
  </si>
  <si>
    <t>ALESIA</t>
  </si>
  <si>
    <t>TEMPLE</t>
  </si>
  <si>
    <t>POISSONNIERE</t>
  </si>
  <si>
    <t>NERVIL</t>
  </si>
  <si>
    <t>CHAMP DE MARS</t>
  </si>
  <si>
    <t>CANAL ST MARTIN</t>
  </si>
  <si>
    <t>RICHARD LENOIR</t>
  </si>
  <si>
    <t>ARSENAL GUY</t>
  </si>
  <si>
    <t>NICOLE</t>
  </si>
  <si>
    <t>TOUR EIFFEL</t>
  </si>
  <si>
    <t>ROOFTOP</t>
  </si>
  <si>
    <t>SAINT LOUIS</t>
  </si>
  <si>
    <t>BEAUMARCHAIS</t>
  </si>
  <si>
    <t>BATIGNOLLES</t>
  </si>
  <si>
    <t>MONTMARTRE</t>
  </si>
  <si>
    <t>ECOLES</t>
  </si>
  <si>
    <t>ORSAY</t>
  </si>
  <si>
    <t>PYRAMIDE 2</t>
  </si>
  <si>
    <t>PYRAMIDE</t>
  </si>
  <si>
    <t>DECEMBRE</t>
  </si>
  <si>
    <t>NOVEMBRE</t>
  </si>
  <si>
    <t>OCTOBRE</t>
  </si>
  <si>
    <t>SEPTEMBRE</t>
  </si>
  <si>
    <t>AOUT</t>
  </si>
  <si>
    <t>JUILLET</t>
  </si>
  <si>
    <t>JUIN</t>
  </si>
  <si>
    <t>MAI</t>
  </si>
  <si>
    <t>AVRIL</t>
  </si>
  <si>
    <t>MARS</t>
  </si>
  <si>
    <t>FEVRIER</t>
  </si>
  <si>
    <t>JANVIER</t>
  </si>
  <si>
    <t>CODE APPARTEMENT</t>
  </si>
  <si>
    <t>MONTMARTRE 2</t>
  </si>
  <si>
    <t>MARIQUE</t>
  </si>
  <si>
    <t>ODEON</t>
  </si>
  <si>
    <t>BRUNEL</t>
  </si>
  <si>
    <t>COLISEE</t>
  </si>
  <si>
    <t>LABORDE</t>
  </si>
  <si>
    <t>EVA</t>
  </si>
  <si>
    <t>VOLTAIRE</t>
  </si>
  <si>
    <t>THURIES</t>
  </si>
  <si>
    <t>Total par mois</t>
  </si>
  <si>
    <t>VAUGIRARD</t>
  </si>
  <si>
    <t>Code appartement</t>
  </si>
  <si>
    <t>TOTAL</t>
  </si>
  <si>
    <t>PORTE D'ORLEANS</t>
  </si>
  <si>
    <t>Loyer</t>
  </si>
  <si>
    <t>Date d'arrivée</t>
  </si>
  <si>
    <t>Date de départ</t>
  </si>
  <si>
    <t>Nombre de nuits</t>
  </si>
  <si>
    <t>Prestations de services</t>
  </si>
  <si>
    <t>Plateforme</t>
  </si>
  <si>
    <t>Réservation</t>
  </si>
  <si>
    <t>Caution</t>
  </si>
  <si>
    <t>Annulation</t>
  </si>
  <si>
    <t>Type</t>
  </si>
  <si>
    <t>Nom Touriste</t>
  </si>
  <si>
    <t>Loyer / nuit</t>
  </si>
  <si>
    <t xml:space="preserve">Prix / nuit </t>
  </si>
  <si>
    <t>Coût / nuit</t>
  </si>
  <si>
    <t>Prestations services</t>
  </si>
  <si>
    <t>Mois</t>
  </si>
  <si>
    <t>Montant de la réservation net</t>
  </si>
  <si>
    <t>CA TOTAL</t>
  </si>
  <si>
    <t>MARGE OPERATIONNELLE</t>
  </si>
  <si>
    <t>Taux de marge</t>
  </si>
  <si>
    <t>Nuit</t>
  </si>
  <si>
    <t>Loyer reversé</t>
  </si>
  <si>
    <t>Nombre de nuits possibles</t>
  </si>
  <si>
    <t>Résultat brut 
(CA - Loyers)</t>
  </si>
  <si>
    <t>Taux de remplissage</t>
  </si>
  <si>
    <t>Total</t>
  </si>
  <si>
    <t>ASSAS</t>
  </si>
  <si>
    <t>CROIX ROUSSE</t>
  </si>
  <si>
    <t>FRANKLIN</t>
  </si>
  <si>
    <t>Nombre voyageurs</t>
  </si>
  <si>
    <t>Nombre de réservations</t>
  </si>
  <si>
    <t>Nombre de nuit passées</t>
  </si>
  <si>
    <t>Nombre de mois de gestion</t>
  </si>
  <si>
    <t>Nb de voyageurs moyen</t>
  </si>
  <si>
    <t>CA Moyen</t>
  </si>
  <si>
    <t>Loyer moyen</t>
  </si>
  <si>
    <t>Marge moyen</t>
  </si>
  <si>
    <t>Nb résa moyen</t>
  </si>
  <si>
    <t>Nb nuit moyen</t>
  </si>
  <si>
    <t>Taux de remplissage moyen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</si>
</sst>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_-* #,##0\ &quot;€&quot;_-;\-* #,##0\ &quot;€&quot;_-;_-* &quot;-&quot;??\ &quot;€&quot;_-;_-@_-"/>
    <numFmt numFmtId="166" formatCode="#,##0\ &quot;€&quot;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Verdana"/>
      <family val="2"/>
    </font>
    <font>
      <sz val="10"/>
      <color theme="0"/>
      <name val="Verdana"/>
      <family val="2"/>
    </font>
    <font>
      <sz val="10"/>
      <color theme="1"/>
      <name val="Verdana"/>
      <family val="2"/>
    </font>
    <font>
      <sz val="9"/>
      <color theme="0"/>
      <name val="Verdana"/>
      <family val="2"/>
    </font>
    <font>
      <b/>
      <sz val="9"/>
      <color rgb="FFFFFF00"/>
      <name val="Verdana"/>
      <family val="2"/>
    </font>
    <font>
      <sz val="9"/>
      <color theme="1"/>
      <name val="Verdana"/>
      <family val="2"/>
    </font>
    <font>
      <b/>
      <sz val="10"/>
      <color theme="1"/>
      <name val="Verdana"/>
      <family val="2"/>
    </font>
    <font>
      <sz val="12"/>
      <color theme="0"/>
      <name val="Verdana"/>
      <family val="2"/>
    </font>
    <font>
      <sz val="8"/>
      <color theme="1"/>
      <name val="Verdana"/>
      <family val="2"/>
    </font>
    <font>
      <sz val="8"/>
      <name val="Verdana"/>
      <family val="2"/>
    </font>
    <font>
      <sz val="10"/>
      <name val="Verdana"/>
      <family val="2"/>
    </font>
    <font>
      <sz val="12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darkUp"/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1F497D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-0.249977111117893"/>
        <bgColor indexed="64"/>
      </patternFill>
    </fill>
  </fills>
  <borders count="22"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theme="1"/>
      </bottom>
      <diagonal/>
    </border>
    <border>
      <left/>
      <right style="thin">
        <color indexed="64"/>
      </right>
      <top style="thin">
        <color indexed="64"/>
      </top>
      <bottom style="medium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17" fillId="0" borderId="0"/>
  </cellStyleXfs>
  <cellXfs count="111">
    <xf numFmtId="0" fontId="0" fillId="0" borderId="0" xfId="0"/>
    <xf numFmtId="0" fontId="0" fillId="0" borderId="0" xfId="0" applyFont="1"/>
    <xf numFmtId="0" fontId="0" fillId="0" borderId="1" xfId="0" applyFont="1" applyBorder="1"/>
    <xf numFmtId="0" fontId="0" fillId="0" borderId="0" xfId="0" applyFont="1" applyBorder="1"/>
    <xf numFmtId="0" fontId="0" fillId="0" borderId="2" xfId="0" applyFont="1" applyBorder="1"/>
    <xf numFmtId="0" fontId="0" fillId="2" borderId="0" xfId="0" applyFont="1" applyFill="1"/>
    <xf numFmtId="0" fontId="0" fillId="0" borderId="0" xfId="0" applyFill="1" applyBorder="1" applyAlignment="1">
      <alignment vertical="center" wrapText="1"/>
    </xf>
    <xf numFmtId="0" fontId="0" fillId="0" borderId="0" xfId="0" applyFont="1" applyFill="1" applyBorder="1"/>
    <xf numFmtId="0" fontId="0" fillId="0" borderId="0" xfId="0" applyBorder="1" applyAlignment="1">
      <alignment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0" fillId="0" borderId="0" xfId="0" applyFont="1" applyFill="1"/>
    <xf numFmtId="0" fontId="3" fillId="0" borderId="0" xfId="0" applyFont="1" applyFill="1"/>
    <xf numFmtId="0" fontId="2" fillId="3" borderId="0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 wrapText="1"/>
    </xf>
    <xf numFmtId="164" fontId="1" fillId="3" borderId="0" xfId="1" applyNumberFormat="1" applyFont="1" applyFill="1" applyBorder="1" applyAlignment="1">
      <alignment horizontal="center" vertical="center" wrapText="1"/>
    </xf>
    <xf numFmtId="0" fontId="5" fillId="0" borderId="0" xfId="0" applyFont="1"/>
    <xf numFmtId="0" fontId="6" fillId="0" borderId="0" xfId="0" applyFont="1" applyFill="1" applyAlignment="1">
      <alignment horizontal="center" vertical="center" wrapText="1"/>
    </xf>
    <xf numFmtId="0" fontId="5" fillId="0" borderId="8" xfId="0" applyFont="1" applyBorder="1"/>
    <xf numFmtId="0" fontId="5" fillId="0" borderId="0" xfId="0" applyFont="1" applyBorder="1"/>
    <xf numFmtId="0" fontId="7" fillId="6" borderId="9" xfId="0" applyFont="1" applyFill="1" applyBorder="1" applyAlignment="1">
      <alignment horizontal="center" vertical="center"/>
    </xf>
    <xf numFmtId="0" fontId="5" fillId="0" borderId="13" xfId="0" applyFont="1" applyFill="1" applyBorder="1"/>
    <xf numFmtId="165" fontId="5" fillId="0" borderId="13" xfId="2" applyNumberFormat="1" applyFont="1" applyFill="1" applyBorder="1"/>
    <xf numFmtId="0" fontId="5" fillId="0" borderId="14" xfId="0" applyFont="1" applyFill="1" applyBorder="1"/>
    <xf numFmtId="165" fontId="5" fillId="0" borderId="14" xfId="2" applyNumberFormat="1" applyFont="1" applyFill="1" applyBorder="1"/>
    <xf numFmtId="0" fontId="6" fillId="0" borderId="0" xfId="0" applyFont="1" applyFill="1" applyBorder="1" applyAlignment="1">
      <alignment horizontal="center" vertical="center" wrapText="1"/>
    </xf>
    <xf numFmtId="0" fontId="7" fillId="7" borderId="10" xfId="0" applyFont="1" applyFill="1" applyBorder="1" applyAlignment="1">
      <alignment horizontal="center" vertical="center"/>
    </xf>
    <xf numFmtId="0" fontId="7" fillId="7" borderId="10" xfId="0" applyFont="1" applyFill="1" applyBorder="1" applyAlignment="1">
      <alignment vertical="center"/>
    </xf>
    <xf numFmtId="0" fontId="8" fillId="6" borderId="9" xfId="0" applyFont="1" applyFill="1" applyBorder="1" applyAlignment="1">
      <alignment horizontal="center" vertical="center" wrapText="1"/>
    </xf>
    <xf numFmtId="0" fontId="8" fillId="6" borderId="9" xfId="0" applyFont="1" applyFill="1" applyBorder="1" applyAlignment="1">
      <alignment horizontal="center" vertical="center"/>
    </xf>
    <xf numFmtId="0" fontId="8" fillId="7" borderId="9" xfId="0" applyFont="1" applyFill="1" applyBorder="1" applyAlignment="1">
      <alignment horizontal="center" vertical="center" wrapText="1"/>
    </xf>
    <xf numFmtId="0" fontId="10" fillId="6" borderId="9" xfId="0" applyFont="1" applyFill="1" applyBorder="1" applyAlignment="1">
      <alignment horizontal="center" vertical="center" wrapText="1"/>
    </xf>
    <xf numFmtId="0" fontId="10" fillId="7" borderId="9" xfId="0" applyFont="1" applyFill="1" applyBorder="1" applyAlignment="1">
      <alignment horizontal="center" vertical="center"/>
    </xf>
    <xf numFmtId="0" fontId="10" fillId="6" borderId="9" xfId="0" applyFont="1" applyFill="1" applyBorder="1" applyAlignment="1">
      <alignment horizontal="center" vertical="center"/>
    </xf>
    <xf numFmtId="0" fontId="10" fillId="7" borderId="9" xfId="0" applyFont="1" applyFill="1" applyBorder="1" applyAlignment="1">
      <alignment horizontal="center" vertical="center" wrapText="1"/>
    </xf>
    <xf numFmtId="14" fontId="10" fillId="7" borderId="9" xfId="0" applyNumberFormat="1" applyFont="1" applyFill="1" applyBorder="1" applyAlignment="1">
      <alignment horizontal="center" vertical="center" wrapText="1"/>
    </xf>
    <xf numFmtId="0" fontId="11" fillId="6" borderId="9" xfId="0" applyFont="1" applyFill="1" applyBorder="1" applyAlignment="1">
      <alignment horizontal="center" vertical="center"/>
    </xf>
    <xf numFmtId="44" fontId="10" fillId="6" borderId="9" xfId="2" applyFont="1" applyFill="1" applyBorder="1" applyAlignment="1">
      <alignment horizontal="center" vertical="center"/>
    </xf>
    <xf numFmtId="44" fontId="10" fillId="6" borderId="9" xfId="2" applyFont="1" applyFill="1" applyBorder="1" applyAlignment="1">
      <alignment horizontal="center" vertical="center" wrapText="1"/>
    </xf>
    <xf numFmtId="44" fontId="10" fillId="7" borderId="9" xfId="2" applyFont="1" applyFill="1" applyBorder="1" applyAlignment="1">
      <alignment horizontal="center" vertical="center" wrapText="1"/>
    </xf>
    <xf numFmtId="0" fontId="12" fillId="0" borderId="9" xfId="0" applyFont="1" applyBorder="1" applyAlignment="1">
      <alignment horizontal="center" vertical="center"/>
    </xf>
    <xf numFmtId="0" fontId="12" fillId="0" borderId="0" xfId="0" applyFont="1"/>
    <xf numFmtId="14" fontId="10" fillId="7" borderId="9" xfId="0" applyNumberFormat="1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13" fillId="0" borderId="0" xfId="0" applyFont="1"/>
    <xf numFmtId="0" fontId="9" fillId="0" borderId="0" xfId="0" applyFont="1"/>
    <xf numFmtId="165" fontId="9" fillId="0" borderId="10" xfId="0" applyNumberFormat="1" applyFont="1" applyBorder="1" applyAlignment="1">
      <alignment vertical="center"/>
    </xf>
    <xf numFmtId="165" fontId="8" fillId="7" borderId="9" xfId="0" applyNumberFormat="1" applyFont="1" applyFill="1" applyBorder="1" applyAlignment="1">
      <alignment horizontal="left" vertical="center" wrapText="1"/>
    </xf>
    <xf numFmtId="165" fontId="8" fillId="6" borderId="9" xfId="0" applyNumberFormat="1" applyFont="1" applyFill="1" applyBorder="1" applyAlignment="1">
      <alignment horizontal="center" vertical="center" wrapText="1"/>
    </xf>
    <xf numFmtId="165" fontId="9" fillId="0" borderId="11" xfId="0" applyNumberFormat="1" applyFont="1" applyBorder="1" applyAlignment="1">
      <alignment vertical="center"/>
    </xf>
    <xf numFmtId="9" fontId="9" fillId="0" borderId="9" xfId="3" applyFont="1" applyBorder="1" applyAlignment="1">
      <alignment horizontal="center" vertical="center"/>
    </xf>
    <xf numFmtId="9" fontId="9" fillId="0" borderId="12" xfId="3" applyFont="1" applyBorder="1" applyAlignment="1">
      <alignment horizontal="center" vertical="center"/>
    </xf>
    <xf numFmtId="9" fontId="8" fillId="7" borderId="9" xfId="3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8" fillId="7" borderId="12" xfId="0" applyFont="1" applyFill="1" applyBorder="1" applyAlignment="1">
      <alignment horizontal="center" vertical="center" wrapText="1"/>
    </xf>
    <xf numFmtId="165" fontId="9" fillId="8" borderId="21" xfId="2" applyNumberFormat="1" applyFont="1" applyFill="1" applyBorder="1" applyAlignment="1">
      <alignment horizontal="center" vertical="center" wrapText="1"/>
    </xf>
    <xf numFmtId="0" fontId="9" fillId="8" borderId="21" xfId="0" applyFont="1" applyFill="1" applyBorder="1" applyAlignment="1">
      <alignment horizontal="center" vertical="center" wrapText="1"/>
    </xf>
    <xf numFmtId="0" fontId="13" fillId="0" borderId="5" xfId="0" applyFont="1" applyBorder="1" applyAlignment="1">
      <alignment horizontal="center" vertical="center"/>
    </xf>
    <xf numFmtId="165" fontId="13" fillId="0" borderId="19" xfId="2" applyNumberFormat="1" applyFont="1" applyBorder="1" applyAlignment="1">
      <alignment horizontal="center" vertical="center"/>
    </xf>
    <xf numFmtId="44" fontId="13" fillId="0" borderId="19" xfId="2" applyFont="1" applyBorder="1" applyAlignment="1">
      <alignment horizontal="center" vertical="center"/>
    </xf>
    <xf numFmtId="0" fontId="13" fillId="0" borderId="19" xfId="0" applyFont="1" applyBorder="1" applyAlignment="1">
      <alignment horizontal="center" vertical="center"/>
    </xf>
    <xf numFmtId="9" fontId="9" fillId="0" borderId="19" xfId="3" applyFont="1" applyBorder="1" applyAlignment="1">
      <alignment horizontal="center" vertical="center"/>
    </xf>
    <xf numFmtId="9" fontId="13" fillId="0" borderId="19" xfId="3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165" fontId="9" fillId="0" borderId="20" xfId="2" applyNumberFormat="1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9" fontId="9" fillId="0" borderId="20" xfId="3" applyFont="1" applyBorder="1" applyAlignment="1">
      <alignment horizontal="center" vertical="center"/>
    </xf>
    <xf numFmtId="9" fontId="13" fillId="0" borderId="20" xfId="3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165" fontId="9" fillId="0" borderId="0" xfId="2" applyNumberFormat="1" applyFont="1" applyAlignment="1">
      <alignment horizontal="center" vertical="center"/>
    </xf>
    <xf numFmtId="44" fontId="9" fillId="0" borderId="0" xfId="2" applyFont="1" applyAlignment="1">
      <alignment horizontal="center" vertical="center"/>
    </xf>
    <xf numFmtId="165" fontId="9" fillId="0" borderId="0" xfId="2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14" fillId="6" borderId="9" xfId="0" applyFont="1" applyFill="1" applyBorder="1" applyAlignment="1">
      <alignment horizontal="center" vertical="center"/>
    </xf>
    <xf numFmtId="0" fontId="15" fillId="0" borderId="9" xfId="0" applyFont="1" applyBorder="1" applyAlignment="1">
      <alignment horizontal="center"/>
    </xf>
    <xf numFmtId="0" fontId="16" fillId="0" borderId="9" xfId="0" applyFont="1" applyBorder="1" applyAlignment="1">
      <alignment horizontal="center" vertical="center"/>
    </xf>
    <xf numFmtId="0" fontId="15" fillId="0" borderId="9" xfId="0" applyFont="1" applyBorder="1" applyAlignment="1">
      <alignment horizontal="center" vertical="center"/>
    </xf>
    <xf numFmtId="14" fontId="15" fillId="0" borderId="9" xfId="0" applyNumberFormat="1" applyFont="1" applyBorder="1" applyAlignment="1">
      <alignment horizontal="center" vertical="center"/>
    </xf>
    <xf numFmtId="44" fontId="15" fillId="0" borderId="9" xfId="2" applyFont="1" applyBorder="1" applyAlignment="1">
      <alignment horizontal="right" vertical="center"/>
    </xf>
    <xf numFmtId="44" fontId="15" fillId="0" borderId="9" xfId="2" applyFont="1" applyBorder="1" applyAlignment="1">
      <alignment horizontal="center" vertical="center"/>
    </xf>
    <xf numFmtId="44" fontId="15" fillId="0" borderId="9" xfId="4" applyFont="1" applyBorder="1" applyAlignment="1">
      <alignment horizontal="center" vertical="center"/>
    </xf>
    <xf numFmtId="0" fontId="15" fillId="0" borderId="9" xfId="0" applyFont="1" applyFill="1" applyBorder="1" applyAlignment="1">
      <alignment horizontal="center" vertical="center"/>
    </xf>
    <xf numFmtId="14" fontId="15" fillId="0" borderId="9" xfId="0" applyNumberFormat="1" applyFont="1" applyFill="1" applyBorder="1" applyAlignment="1">
      <alignment horizontal="center" vertical="center"/>
    </xf>
    <xf numFmtId="14" fontId="16" fillId="0" borderId="9" xfId="0" applyNumberFormat="1" applyFont="1" applyBorder="1" applyAlignment="1">
      <alignment horizontal="center" vertical="center"/>
    </xf>
    <xf numFmtId="44" fontId="15" fillId="0" borderId="9" xfId="2" applyFont="1" applyFill="1" applyBorder="1" applyAlignment="1">
      <alignment horizontal="center" vertical="center"/>
    </xf>
    <xf numFmtId="44" fontId="16" fillId="0" borderId="9" xfId="2" applyFont="1" applyBorder="1" applyAlignment="1">
      <alignment horizontal="center" vertical="center"/>
    </xf>
    <xf numFmtId="0" fontId="8" fillId="7" borderId="9" xfId="0" applyFont="1" applyFill="1" applyBorder="1" applyAlignment="1">
      <alignment horizontal="left" vertical="center" wrapText="1"/>
    </xf>
    <xf numFmtId="0" fontId="8" fillId="0" borderId="10" xfId="0" applyFont="1" applyFill="1" applyBorder="1" applyAlignment="1">
      <alignment horizontal="center" vertical="center"/>
    </xf>
    <xf numFmtId="0" fontId="8" fillId="9" borderId="9" xfId="0" applyFont="1" applyFill="1" applyBorder="1" applyAlignment="1">
      <alignment horizontal="center" vertical="center" wrapText="1"/>
    </xf>
    <xf numFmtId="0" fontId="8" fillId="10" borderId="9" xfId="0" applyFont="1" applyFill="1" applyBorder="1" applyAlignment="1">
      <alignment horizontal="left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0" fillId="5" borderId="5" xfId="0" applyFont="1" applyFill="1" applyBorder="1" applyAlignment="1">
      <alignment horizontal="center"/>
    </xf>
    <xf numFmtId="0" fontId="0" fillId="5" borderId="3" xfId="0" applyFont="1" applyFill="1" applyBorder="1" applyAlignment="1">
      <alignment horizontal="center"/>
    </xf>
    <xf numFmtId="0" fontId="0" fillId="5" borderId="4" xfId="0" applyFont="1" applyFill="1" applyBorder="1" applyAlignment="1">
      <alignment horizontal="center"/>
    </xf>
    <xf numFmtId="0" fontId="0" fillId="4" borderId="6" xfId="0" applyFont="1" applyFill="1" applyBorder="1" applyAlignment="1">
      <alignment horizontal="center"/>
    </xf>
    <xf numFmtId="0" fontId="7" fillId="7" borderId="12" xfId="0" applyFont="1" applyFill="1" applyBorder="1" applyAlignment="1">
      <alignment horizontal="center" vertical="center"/>
    </xf>
    <xf numFmtId="0" fontId="7" fillId="7" borderId="16" xfId="0" applyFont="1" applyFill="1" applyBorder="1" applyAlignment="1">
      <alignment horizontal="center" vertical="center"/>
    </xf>
    <xf numFmtId="166" fontId="7" fillId="6" borderId="17" xfId="0" applyNumberFormat="1" applyFont="1" applyFill="1" applyBorder="1" applyAlignment="1">
      <alignment horizontal="center" vertical="center"/>
    </xf>
    <xf numFmtId="166" fontId="7" fillId="6" borderId="18" xfId="0" applyNumberFormat="1" applyFont="1" applyFill="1" applyBorder="1" applyAlignment="1">
      <alignment horizontal="center" vertical="center"/>
    </xf>
    <xf numFmtId="0" fontId="7" fillId="7" borderId="10" xfId="0" applyFont="1" applyFill="1" applyBorder="1" applyAlignment="1">
      <alignment horizontal="center" vertical="center"/>
    </xf>
    <xf numFmtId="0" fontId="7" fillId="7" borderId="15" xfId="0" applyFont="1" applyFill="1" applyBorder="1" applyAlignment="1">
      <alignment horizontal="center" vertical="center"/>
    </xf>
    <xf numFmtId="0" fontId="18" fillId="9" borderId="9" xfId="5" applyFont="1" applyFill="1" applyBorder="1" applyAlignment="1">
      <alignment horizontal="left" vertical="center"/>
    </xf>
    <xf numFmtId="44" fontId="9" fillId="0" borderId="9" xfId="0" applyNumberFormat="1" applyFont="1" applyBorder="1" applyAlignment="1">
      <alignment horizontal="left" vertical="center"/>
    </xf>
    <xf numFmtId="0" fontId="18" fillId="10" borderId="9" xfId="5" applyFont="1" applyFill="1" applyBorder="1" applyAlignment="1">
      <alignment horizontal="left" vertical="center"/>
    </xf>
    <xf numFmtId="0" fontId="8" fillId="10" borderId="9" xfId="0" applyFont="1" applyFill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</cellXfs>
  <cellStyles count="6">
    <cellStyle name="Milliers" xfId="1" builtinId="3"/>
    <cellStyle name="Monétaire" xfId="2" builtinId="4"/>
    <cellStyle name="Monétaire 2" xfId="4" xr:uid="{00000000-0005-0000-0000-000002000000}"/>
    <cellStyle name="Normal" xfId="0" builtinId="0"/>
    <cellStyle name="Normal 5" xfId="5" xr:uid="{2FCFD7B7-8310-4C57-B823-E41C1E0111C0}"/>
    <cellStyle name="Pourcentage" xfId="3" builtinId="5"/>
  </cellStyles>
  <dxfs count="7">
    <dxf>
      <font>
        <color rgb="FF00B05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C00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F046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6350</xdr:colOff>
          <xdr:row>0</xdr:row>
          <xdr:rowOff>82550</xdr:rowOff>
        </xdr:from>
        <xdr:to>
          <xdr:col>11</xdr:col>
          <xdr:colOff>228600</xdr:colOff>
          <xdr:row>1</xdr:row>
          <xdr:rowOff>6350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2"/>
  <dimension ref="A1:Y34"/>
  <sheetViews>
    <sheetView workbookViewId="0">
      <pane xSplit="1" ySplit="2" topLeftCell="B3" activePane="bottomRight" state="frozen"/>
      <selection pane="topRight" activeCell="C1" sqref="C1"/>
      <selection pane="bottomLeft" activeCell="A2" sqref="A2"/>
      <selection pane="bottomRight" sqref="A1:A2"/>
    </sheetView>
  </sheetViews>
  <sheetFormatPr baseColWidth="10" defaultColWidth="11.453125" defaultRowHeight="14.5" x14ac:dyDescent="0.35"/>
  <cols>
    <col min="1" max="1" width="22.1796875" customWidth="1"/>
    <col min="2" max="6" width="13.453125" customWidth="1"/>
    <col min="7" max="7" width="11.453125" style="4"/>
    <col min="8" max="9" width="11.453125" style="3"/>
    <col min="10" max="10" width="14.453125" style="3" customWidth="1"/>
    <col min="11" max="12" width="11.453125" style="3"/>
    <col min="13" max="13" width="11.453125" style="2"/>
    <col min="14" max="25" width="11.453125" style="1"/>
  </cols>
  <sheetData>
    <row r="1" spans="1:25" ht="19" thickBot="1" x14ac:dyDescent="0.4">
      <c r="A1" s="94" t="s">
        <v>32</v>
      </c>
      <c r="B1" s="16"/>
      <c r="C1" s="16"/>
      <c r="D1" s="16"/>
      <c r="E1" s="16"/>
      <c r="F1" s="16"/>
      <c r="G1" s="96">
        <v>2016</v>
      </c>
      <c r="H1" s="97"/>
      <c r="I1" s="97"/>
      <c r="J1" s="97"/>
      <c r="K1" s="97"/>
      <c r="L1" s="97"/>
      <c r="M1" s="98"/>
      <c r="N1" s="99">
        <v>2017</v>
      </c>
      <c r="O1" s="99"/>
      <c r="P1" s="99"/>
      <c r="Q1" s="99"/>
      <c r="R1" s="99"/>
      <c r="S1" s="99"/>
      <c r="T1" s="99"/>
      <c r="U1" s="99"/>
      <c r="V1" s="99"/>
      <c r="W1" s="99"/>
      <c r="X1" s="99"/>
      <c r="Y1" s="99"/>
    </row>
    <row r="2" spans="1:25" s="9" customFormat="1" ht="50.25" customHeight="1" thickBot="1" x14ac:dyDescent="0.4">
      <c r="A2" s="95"/>
      <c r="B2" s="11" t="s">
        <v>31</v>
      </c>
      <c r="C2" s="11" t="s">
        <v>30</v>
      </c>
      <c r="D2" s="11" t="s">
        <v>29</v>
      </c>
      <c r="E2" s="11" t="s">
        <v>28</v>
      </c>
      <c r="F2" s="11" t="s">
        <v>27</v>
      </c>
      <c r="G2" s="11" t="s">
        <v>26</v>
      </c>
      <c r="H2" s="17" t="s">
        <v>25</v>
      </c>
      <c r="I2" s="17" t="s">
        <v>24</v>
      </c>
      <c r="J2" s="17" t="s">
        <v>23</v>
      </c>
      <c r="K2" s="17" t="s">
        <v>22</v>
      </c>
      <c r="L2" s="17" t="s">
        <v>21</v>
      </c>
      <c r="M2" s="10" t="s">
        <v>20</v>
      </c>
      <c r="N2" s="15" t="s">
        <v>31</v>
      </c>
      <c r="O2" s="15" t="s">
        <v>30</v>
      </c>
      <c r="P2" s="15" t="s">
        <v>29</v>
      </c>
      <c r="Q2" s="15" t="s">
        <v>28</v>
      </c>
      <c r="R2" s="15" t="s">
        <v>27</v>
      </c>
      <c r="S2" s="15" t="s">
        <v>26</v>
      </c>
      <c r="T2" s="15" t="s">
        <v>25</v>
      </c>
      <c r="U2" s="15" t="s">
        <v>24</v>
      </c>
      <c r="V2" s="15" t="s">
        <v>23</v>
      </c>
      <c r="W2" s="15" t="s">
        <v>22</v>
      </c>
      <c r="X2" s="15" t="s">
        <v>21</v>
      </c>
      <c r="Y2" s="15" t="s">
        <v>20</v>
      </c>
    </row>
    <row r="3" spans="1:25" s="14" customFormat="1" ht="50.25" customHeight="1" x14ac:dyDescent="0.35">
      <c r="A3" s="14" t="s">
        <v>42</v>
      </c>
      <c r="B3" s="19">
        <f>SUM(B4:B68)</f>
        <v>1350</v>
      </c>
      <c r="C3" s="19">
        <f t="shared" ref="C3:M3" si="0">SUM(C4:C68)</f>
        <v>0</v>
      </c>
      <c r="D3" s="19">
        <f t="shared" si="0"/>
        <v>1283</v>
      </c>
      <c r="E3" s="19">
        <f t="shared" si="0"/>
        <v>3845</v>
      </c>
      <c r="F3" s="19">
        <f t="shared" si="0"/>
        <v>10196</v>
      </c>
      <c r="G3" s="19">
        <f t="shared" si="0"/>
        <v>14064.4</v>
      </c>
      <c r="H3" s="19">
        <f t="shared" si="0"/>
        <v>13842</v>
      </c>
      <c r="I3" s="19">
        <f t="shared" si="0"/>
        <v>18596.09</v>
      </c>
      <c r="J3" s="19">
        <f t="shared" si="0"/>
        <v>17344</v>
      </c>
      <c r="K3" s="19">
        <f t="shared" si="0"/>
        <v>18527</v>
      </c>
      <c r="L3" s="19">
        <f t="shared" si="0"/>
        <v>19211</v>
      </c>
      <c r="M3" s="19">
        <f t="shared" si="0"/>
        <v>25515</v>
      </c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</row>
    <row r="4" spans="1:25" x14ac:dyDescent="0.35">
      <c r="A4" s="8" t="s">
        <v>19</v>
      </c>
      <c r="B4" s="5"/>
      <c r="C4" s="5"/>
      <c r="D4" s="5"/>
      <c r="E4">
        <f>0.63*900</f>
        <v>567</v>
      </c>
      <c r="F4">
        <v>900</v>
      </c>
      <c r="G4" s="4">
        <v>900</v>
      </c>
      <c r="H4" s="3">
        <v>900</v>
      </c>
      <c r="I4" s="7">
        <v>900</v>
      </c>
      <c r="J4" s="7">
        <v>900</v>
      </c>
      <c r="K4" s="7">
        <v>900</v>
      </c>
      <c r="L4" s="7">
        <v>900</v>
      </c>
      <c r="M4" s="2">
        <v>900</v>
      </c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</row>
    <row r="5" spans="1:25" x14ac:dyDescent="0.35">
      <c r="A5" s="8" t="s">
        <v>18</v>
      </c>
      <c r="B5" s="5"/>
      <c r="C5" s="5"/>
      <c r="D5" s="5"/>
      <c r="E5" s="5"/>
      <c r="F5" s="5"/>
      <c r="G5" s="5"/>
      <c r="H5" s="5"/>
      <c r="I5" s="3">
        <v>900</v>
      </c>
      <c r="J5" s="7">
        <v>850</v>
      </c>
      <c r="K5" s="7">
        <v>1100</v>
      </c>
      <c r="L5" s="7">
        <v>850</v>
      </c>
      <c r="M5" s="7">
        <v>800</v>
      </c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</row>
    <row r="6" spans="1:25" x14ac:dyDescent="0.35">
      <c r="A6" s="8" t="s">
        <v>17</v>
      </c>
      <c r="B6" s="5"/>
      <c r="C6" s="5"/>
      <c r="D6" s="5"/>
      <c r="E6" s="5"/>
      <c r="F6">
        <v>407</v>
      </c>
      <c r="G6" s="4">
        <v>407</v>
      </c>
      <c r="H6" s="3">
        <v>407</v>
      </c>
      <c r="I6" s="7">
        <v>407</v>
      </c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x14ac:dyDescent="0.35">
      <c r="A7" s="8" t="s">
        <v>16</v>
      </c>
      <c r="B7" s="5"/>
      <c r="C7" s="5"/>
      <c r="D7" s="5"/>
      <c r="E7">
        <v>1500</v>
      </c>
      <c r="F7">
        <v>1500</v>
      </c>
      <c r="G7" s="4">
        <v>1500</v>
      </c>
      <c r="H7" s="3">
        <v>1500</v>
      </c>
      <c r="I7" s="7">
        <v>1500</v>
      </c>
      <c r="J7" s="7">
        <v>1800</v>
      </c>
      <c r="K7" s="7">
        <v>900</v>
      </c>
      <c r="L7" s="5"/>
      <c r="M7" s="2">
        <v>1800</v>
      </c>
      <c r="Y7" s="5"/>
    </row>
    <row r="8" spans="1:25" x14ac:dyDescent="0.35">
      <c r="A8" s="8" t="s">
        <v>15</v>
      </c>
      <c r="B8" s="5"/>
      <c r="C8" s="5"/>
      <c r="D8" s="5"/>
      <c r="E8" s="5"/>
      <c r="F8">
        <f>0.67*1800</f>
        <v>1206</v>
      </c>
      <c r="G8" s="4">
        <v>1800</v>
      </c>
      <c r="H8" s="3">
        <v>1800</v>
      </c>
      <c r="I8" s="7">
        <v>1800</v>
      </c>
      <c r="J8" s="7">
        <v>1800</v>
      </c>
      <c r="K8" s="7">
        <v>1800</v>
      </c>
      <c r="L8" s="7">
        <v>1800</v>
      </c>
      <c r="M8" s="7">
        <v>1800</v>
      </c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</row>
    <row r="9" spans="1:25" x14ac:dyDescent="0.35">
      <c r="A9" s="8" t="s">
        <v>14</v>
      </c>
      <c r="B9" s="5"/>
      <c r="C9" s="5"/>
      <c r="D9" s="5"/>
      <c r="E9" s="5"/>
      <c r="F9" s="5"/>
      <c r="G9" s="4">
        <v>950</v>
      </c>
      <c r="H9" s="3">
        <v>950</v>
      </c>
      <c r="I9" s="7">
        <v>950</v>
      </c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</row>
    <row r="10" spans="1:25" x14ac:dyDescent="0.35">
      <c r="A10" s="8" t="s">
        <v>13</v>
      </c>
      <c r="B10" s="5"/>
      <c r="C10" s="5"/>
      <c r="D10" s="5"/>
      <c r="E10">
        <f>0.33*1500</f>
        <v>495</v>
      </c>
      <c r="F10">
        <v>1500</v>
      </c>
      <c r="G10" s="4">
        <v>1500</v>
      </c>
      <c r="H10" s="7">
        <v>1500</v>
      </c>
      <c r="I10" s="7">
        <v>1500</v>
      </c>
      <c r="J10" s="7">
        <v>1500</v>
      </c>
      <c r="K10" s="3">
        <v>1500</v>
      </c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</row>
    <row r="11" spans="1:25" x14ac:dyDescent="0.35">
      <c r="A11" s="8" t="s">
        <v>12</v>
      </c>
      <c r="B11" s="5"/>
      <c r="C11" s="5"/>
      <c r="D11" s="5"/>
      <c r="E11" s="5"/>
      <c r="F11">
        <v>1400</v>
      </c>
      <c r="G11" s="4">
        <v>1400</v>
      </c>
      <c r="H11" s="3">
        <v>1400</v>
      </c>
      <c r="I11" s="7">
        <v>1400</v>
      </c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</row>
    <row r="12" spans="1:25" x14ac:dyDescent="0.35">
      <c r="A12" s="8" t="s">
        <v>11</v>
      </c>
      <c r="B12" s="5"/>
      <c r="C12" s="5"/>
      <c r="D12" s="5"/>
      <c r="G12" s="4">
        <f>0.8*800</f>
        <v>640</v>
      </c>
      <c r="H12" s="7">
        <v>800</v>
      </c>
      <c r="I12" s="7">
        <v>800</v>
      </c>
      <c r="J12" s="7">
        <v>800</v>
      </c>
      <c r="K12" s="7">
        <f>0.2*800</f>
        <v>160</v>
      </c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</row>
    <row r="13" spans="1:25" x14ac:dyDescent="0.35">
      <c r="A13" s="8" t="s">
        <v>10</v>
      </c>
      <c r="B13" s="5"/>
      <c r="C13" s="5"/>
      <c r="D13" s="5"/>
      <c r="E13" s="5"/>
      <c r="F13" s="5"/>
      <c r="G13" s="4">
        <v>900</v>
      </c>
      <c r="H13" s="3">
        <v>900</v>
      </c>
      <c r="I13" s="7">
        <v>900</v>
      </c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</row>
    <row r="14" spans="1:25" x14ac:dyDescent="0.35">
      <c r="A14" s="8" t="s">
        <v>9</v>
      </c>
      <c r="B14" s="5"/>
      <c r="C14" s="5"/>
      <c r="D14" s="5"/>
      <c r="E14" s="5"/>
      <c r="F14">
        <v>2000</v>
      </c>
      <c r="G14" s="4">
        <v>2000</v>
      </c>
      <c r="H14" s="7">
        <v>2000</v>
      </c>
      <c r="I14" s="7">
        <v>2000</v>
      </c>
      <c r="J14" s="7">
        <v>1800</v>
      </c>
      <c r="K14" s="12">
        <v>1800</v>
      </c>
      <c r="L14" s="13">
        <v>1800</v>
      </c>
      <c r="M14" s="12">
        <v>1800</v>
      </c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</row>
    <row r="15" spans="1:25" x14ac:dyDescent="0.35">
      <c r="A15" s="8" t="s">
        <v>8</v>
      </c>
      <c r="B15" s="5"/>
      <c r="C15" s="5"/>
      <c r="D15" s="5"/>
      <c r="E15" s="5"/>
      <c r="F15" s="5"/>
      <c r="G15" s="5"/>
      <c r="H15" s="5"/>
      <c r="I15" s="7">
        <f>0.67*960</f>
        <v>643.20000000000005</v>
      </c>
      <c r="J15" s="3">
        <v>960</v>
      </c>
      <c r="K15" s="3">
        <v>960</v>
      </c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</row>
    <row r="16" spans="1:25" x14ac:dyDescent="0.35">
      <c r="A16" s="8" t="s">
        <v>7</v>
      </c>
      <c r="B16" s="5"/>
      <c r="C16" s="5"/>
      <c r="D16" s="5"/>
      <c r="E16" s="5"/>
      <c r="F16" s="5"/>
      <c r="G16" s="5"/>
      <c r="H16" s="5"/>
      <c r="I16" s="7">
        <f>0.67*987</f>
        <v>661.29000000000008</v>
      </c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</row>
    <row r="17" spans="1:25" x14ac:dyDescent="0.35">
      <c r="A17" s="8" t="s">
        <v>6</v>
      </c>
      <c r="B17" s="5"/>
      <c r="C17" s="5"/>
      <c r="D17" s="5"/>
      <c r="E17" s="5"/>
      <c r="F17" s="5"/>
      <c r="G17" s="5"/>
      <c r="H17" s="7">
        <v>625</v>
      </c>
      <c r="I17" s="3">
        <v>625</v>
      </c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</row>
    <row r="18" spans="1:25" x14ac:dyDescent="0.35">
      <c r="A18" s="8" t="s">
        <v>5</v>
      </c>
      <c r="B18" s="5"/>
      <c r="C18" s="5"/>
      <c r="D18" s="5"/>
      <c r="E18" s="5"/>
      <c r="F18" s="5"/>
      <c r="G18" s="4">
        <f>0.74*1060</f>
        <v>784.4</v>
      </c>
      <c r="H18" s="3">
        <v>1060</v>
      </c>
      <c r="I18" s="7">
        <v>1060</v>
      </c>
      <c r="J18" s="7">
        <v>1060</v>
      </c>
      <c r="K18" s="3">
        <v>1060</v>
      </c>
      <c r="L18" s="7">
        <v>1060</v>
      </c>
      <c r="M18" s="2">
        <v>1060</v>
      </c>
      <c r="T18" s="5"/>
      <c r="U18" s="5"/>
      <c r="V18" s="5"/>
      <c r="W18" s="5"/>
      <c r="X18" s="5"/>
      <c r="Y18" s="5"/>
    </row>
    <row r="19" spans="1:25" x14ac:dyDescent="0.35">
      <c r="A19" s="6" t="s">
        <v>4</v>
      </c>
      <c r="B19" s="5"/>
      <c r="C19" s="5"/>
      <c r="D19" s="5"/>
      <c r="E19" s="5"/>
      <c r="F19" s="5"/>
      <c r="G19" s="5"/>
      <c r="H19" s="5"/>
      <c r="I19" s="7">
        <f>0.3*1500</f>
        <v>450</v>
      </c>
      <c r="J19" s="7">
        <v>1500</v>
      </c>
      <c r="K19" s="7">
        <v>1500</v>
      </c>
      <c r="L19" s="7">
        <v>1500</v>
      </c>
      <c r="M19" s="2">
        <v>1500</v>
      </c>
    </row>
    <row r="20" spans="1:25" x14ac:dyDescent="0.35">
      <c r="A20" s="6" t="s">
        <v>3</v>
      </c>
      <c r="B20" s="5"/>
      <c r="C20" s="5"/>
      <c r="D20" s="5"/>
      <c r="E20" s="5"/>
      <c r="F20" s="5"/>
      <c r="G20" s="5"/>
      <c r="H20" s="5"/>
      <c r="I20" s="3">
        <f>0.67*1380</f>
        <v>924.6</v>
      </c>
      <c r="J20" s="7">
        <v>1380</v>
      </c>
      <c r="K20" s="3">
        <v>1380</v>
      </c>
      <c r="L20" s="7">
        <v>1380</v>
      </c>
      <c r="M20" s="2">
        <v>1380</v>
      </c>
    </row>
    <row r="21" spans="1:25" x14ac:dyDescent="0.35">
      <c r="A21" s="6" t="s">
        <v>2</v>
      </c>
      <c r="B21" s="5"/>
      <c r="C21" s="5"/>
      <c r="D21" s="5"/>
      <c r="E21" s="5"/>
      <c r="F21" s="5"/>
      <c r="G21" s="5"/>
      <c r="H21" s="5"/>
      <c r="I21" s="7">
        <v>967</v>
      </c>
      <c r="J21" s="7">
        <v>967</v>
      </c>
      <c r="K21" s="7">
        <v>967</v>
      </c>
      <c r="L21" s="7">
        <v>967</v>
      </c>
      <c r="M21" s="2">
        <v>967</v>
      </c>
    </row>
    <row r="22" spans="1:25" x14ac:dyDescent="0.35">
      <c r="A22" s="6" t="s">
        <v>1</v>
      </c>
      <c r="B22" s="5"/>
      <c r="C22" s="5"/>
      <c r="D22" s="5"/>
      <c r="E22" s="5"/>
      <c r="F22" s="5"/>
      <c r="G22" s="5"/>
      <c r="H22" s="5"/>
      <c r="I22" s="7">
        <f>0.26*800</f>
        <v>208</v>
      </c>
      <c r="J22" s="7">
        <v>800</v>
      </c>
      <c r="K22" s="7">
        <v>800</v>
      </c>
      <c r="L22" s="7">
        <v>800</v>
      </c>
      <c r="M22" s="2">
        <v>800</v>
      </c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</row>
    <row r="23" spans="1:25" x14ac:dyDescent="0.35">
      <c r="A23" s="6" t="s">
        <v>0</v>
      </c>
      <c r="B23" s="5"/>
      <c r="C23" s="5"/>
      <c r="D23" s="5"/>
      <c r="E23" s="5"/>
      <c r="F23" s="5"/>
      <c r="G23" s="5"/>
      <c r="H23" s="5"/>
      <c r="I23" s="5"/>
      <c r="J23" s="7">
        <v>627</v>
      </c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</row>
    <row r="24" spans="1:25" x14ac:dyDescent="0.35">
      <c r="A24" s="6" t="s">
        <v>33</v>
      </c>
      <c r="B24" s="5"/>
      <c r="C24" s="5"/>
      <c r="D24" s="5"/>
      <c r="E24" s="5"/>
      <c r="F24" s="5"/>
      <c r="G24" s="5"/>
      <c r="H24" s="5"/>
      <c r="I24" s="5"/>
      <c r="J24" s="7">
        <v>600</v>
      </c>
      <c r="K24" s="7">
        <v>1200</v>
      </c>
      <c r="L24" s="7">
        <v>1200</v>
      </c>
      <c r="M24" s="2">
        <v>1200</v>
      </c>
    </row>
    <row r="25" spans="1:25" x14ac:dyDescent="0.35">
      <c r="A25" s="6" t="s">
        <v>34</v>
      </c>
      <c r="B25" s="5"/>
      <c r="C25" s="5"/>
      <c r="D25" s="5"/>
      <c r="E25" s="5"/>
      <c r="F25" s="5"/>
      <c r="G25" s="5"/>
      <c r="H25" s="5"/>
      <c r="I25" s="5"/>
      <c r="J25" s="5"/>
      <c r="K25" s="7">
        <v>900</v>
      </c>
      <c r="L25" s="7">
        <v>900</v>
      </c>
      <c r="M25" s="2">
        <v>900</v>
      </c>
      <c r="O25" s="5"/>
      <c r="P25" s="5"/>
      <c r="Q25" s="5"/>
    </row>
    <row r="26" spans="1:25" x14ac:dyDescent="0.35">
      <c r="A26" s="6" t="s">
        <v>35</v>
      </c>
      <c r="B26" s="5"/>
      <c r="C26" s="5"/>
      <c r="D26" s="5"/>
      <c r="E26" s="5"/>
      <c r="F26" s="5"/>
      <c r="G26" s="5"/>
      <c r="H26" s="5"/>
      <c r="I26" s="5"/>
      <c r="J26" s="5"/>
      <c r="K26" s="7">
        <v>1600</v>
      </c>
      <c r="L26" s="7">
        <f>0.67*1400</f>
        <v>938</v>
      </c>
      <c r="M26" s="2">
        <v>613</v>
      </c>
      <c r="O26" s="5"/>
      <c r="P26" s="5"/>
      <c r="Q26" s="5"/>
    </row>
    <row r="27" spans="1:25" x14ac:dyDescent="0.35">
      <c r="A27" s="6" t="s">
        <v>36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</row>
    <row r="28" spans="1:25" x14ac:dyDescent="0.35">
      <c r="A28" s="6" t="s">
        <v>37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3">
        <f>0.67*4800</f>
        <v>3216</v>
      </c>
      <c r="M28" s="2">
        <v>4800</v>
      </c>
    </row>
    <row r="29" spans="1:25" x14ac:dyDescent="0.35">
      <c r="A29" s="6" t="s">
        <v>38</v>
      </c>
      <c r="B29" s="5"/>
      <c r="C29" s="5"/>
      <c r="D29" s="5"/>
      <c r="E29" s="5"/>
      <c r="F29" s="5"/>
      <c r="G29" s="5"/>
      <c r="H29" s="5"/>
      <c r="I29" s="5"/>
      <c r="J29" s="5"/>
      <c r="K29" s="5"/>
      <c r="L29" s="7">
        <v>1900</v>
      </c>
      <c r="M29" s="2">
        <v>3800</v>
      </c>
      <c r="N29" s="5"/>
    </row>
    <row r="30" spans="1:25" x14ac:dyDescent="0.35">
      <c r="A30" s="6" t="s">
        <v>39</v>
      </c>
      <c r="B30">
        <v>1350</v>
      </c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</row>
    <row r="31" spans="1:25" x14ac:dyDescent="0.35">
      <c r="A31" s="6" t="s">
        <v>40</v>
      </c>
      <c r="B31" s="5"/>
      <c r="C31" s="5"/>
      <c r="D31">
        <v>765</v>
      </c>
      <c r="E31">
        <v>765</v>
      </c>
      <c r="F31">
        <v>765</v>
      </c>
      <c r="G31" s="4">
        <v>765</v>
      </c>
      <c r="H31" s="5"/>
      <c r="I31" s="5"/>
      <c r="J31" s="5"/>
      <c r="K31" s="5"/>
      <c r="L31" s="5"/>
      <c r="M31" s="5"/>
      <c r="N31" s="5"/>
    </row>
    <row r="32" spans="1:25" x14ac:dyDescent="0.35">
      <c r="A32" s="6" t="s">
        <v>41</v>
      </c>
      <c r="B32" s="5"/>
      <c r="C32" s="5"/>
      <c r="D32">
        <v>518</v>
      </c>
      <c r="E32">
        <v>518</v>
      </c>
      <c r="F32">
        <v>518</v>
      </c>
      <c r="G32" s="4">
        <v>518</v>
      </c>
      <c r="H32" s="5"/>
      <c r="I32" s="5"/>
      <c r="J32" s="5"/>
      <c r="K32" s="5"/>
      <c r="L32" s="5"/>
      <c r="M32" s="5"/>
      <c r="N32" s="5"/>
    </row>
    <row r="33" spans="1:19" x14ac:dyDescent="0.35">
      <c r="A33" s="6" t="s">
        <v>43</v>
      </c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2">
        <v>1195</v>
      </c>
      <c r="N33" s="1">
        <v>956</v>
      </c>
    </row>
    <row r="34" spans="1:19" x14ac:dyDescent="0.35">
      <c r="A34" s="6" t="s">
        <v>46</v>
      </c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2">
        <v>200</v>
      </c>
      <c r="O34" s="5"/>
      <c r="P34" s="5"/>
      <c r="Q34" s="5"/>
      <c r="R34" s="5"/>
      <c r="S34" s="5"/>
    </row>
  </sheetData>
  <mergeCells count="3">
    <mergeCell ref="A1:A2"/>
    <mergeCell ref="G1:M1"/>
    <mergeCell ref="N1:Y1"/>
  </mergeCell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3"/>
  <dimension ref="A1:AL6"/>
  <sheetViews>
    <sheetView showGridLines="0" zoomScaleNormal="100" zoomScalePageLayoutView="80" workbookViewId="0">
      <pane xSplit="1" ySplit="2" topLeftCell="M3" activePane="bottomRight" state="frozen"/>
      <selection pane="topRight" activeCell="D1" sqref="D1"/>
      <selection pane="bottomLeft" activeCell="A4" sqref="A4"/>
      <selection pane="bottomRight" activeCell="D50" sqref="D50"/>
    </sheetView>
  </sheetViews>
  <sheetFormatPr baseColWidth="10" defaultColWidth="11.453125" defaultRowHeight="14.5" x14ac:dyDescent="0.35"/>
  <cols>
    <col min="1" max="1" width="20.26953125" style="20" customWidth="1"/>
    <col min="2" max="25" width="11.453125" style="20"/>
    <col min="26" max="38" width="11.453125" style="23"/>
    <col min="39" max="16384" width="11.453125" style="20"/>
  </cols>
  <sheetData>
    <row r="1" spans="1:38" ht="18.75" customHeight="1" x14ac:dyDescent="0.35">
      <c r="A1" s="104" t="s">
        <v>44</v>
      </c>
      <c r="B1" s="100" t="s">
        <v>31</v>
      </c>
      <c r="C1" s="101"/>
      <c r="D1" s="100" t="s">
        <v>30</v>
      </c>
      <c r="E1" s="101"/>
      <c r="F1" s="100" t="s">
        <v>29</v>
      </c>
      <c r="G1" s="101"/>
      <c r="H1" s="100" t="s">
        <v>28</v>
      </c>
      <c r="I1" s="101"/>
      <c r="J1" s="100" t="s">
        <v>27</v>
      </c>
      <c r="K1" s="101"/>
      <c r="L1" s="100" t="s">
        <v>26</v>
      </c>
      <c r="M1" s="101"/>
      <c r="N1" s="100" t="s">
        <v>25</v>
      </c>
      <c r="O1" s="101"/>
      <c r="P1" s="100" t="s">
        <v>24</v>
      </c>
      <c r="Q1" s="101"/>
      <c r="R1" s="100" t="s">
        <v>23</v>
      </c>
      <c r="S1" s="101"/>
      <c r="T1" s="100" t="s">
        <v>22</v>
      </c>
      <c r="U1" s="101"/>
      <c r="V1" s="100" t="s">
        <v>21</v>
      </c>
      <c r="W1" s="101"/>
      <c r="X1" s="100" t="s">
        <v>20</v>
      </c>
      <c r="Y1" s="101"/>
    </row>
    <row r="2" spans="1:38" s="21" customFormat="1" ht="14.5" customHeight="1" x14ac:dyDescent="0.35">
      <c r="A2" s="105"/>
      <c r="B2" s="30" t="s">
        <v>67</v>
      </c>
      <c r="C2" s="30" t="s">
        <v>47</v>
      </c>
      <c r="D2" s="30" t="s">
        <v>67</v>
      </c>
      <c r="E2" s="30" t="s">
        <v>47</v>
      </c>
      <c r="F2" s="30" t="s">
        <v>67</v>
      </c>
      <c r="G2" s="30" t="s">
        <v>47</v>
      </c>
      <c r="H2" s="30" t="s">
        <v>67</v>
      </c>
      <c r="I2" s="30" t="s">
        <v>47</v>
      </c>
      <c r="J2" s="30" t="s">
        <v>67</v>
      </c>
      <c r="K2" s="30" t="s">
        <v>47</v>
      </c>
      <c r="L2" s="30" t="s">
        <v>67</v>
      </c>
      <c r="M2" s="30" t="s">
        <v>47</v>
      </c>
      <c r="N2" s="30" t="s">
        <v>67</v>
      </c>
      <c r="O2" s="30" t="s">
        <v>47</v>
      </c>
      <c r="P2" s="30" t="s">
        <v>67</v>
      </c>
      <c r="Q2" s="30" t="s">
        <v>47</v>
      </c>
      <c r="R2" s="30" t="s">
        <v>67</v>
      </c>
      <c r="S2" s="30" t="s">
        <v>47</v>
      </c>
      <c r="T2" s="30" t="s">
        <v>67</v>
      </c>
      <c r="U2" s="30" t="s">
        <v>47</v>
      </c>
      <c r="V2" s="30" t="s">
        <v>67</v>
      </c>
      <c r="W2" s="30" t="s">
        <v>47</v>
      </c>
      <c r="X2" s="30" t="s">
        <v>67</v>
      </c>
      <c r="Y2" s="30" t="s">
        <v>47</v>
      </c>
      <c r="Z2" s="29"/>
      <c r="AA2" s="29"/>
      <c r="AB2" s="29"/>
      <c r="AC2" s="29"/>
      <c r="AD2" s="29"/>
      <c r="AE2" s="29"/>
      <c r="AF2" s="29"/>
      <c r="AG2" s="29"/>
      <c r="AH2" s="29"/>
      <c r="AI2" s="29"/>
      <c r="AJ2" s="29"/>
      <c r="AK2" s="29"/>
      <c r="AL2" s="29"/>
    </row>
    <row r="3" spans="1:38" s="21" customFormat="1" ht="26.15" customHeight="1" thickBot="1" x14ac:dyDescent="0.4">
      <c r="A3" s="24" t="s">
        <v>45</v>
      </c>
      <c r="B3" s="102">
        <f>SUM(C4:C6)</f>
        <v>0</v>
      </c>
      <c r="C3" s="103"/>
      <c r="D3" s="102">
        <f>SUM(E4:E6)</f>
        <v>0</v>
      </c>
      <c r="E3" s="103"/>
      <c r="F3" s="102">
        <f>SUM(G4:G6)</f>
        <v>0</v>
      </c>
      <c r="G3" s="103"/>
      <c r="H3" s="102">
        <f>SUM(I4:I6)</f>
        <v>750</v>
      </c>
      <c r="I3" s="103"/>
      <c r="J3" s="102">
        <f>SUM(K4:K6)</f>
        <v>988</v>
      </c>
      <c r="K3" s="103"/>
      <c r="L3" s="102">
        <f>SUM(M4:M6)</f>
        <v>1873</v>
      </c>
      <c r="M3" s="103"/>
      <c r="N3" s="102">
        <f>SUM(O4:O6)</f>
        <v>1578</v>
      </c>
      <c r="O3" s="103"/>
      <c r="P3" s="102">
        <f>SUM(Q4:Q6)</f>
        <v>1073</v>
      </c>
      <c r="Q3" s="103"/>
      <c r="R3" s="102">
        <f>SUM(S4:S6)</f>
        <v>800</v>
      </c>
      <c r="S3" s="103"/>
      <c r="T3" s="102">
        <f>SUM(U4:U6)</f>
        <v>800</v>
      </c>
      <c r="U3" s="103"/>
      <c r="V3" s="102">
        <f>SUM(W4:W6)</f>
        <v>800</v>
      </c>
      <c r="W3" s="103"/>
      <c r="X3" s="102">
        <f>SUM(Y4:Y6)</f>
        <v>800</v>
      </c>
      <c r="Y3" s="103"/>
      <c r="Z3" s="29"/>
      <c r="AA3" s="29"/>
      <c r="AB3" s="29"/>
      <c r="AC3" s="29"/>
      <c r="AD3" s="29"/>
      <c r="AE3" s="29"/>
      <c r="AF3" s="29"/>
      <c r="AG3" s="29"/>
      <c r="AH3" s="29"/>
      <c r="AI3" s="29"/>
      <c r="AJ3" s="29"/>
      <c r="AK3" s="29"/>
      <c r="AL3" s="29"/>
    </row>
    <row r="4" spans="1:38" s="22" customFormat="1" ht="17.25" customHeight="1" x14ac:dyDescent="0.35">
      <c r="A4" s="31" t="s">
        <v>74</v>
      </c>
      <c r="B4" s="25">
        <v>0</v>
      </c>
      <c r="C4" s="26">
        <v>0</v>
      </c>
      <c r="D4" s="25">
        <v>0</v>
      </c>
      <c r="E4" s="26">
        <v>0</v>
      </c>
      <c r="F4" s="25">
        <v>0</v>
      </c>
      <c r="G4" s="26">
        <v>0</v>
      </c>
      <c r="H4" s="25">
        <v>30</v>
      </c>
      <c r="I4" s="26">
        <v>750</v>
      </c>
      <c r="J4" s="25">
        <v>31</v>
      </c>
      <c r="K4" s="26">
        <v>750</v>
      </c>
      <c r="L4" s="25">
        <v>30</v>
      </c>
      <c r="M4" s="26">
        <v>750</v>
      </c>
      <c r="N4" s="25">
        <v>15</v>
      </c>
      <c r="O4" s="26">
        <v>375</v>
      </c>
      <c r="P4" s="25">
        <v>0</v>
      </c>
      <c r="Q4" s="26">
        <v>0</v>
      </c>
      <c r="R4" s="25">
        <v>0</v>
      </c>
      <c r="S4" s="26">
        <v>0</v>
      </c>
      <c r="T4" s="25">
        <v>0</v>
      </c>
      <c r="U4" s="26">
        <v>0</v>
      </c>
      <c r="V4" s="25">
        <v>0</v>
      </c>
      <c r="W4" s="26">
        <v>0</v>
      </c>
      <c r="X4" s="25">
        <v>0</v>
      </c>
      <c r="Y4" s="26">
        <v>0</v>
      </c>
      <c r="Z4" s="23"/>
      <c r="AA4" s="23"/>
      <c r="AB4" s="23"/>
      <c r="AC4" s="23"/>
      <c r="AD4" s="23"/>
      <c r="AE4" s="23"/>
      <c r="AF4" s="23"/>
      <c r="AG4" s="23"/>
      <c r="AH4" s="23"/>
      <c r="AI4" s="23"/>
      <c r="AJ4" s="23"/>
      <c r="AK4" s="23"/>
      <c r="AL4" s="23"/>
    </row>
    <row r="5" spans="1:38" s="22" customFormat="1" ht="17.25" customHeight="1" x14ac:dyDescent="0.35">
      <c r="A5" s="31" t="s">
        <v>75</v>
      </c>
      <c r="B5" s="27">
        <v>0</v>
      </c>
      <c r="C5" s="28">
        <v>0</v>
      </c>
      <c r="D5" s="27">
        <v>0</v>
      </c>
      <c r="E5" s="28">
        <v>0</v>
      </c>
      <c r="F5" s="27">
        <v>0</v>
      </c>
      <c r="G5" s="28">
        <v>0</v>
      </c>
      <c r="H5" s="27">
        <v>0</v>
      </c>
      <c r="I5" s="28">
        <v>0</v>
      </c>
      <c r="J5" s="27">
        <v>7</v>
      </c>
      <c r="K5" s="28">
        <v>94</v>
      </c>
      <c r="L5" s="27">
        <v>30</v>
      </c>
      <c r="M5" s="28">
        <v>403</v>
      </c>
      <c r="N5" s="27">
        <v>31</v>
      </c>
      <c r="O5" s="28">
        <v>403</v>
      </c>
      <c r="P5" s="27">
        <v>21</v>
      </c>
      <c r="Q5" s="28">
        <v>273</v>
      </c>
      <c r="R5" s="27">
        <v>0</v>
      </c>
      <c r="S5" s="28">
        <v>0</v>
      </c>
      <c r="T5" s="27">
        <v>0</v>
      </c>
      <c r="U5" s="28">
        <v>0</v>
      </c>
      <c r="V5" s="27">
        <v>0</v>
      </c>
      <c r="W5" s="28">
        <v>0</v>
      </c>
      <c r="X5" s="27">
        <v>0</v>
      </c>
      <c r="Y5" s="28">
        <v>0</v>
      </c>
      <c r="Z5" s="23"/>
      <c r="AA5" s="23"/>
      <c r="AB5" s="23"/>
      <c r="AC5" s="23"/>
      <c r="AD5" s="23"/>
      <c r="AE5" s="23"/>
      <c r="AF5" s="23"/>
      <c r="AG5" s="23"/>
      <c r="AH5" s="23"/>
      <c r="AI5" s="23"/>
      <c r="AJ5" s="23"/>
      <c r="AK5" s="23"/>
      <c r="AL5" s="23"/>
    </row>
    <row r="6" spans="1:38" s="22" customFormat="1" ht="17.25" customHeight="1" x14ac:dyDescent="0.35">
      <c r="A6" s="31" t="s">
        <v>73</v>
      </c>
      <c r="B6" s="27">
        <v>0</v>
      </c>
      <c r="C6" s="28">
        <v>0</v>
      </c>
      <c r="D6" s="27">
        <v>0</v>
      </c>
      <c r="E6" s="28">
        <v>0</v>
      </c>
      <c r="F6" s="27">
        <v>0</v>
      </c>
      <c r="G6" s="28">
        <v>0</v>
      </c>
      <c r="H6" s="27">
        <v>0</v>
      </c>
      <c r="I6" s="28">
        <v>0</v>
      </c>
      <c r="J6" s="27">
        <v>22</v>
      </c>
      <c r="K6" s="28">
        <v>144</v>
      </c>
      <c r="L6" s="27">
        <v>30</v>
      </c>
      <c r="M6" s="28">
        <v>720</v>
      </c>
      <c r="N6" s="27">
        <v>31</v>
      </c>
      <c r="O6" s="28">
        <v>800</v>
      </c>
      <c r="P6" s="27">
        <v>31</v>
      </c>
      <c r="Q6" s="28">
        <v>800</v>
      </c>
      <c r="R6" s="27">
        <v>30</v>
      </c>
      <c r="S6" s="28">
        <v>800</v>
      </c>
      <c r="T6" s="27">
        <v>31</v>
      </c>
      <c r="U6" s="28">
        <v>800</v>
      </c>
      <c r="V6" s="27">
        <v>30</v>
      </c>
      <c r="W6" s="28">
        <v>800</v>
      </c>
      <c r="X6" s="27">
        <v>31</v>
      </c>
      <c r="Y6" s="28">
        <v>800</v>
      </c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</row>
  </sheetData>
  <autoFilter ref="A1:Y6" xr:uid="{00000000-0009-0000-0000-000001000000}">
    <filterColumn colId="1" showButton="0"/>
    <filterColumn colId="3" showButton="0"/>
    <filterColumn colId="5" showButton="0"/>
    <filterColumn colId="7" showButton="0"/>
    <filterColumn colId="9" showButton="0"/>
    <filterColumn colId="11" showButton="0"/>
    <filterColumn colId="13" showButton="0"/>
    <filterColumn colId="15" showButton="0"/>
    <filterColumn colId="17" showButton="0"/>
    <filterColumn colId="19" showButton="0"/>
    <filterColumn colId="21" showButton="0"/>
    <filterColumn colId="23" showButton="0"/>
  </autoFilter>
  <mergeCells count="25">
    <mergeCell ref="T3:U3"/>
    <mergeCell ref="V3:W3"/>
    <mergeCell ref="X3:Y3"/>
    <mergeCell ref="J3:K3"/>
    <mergeCell ref="L3:M3"/>
    <mergeCell ref="N3:O3"/>
    <mergeCell ref="P3:Q3"/>
    <mergeCell ref="R3:S3"/>
    <mergeCell ref="B3:C3"/>
    <mergeCell ref="D3:E3"/>
    <mergeCell ref="F3:G3"/>
    <mergeCell ref="H3:I3"/>
    <mergeCell ref="A1:A2"/>
    <mergeCell ref="X1:Y1"/>
    <mergeCell ref="V1:W1"/>
    <mergeCell ref="B1:C1"/>
    <mergeCell ref="T1:U1"/>
    <mergeCell ref="R1:S1"/>
    <mergeCell ref="P1:Q1"/>
    <mergeCell ref="N1:O1"/>
    <mergeCell ref="L1:M1"/>
    <mergeCell ref="J1:K1"/>
    <mergeCell ref="H1:I1"/>
    <mergeCell ref="F1:G1"/>
    <mergeCell ref="D1:E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1"/>
  <dimension ref="A1:J59"/>
  <sheetViews>
    <sheetView showGridLines="0" zoomScaleNormal="100" workbookViewId="0">
      <selection activeCell="B3" sqref="B3"/>
    </sheetView>
  </sheetViews>
  <sheetFormatPr baseColWidth="10" defaultColWidth="12.26953125" defaultRowHeight="11.5" x14ac:dyDescent="0.25"/>
  <cols>
    <col min="1" max="1" width="17.453125" style="45" customWidth="1"/>
    <col min="2" max="2" width="17.54296875" style="45" bestFit="1" customWidth="1"/>
    <col min="3" max="3" width="11" style="45" customWidth="1"/>
    <col min="4" max="4" width="29" style="45" customWidth="1"/>
    <col min="5" max="5" width="10.7265625" style="45" bestFit="1" customWidth="1"/>
    <col min="6" max="6" width="14.26953125" style="45" customWidth="1"/>
    <col min="7" max="7" width="19.453125" style="45" bestFit="1" customWidth="1"/>
    <col min="8" max="8" width="17.1796875" style="45" customWidth="1"/>
    <col min="9" max="9" width="18" style="45" customWidth="1"/>
    <col min="10" max="10" width="7.7265625" style="47" customWidth="1"/>
    <col min="11" max="16384" width="12.26953125" style="45"/>
  </cols>
  <sheetData>
    <row r="1" spans="1:9" ht="42" customHeight="1" x14ac:dyDescent="0.25">
      <c r="A1" s="36" t="s">
        <v>44</v>
      </c>
      <c r="B1" s="36" t="s">
        <v>56</v>
      </c>
      <c r="C1" s="36" t="s">
        <v>52</v>
      </c>
      <c r="D1" s="36" t="s">
        <v>57</v>
      </c>
      <c r="E1" s="37" t="s">
        <v>62</v>
      </c>
      <c r="F1" s="36" t="s">
        <v>48</v>
      </c>
      <c r="G1" s="46" t="s">
        <v>49</v>
      </c>
      <c r="H1" s="37" t="s">
        <v>50</v>
      </c>
      <c r="I1" s="43" t="s">
        <v>63</v>
      </c>
    </row>
    <row r="2" spans="1:9" x14ac:dyDescent="0.25">
      <c r="A2" s="78"/>
      <c r="B2" s="44" t="s">
        <v>53</v>
      </c>
      <c r="C2" s="79"/>
      <c r="D2" s="78"/>
      <c r="E2" s="44" t="str">
        <f t="shared" ref="E2:E52" si="0">CHOOSE(MONTH(G2),"JANVIER","FEVRIER","MARS","AVRIL","MAI","JUIN","JUILLET","AOUT","SEPTEMBRE","OCTOBRE","NOVEMBRE","DECEMBRE")</f>
        <v>JANVIER</v>
      </c>
      <c r="F2" s="81"/>
      <c r="G2" s="81"/>
      <c r="H2" s="44">
        <f t="shared" ref="H2:H52" si="1">G2-F2</f>
        <v>0</v>
      </c>
      <c r="I2" s="82">
        <v>1000</v>
      </c>
    </row>
    <row r="3" spans="1:9" x14ac:dyDescent="0.25">
      <c r="A3" s="78"/>
      <c r="B3" s="44"/>
      <c r="C3" s="79"/>
      <c r="D3" s="80"/>
      <c r="E3" s="44" t="str">
        <f t="shared" si="0"/>
        <v>JANVIER</v>
      </c>
      <c r="F3" s="81"/>
      <c r="G3" s="81"/>
      <c r="H3" s="44">
        <f t="shared" si="1"/>
        <v>0</v>
      </c>
      <c r="I3" s="83"/>
    </row>
    <row r="4" spans="1:9" x14ac:dyDescent="0.25">
      <c r="A4" s="78"/>
      <c r="B4" s="44"/>
      <c r="C4" s="79"/>
      <c r="D4" s="80"/>
      <c r="E4" s="44" t="str">
        <f t="shared" si="0"/>
        <v>JANVIER</v>
      </c>
      <c r="F4" s="81"/>
      <c r="G4" s="81"/>
      <c r="H4" s="44">
        <f t="shared" si="1"/>
        <v>0</v>
      </c>
      <c r="I4" s="83"/>
    </row>
    <row r="5" spans="1:9" x14ac:dyDescent="0.25">
      <c r="A5" s="78"/>
      <c r="B5" s="44"/>
      <c r="C5" s="79"/>
      <c r="D5" s="80"/>
      <c r="E5" s="44" t="str">
        <f t="shared" si="0"/>
        <v>JANVIER</v>
      </c>
      <c r="F5" s="81"/>
      <c r="G5" s="81"/>
      <c r="H5" s="44">
        <f t="shared" si="1"/>
        <v>0</v>
      </c>
      <c r="I5" s="83"/>
    </row>
    <row r="6" spans="1:9" x14ac:dyDescent="0.25">
      <c r="A6" s="78"/>
      <c r="B6" s="44"/>
      <c r="C6" s="79"/>
      <c r="D6" s="80"/>
      <c r="E6" s="44" t="str">
        <f t="shared" si="0"/>
        <v>JANVIER</v>
      </c>
      <c r="F6" s="81"/>
      <c r="G6" s="81"/>
      <c r="H6" s="44">
        <f t="shared" si="1"/>
        <v>0</v>
      </c>
      <c r="I6" s="83"/>
    </row>
    <row r="7" spans="1:9" x14ac:dyDescent="0.25">
      <c r="A7" s="78"/>
      <c r="B7" s="44"/>
      <c r="C7" s="79"/>
      <c r="D7" s="80"/>
      <c r="E7" s="44" t="str">
        <f t="shared" si="0"/>
        <v>JANVIER</v>
      </c>
      <c r="F7" s="81"/>
      <c r="G7" s="81"/>
      <c r="H7" s="44">
        <f t="shared" si="1"/>
        <v>0</v>
      </c>
      <c r="I7" s="83"/>
    </row>
    <row r="8" spans="1:9" ht="13.5" customHeight="1" x14ac:dyDescent="0.25">
      <c r="A8" s="78"/>
      <c r="B8" s="44"/>
      <c r="C8" s="79"/>
      <c r="D8" s="80"/>
      <c r="E8" s="44" t="str">
        <f t="shared" si="0"/>
        <v>JANVIER</v>
      </c>
      <c r="F8" s="81"/>
      <c r="G8" s="81"/>
      <c r="H8" s="44">
        <f t="shared" si="1"/>
        <v>0</v>
      </c>
      <c r="I8" s="83"/>
    </row>
    <row r="9" spans="1:9" x14ac:dyDescent="0.25">
      <c r="A9" s="80"/>
      <c r="B9" s="44"/>
      <c r="C9" s="79"/>
      <c r="D9" s="80"/>
      <c r="E9" s="44" t="str">
        <f t="shared" ref="E9:E26" si="2">CHOOSE(MONTH(G9),"JANVIER","FEVRIER","MARS","AVRIL","MAI","JUIN","JUILLET","AOUT","SEPTEMBRE","OCTOBRE","NOVEMBRE","DECEMBRE")</f>
        <v>JANVIER</v>
      </c>
      <c r="F9" s="81"/>
      <c r="G9" s="81"/>
      <c r="H9" s="44">
        <f t="shared" ref="H9:H26" si="3">G9-F9</f>
        <v>0</v>
      </c>
      <c r="I9" s="83"/>
    </row>
    <row r="10" spans="1:9" x14ac:dyDescent="0.25">
      <c r="A10" s="80"/>
      <c r="B10" s="44"/>
      <c r="C10" s="79"/>
      <c r="D10" s="80"/>
      <c r="E10" s="44" t="str">
        <f t="shared" si="2"/>
        <v>JANVIER</v>
      </c>
      <c r="F10" s="81"/>
      <c r="G10" s="81"/>
      <c r="H10" s="44">
        <f t="shared" si="3"/>
        <v>0</v>
      </c>
      <c r="I10" s="84"/>
    </row>
    <row r="11" spans="1:9" x14ac:dyDescent="0.25">
      <c r="A11" s="80"/>
      <c r="B11" s="44"/>
      <c r="C11" s="79"/>
      <c r="D11" s="80"/>
      <c r="E11" s="44" t="str">
        <f t="shared" si="2"/>
        <v>JANVIER</v>
      </c>
      <c r="F11" s="81"/>
      <c r="G11" s="81"/>
      <c r="H11" s="44">
        <f t="shared" si="3"/>
        <v>0</v>
      </c>
      <c r="I11" s="83"/>
    </row>
    <row r="12" spans="1:9" x14ac:dyDescent="0.25">
      <c r="A12" s="80"/>
      <c r="B12" s="44"/>
      <c r="C12" s="79"/>
      <c r="D12" s="80"/>
      <c r="E12" s="44" t="str">
        <f t="shared" si="2"/>
        <v>JANVIER</v>
      </c>
      <c r="F12" s="81"/>
      <c r="G12" s="81"/>
      <c r="H12" s="44">
        <f t="shared" si="3"/>
        <v>0</v>
      </c>
      <c r="I12" s="84"/>
    </row>
    <row r="13" spans="1:9" x14ac:dyDescent="0.25">
      <c r="A13" s="80"/>
      <c r="B13" s="44"/>
      <c r="C13" s="79"/>
      <c r="D13" s="80"/>
      <c r="E13" s="44" t="str">
        <f t="shared" si="2"/>
        <v>JANVIER</v>
      </c>
      <c r="F13" s="81"/>
      <c r="G13" s="81"/>
      <c r="H13" s="44">
        <f t="shared" si="3"/>
        <v>0</v>
      </c>
      <c r="I13" s="83"/>
    </row>
    <row r="14" spans="1:9" x14ac:dyDescent="0.25">
      <c r="A14" s="80"/>
      <c r="B14" s="44"/>
      <c r="C14" s="79"/>
      <c r="D14" s="80"/>
      <c r="E14" s="44" t="str">
        <f t="shared" si="2"/>
        <v>JANVIER</v>
      </c>
      <c r="F14" s="81"/>
      <c r="G14" s="81"/>
      <c r="H14" s="44">
        <f t="shared" si="3"/>
        <v>0</v>
      </c>
      <c r="I14" s="84"/>
    </row>
    <row r="15" spans="1:9" x14ac:dyDescent="0.25">
      <c r="A15" s="80"/>
      <c r="B15" s="44"/>
      <c r="C15" s="79"/>
      <c r="D15" s="80"/>
      <c r="E15" s="44" t="str">
        <f t="shared" si="2"/>
        <v>JANVIER</v>
      </c>
      <c r="F15" s="81"/>
      <c r="G15" s="81"/>
      <c r="H15" s="44">
        <f t="shared" si="3"/>
        <v>0</v>
      </c>
      <c r="I15" s="83"/>
    </row>
    <row r="16" spans="1:9" x14ac:dyDescent="0.25">
      <c r="A16" s="80"/>
      <c r="B16" s="44"/>
      <c r="C16" s="79"/>
      <c r="D16" s="80"/>
      <c r="E16" s="44" t="str">
        <f t="shared" si="2"/>
        <v>JANVIER</v>
      </c>
      <c r="F16" s="81"/>
      <c r="G16" s="81"/>
      <c r="H16" s="44">
        <f t="shared" si="3"/>
        <v>0</v>
      </c>
      <c r="I16" s="84"/>
    </row>
    <row r="17" spans="1:9" x14ac:dyDescent="0.25">
      <c r="A17" s="80"/>
      <c r="B17" s="44"/>
      <c r="C17" s="79"/>
      <c r="D17" s="80"/>
      <c r="E17" s="44" t="str">
        <f t="shared" si="2"/>
        <v>JANVIER</v>
      </c>
      <c r="F17" s="81"/>
      <c r="G17" s="81"/>
      <c r="H17" s="44">
        <f t="shared" si="3"/>
        <v>0</v>
      </c>
      <c r="I17" s="83"/>
    </row>
    <row r="18" spans="1:9" x14ac:dyDescent="0.25">
      <c r="A18" s="80"/>
      <c r="B18" s="44"/>
      <c r="C18" s="79"/>
      <c r="D18" s="80"/>
      <c r="E18" s="44" t="str">
        <f t="shared" si="2"/>
        <v>JANVIER</v>
      </c>
      <c r="F18" s="81"/>
      <c r="G18" s="81"/>
      <c r="H18" s="44">
        <f t="shared" si="3"/>
        <v>0</v>
      </c>
      <c r="I18" s="83"/>
    </row>
    <row r="19" spans="1:9" x14ac:dyDescent="0.25">
      <c r="A19" s="80"/>
      <c r="B19" s="44"/>
      <c r="C19" s="79"/>
      <c r="D19" s="80"/>
      <c r="E19" s="44" t="str">
        <f t="shared" si="2"/>
        <v>JANVIER</v>
      </c>
      <c r="F19" s="81"/>
      <c r="G19" s="81"/>
      <c r="H19" s="44">
        <f t="shared" si="3"/>
        <v>0</v>
      </c>
      <c r="I19" s="83"/>
    </row>
    <row r="20" spans="1:9" x14ac:dyDescent="0.25">
      <c r="A20" s="80"/>
      <c r="B20" s="44"/>
      <c r="C20" s="79"/>
      <c r="D20" s="80"/>
      <c r="E20" s="44" t="str">
        <f t="shared" si="2"/>
        <v>JANVIER</v>
      </c>
      <c r="F20" s="81"/>
      <c r="G20" s="81"/>
      <c r="H20" s="44">
        <f t="shared" si="3"/>
        <v>0</v>
      </c>
      <c r="I20" s="84"/>
    </row>
    <row r="21" spans="1:9" x14ac:dyDescent="0.25">
      <c r="A21" s="80"/>
      <c r="B21" s="44"/>
      <c r="C21" s="79"/>
      <c r="D21" s="80"/>
      <c r="E21" s="44" t="str">
        <f t="shared" si="2"/>
        <v>JANVIER</v>
      </c>
      <c r="F21" s="81"/>
      <c r="G21" s="81"/>
      <c r="H21" s="44">
        <f t="shared" si="3"/>
        <v>0</v>
      </c>
      <c r="I21" s="83"/>
    </row>
    <row r="22" spans="1:9" x14ac:dyDescent="0.25">
      <c r="A22" s="80"/>
      <c r="B22" s="44"/>
      <c r="C22" s="79"/>
      <c r="D22" s="80"/>
      <c r="E22" s="44" t="str">
        <f t="shared" si="2"/>
        <v>JANVIER</v>
      </c>
      <c r="F22" s="81"/>
      <c r="G22" s="81"/>
      <c r="H22" s="44">
        <f t="shared" si="3"/>
        <v>0</v>
      </c>
      <c r="I22" s="84"/>
    </row>
    <row r="23" spans="1:9" x14ac:dyDescent="0.25">
      <c r="A23" s="80"/>
      <c r="B23" s="44"/>
      <c r="C23" s="79"/>
      <c r="D23" s="80"/>
      <c r="E23" s="44" t="str">
        <f t="shared" si="2"/>
        <v>JANVIER</v>
      </c>
      <c r="F23" s="81"/>
      <c r="G23" s="81"/>
      <c r="H23" s="44">
        <f t="shared" si="3"/>
        <v>0</v>
      </c>
      <c r="I23" s="83"/>
    </row>
    <row r="24" spans="1:9" x14ac:dyDescent="0.25">
      <c r="A24" s="80"/>
      <c r="B24" s="44"/>
      <c r="C24" s="79"/>
      <c r="D24" s="80"/>
      <c r="E24" s="44" t="str">
        <f t="shared" si="2"/>
        <v>JANVIER</v>
      </c>
      <c r="F24" s="81"/>
      <c r="G24" s="81"/>
      <c r="H24" s="44">
        <f t="shared" si="3"/>
        <v>0</v>
      </c>
      <c r="I24" s="84"/>
    </row>
    <row r="25" spans="1:9" x14ac:dyDescent="0.25">
      <c r="A25" s="80"/>
      <c r="B25" s="44"/>
      <c r="C25" s="79"/>
      <c r="D25" s="80"/>
      <c r="E25" s="44" t="str">
        <f t="shared" si="2"/>
        <v>JANVIER</v>
      </c>
      <c r="F25" s="81"/>
      <c r="G25" s="81"/>
      <c r="H25" s="44">
        <f t="shared" si="3"/>
        <v>0</v>
      </c>
      <c r="I25" s="83"/>
    </row>
    <row r="26" spans="1:9" x14ac:dyDescent="0.25">
      <c r="A26" s="80"/>
      <c r="B26" s="44"/>
      <c r="C26" s="79"/>
      <c r="D26" s="80"/>
      <c r="E26" s="44" t="str">
        <f t="shared" si="2"/>
        <v>JANVIER</v>
      </c>
      <c r="F26" s="81"/>
      <c r="G26" s="81"/>
      <c r="H26" s="44">
        <f t="shared" si="3"/>
        <v>0</v>
      </c>
      <c r="I26" s="84"/>
    </row>
    <row r="27" spans="1:9" x14ac:dyDescent="0.25">
      <c r="A27" s="80"/>
      <c r="B27" s="44"/>
      <c r="C27" s="79"/>
      <c r="D27" s="85"/>
      <c r="E27" s="44" t="str">
        <f t="shared" si="0"/>
        <v>JANVIER</v>
      </c>
      <c r="F27" s="86"/>
      <c r="G27" s="81"/>
      <c r="H27" s="44">
        <f t="shared" si="1"/>
        <v>0</v>
      </c>
      <c r="I27" s="88"/>
    </row>
    <row r="28" spans="1:9" x14ac:dyDescent="0.25">
      <c r="A28" s="80"/>
      <c r="B28" s="44"/>
      <c r="C28" s="79"/>
      <c r="D28" s="85"/>
      <c r="E28" s="44" t="str">
        <f t="shared" si="0"/>
        <v>JANVIER</v>
      </c>
      <c r="F28" s="86"/>
      <c r="G28" s="81"/>
      <c r="H28" s="44">
        <f t="shared" si="1"/>
        <v>0</v>
      </c>
      <c r="I28" s="88"/>
    </row>
    <row r="29" spans="1:9" x14ac:dyDescent="0.25">
      <c r="A29" s="80"/>
      <c r="B29" s="44"/>
      <c r="C29" s="79"/>
      <c r="D29" s="80"/>
      <c r="E29" s="44" t="str">
        <f t="shared" si="0"/>
        <v>JANVIER</v>
      </c>
      <c r="F29" s="81"/>
      <c r="G29" s="81"/>
      <c r="H29" s="44">
        <f t="shared" si="1"/>
        <v>0</v>
      </c>
      <c r="I29" s="83"/>
    </row>
    <row r="30" spans="1:9" x14ac:dyDescent="0.25">
      <c r="A30" s="80"/>
      <c r="B30" s="44"/>
      <c r="C30" s="79"/>
      <c r="D30" s="79"/>
      <c r="E30" s="44" t="str">
        <f t="shared" si="0"/>
        <v>JANVIER</v>
      </c>
      <c r="F30" s="87"/>
      <c r="G30" s="81"/>
      <c r="H30" s="44">
        <f t="shared" si="1"/>
        <v>0</v>
      </c>
      <c r="I30" s="89"/>
    </row>
    <row r="31" spans="1:9" x14ac:dyDescent="0.25">
      <c r="A31" s="80"/>
      <c r="B31" s="44"/>
      <c r="C31" s="79"/>
      <c r="D31" s="85"/>
      <c r="E31" s="44" t="str">
        <f t="shared" si="0"/>
        <v>JANVIER</v>
      </c>
      <c r="F31" s="86"/>
      <c r="G31" s="81"/>
      <c r="H31" s="44">
        <f t="shared" si="1"/>
        <v>0</v>
      </c>
      <c r="I31" s="88"/>
    </row>
    <row r="32" spans="1:9" x14ac:dyDescent="0.25">
      <c r="A32" s="80"/>
      <c r="B32" s="44"/>
      <c r="C32" s="79"/>
      <c r="D32" s="79"/>
      <c r="E32" s="44" t="str">
        <f t="shared" si="0"/>
        <v>JANVIER</v>
      </c>
      <c r="F32" s="87"/>
      <c r="G32" s="81"/>
      <c r="H32" s="44">
        <f t="shared" si="1"/>
        <v>0</v>
      </c>
      <c r="I32" s="89"/>
    </row>
    <row r="33" spans="1:9" x14ac:dyDescent="0.25">
      <c r="A33" s="80"/>
      <c r="B33" s="44"/>
      <c r="C33" s="79"/>
      <c r="D33" s="85"/>
      <c r="E33" s="44" t="str">
        <f t="shared" si="0"/>
        <v>JANVIER</v>
      </c>
      <c r="F33" s="86"/>
      <c r="G33" s="81"/>
      <c r="H33" s="44">
        <f t="shared" si="1"/>
        <v>0</v>
      </c>
      <c r="I33" s="88"/>
    </row>
    <row r="34" spans="1:9" x14ac:dyDescent="0.25">
      <c r="A34" s="80"/>
      <c r="B34" s="44"/>
      <c r="C34" s="79"/>
      <c r="D34" s="85"/>
      <c r="E34" s="44" t="str">
        <f t="shared" si="0"/>
        <v>JANVIER</v>
      </c>
      <c r="F34" s="86"/>
      <c r="G34" s="81"/>
      <c r="H34" s="44">
        <f t="shared" si="1"/>
        <v>0</v>
      </c>
      <c r="I34" s="88"/>
    </row>
    <row r="35" spans="1:9" x14ac:dyDescent="0.25">
      <c r="A35" s="80"/>
      <c r="B35" s="44"/>
      <c r="C35" s="79"/>
      <c r="D35" s="85"/>
      <c r="E35" s="44" t="str">
        <f t="shared" si="0"/>
        <v>JANVIER</v>
      </c>
      <c r="F35" s="86"/>
      <c r="G35" s="81"/>
      <c r="H35" s="44">
        <f t="shared" si="1"/>
        <v>0</v>
      </c>
      <c r="I35" s="88"/>
    </row>
    <row r="36" spans="1:9" x14ac:dyDescent="0.25">
      <c r="A36" s="80"/>
      <c r="B36" s="44"/>
      <c r="C36" s="79"/>
      <c r="D36" s="85"/>
      <c r="E36" s="44" t="str">
        <f t="shared" si="0"/>
        <v>JANVIER</v>
      </c>
      <c r="F36" s="86"/>
      <c r="G36" s="81"/>
      <c r="H36" s="44">
        <f t="shared" si="1"/>
        <v>0</v>
      </c>
      <c r="I36" s="88"/>
    </row>
    <row r="37" spans="1:9" x14ac:dyDescent="0.25">
      <c r="A37" s="79"/>
      <c r="B37" s="44"/>
      <c r="C37" s="79"/>
      <c r="D37" s="79"/>
      <c r="E37" s="44" t="str">
        <f t="shared" si="0"/>
        <v>JANVIER</v>
      </c>
      <c r="F37" s="87"/>
      <c r="G37" s="87"/>
      <c r="H37" s="44">
        <f t="shared" si="1"/>
        <v>0</v>
      </c>
      <c r="I37" s="89"/>
    </row>
    <row r="38" spans="1:9" x14ac:dyDescent="0.25">
      <c r="A38" s="80"/>
      <c r="B38" s="44"/>
      <c r="C38" s="79"/>
      <c r="D38" s="80"/>
      <c r="E38" s="44" t="str">
        <f t="shared" si="0"/>
        <v>JANVIER</v>
      </c>
      <c r="F38" s="81"/>
      <c r="G38" s="81"/>
      <c r="H38" s="44">
        <f t="shared" si="1"/>
        <v>0</v>
      </c>
      <c r="I38" s="83"/>
    </row>
    <row r="39" spans="1:9" x14ac:dyDescent="0.25">
      <c r="A39" s="80"/>
      <c r="B39" s="44"/>
      <c r="C39" s="79"/>
      <c r="D39" s="85"/>
      <c r="E39" s="44" t="str">
        <f t="shared" si="0"/>
        <v>JANVIER</v>
      </c>
      <c r="F39" s="86"/>
      <c r="G39" s="81"/>
      <c r="H39" s="44">
        <f t="shared" si="1"/>
        <v>0</v>
      </c>
      <c r="I39" s="88"/>
    </row>
    <row r="40" spans="1:9" x14ac:dyDescent="0.25">
      <c r="A40" s="80"/>
      <c r="B40" s="44"/>
      <c r="C40" s="79"/>
      <c r="D40" s="85"/>
      <c r="E40" s="44" t="str">
        <f t="shared" si="0"/>
        <v>JANVIER</v>
      </c>
      <c r="F40" s="86"/>
      <c r="G40" s="81"/>
      <c r="H40" s="44">
        <f t="shared" si="1"/>
        <v>0</v>
      </c>
      <c r="I40" s="88"/>
    </row>
    <row r="41" spans="1:9" x14ac:dyDescent="0.25">
      <c r="A41" s="80"/>
      <c r="B41" s="44"/>
      <c r="C41" s="79"/>
      <c r="D41" s="85"/>
      <c r="E41" s="44" t="str">
        <f t="shared" si="0"/>
        <v>JANVIER</v>
      </c>
      <c r="F41" s="86"/>
      <c r="G41" s="81"/>
      <c r="H41" s="44">
        <f t="shared" si="1"/>
        <v>0</v>
      </c>
      <c r="I41" s="88"/>
    </row>
    <row r="42" spans="1:9" x14ac:dyDescent="0.25">
      <c r="A42" s="79"/>
      <c r="B42" s="44"/>
      <c r="C42" s="79"/>
      <c r="D42" s="79"/>
      <c r="E42" s="44" t="str">
        <f t="shared" si="0"/>
        <v>JANVIER</v>
      </c>
      <c r="F42" s="87"/>
      <c r="G42" s="87"/>
      <c r="H42" s="44">
        <f t="shared" si="1"/>
        <v>0</v>
      </c>
      <c r="I42" s="89"/>
    </row>
    <row r="43" spans="1:9" x14ac:dyDescent="0.25">
      <c r="A43" s="80"/>
      <c r="B43" s="44"/>
      <c r="C43" s="79"/>
      <c r="D43" s="80"/>
      <c r="E43" s="44" t="str">
        <f t="shared" si="0"/>
        <v>JANVIER</v>
      </c>
      <c r="F43" s="81"/>
      <c r="G43" s="81"/>
      <c r="H43" s="44">
        <f t="shared" si="1"/>
        <v>0</v>
      </c>
      <c r="I43" s="83"/>
    </row>
    <row r="44" spans="1:9" x14ac:dyDescent="0.25">
      <c r="A44" s="80"/>
      <c r="B44" s="44"/>
      <c r="C44" s="79"/>
      <c r="D44" s="85"/>
      <c r="E44" s="44" t="str">
        <f t="shared" si="0"/>
        <v>JANVIER</v>
      </c>
      <c r="F44" s="86"/>
      <c r="G44" s="81"/>
      <c r="H44" s="44">
        <f t="shared" si="1"/>
        <v>0</v>
      </c>
      <c r="I44" s="88"/>
    </row>
    <row r="45" spans="1:9" x14ac:dyDescent="0.25">
      <c r="A45" s="80"/>
      <c r="B45" s="44"/>
      <c r="C45" s="79"/>
      <c r="D45" s="80"/>
      <c r="E45" s="44" t="str">
        <f t="shared" si="0"/>
        <v>JANVIER</v>
      </c>
      <c r="F45" s="81"/>
      <c r="G45" s="81"/>
      <c r="H45" s="44">
        <f t="shared" si="1"/>
        <v>0</v>
      </c>
      <c r="I45" s="83"/>
    </row>
    <row r="46" spans="1:9" x14ac:dyDescent="0.25">
      <c r="A46" s="80"/>
      <c r="B46" s="44"/>
      <c r="C46" s="79"/>
      <c r="D46" s="85"/>
      <c r="E46" s="44" t="str">
        <f t="shared" si="0"/>
        <v>JANVIER</v>
      </c>
      <c r="F46" s="86"/>
      <c r="G46" s="81"/>
      <c r="H46" s="44">
        <f t="shared" si="1"/>
        <v>0</v>
      </c>
      <c r="I46" s="88"/>
    </row>
    <row r="47" spans="1:9" x14ac:dyDescent="0.25">
      <c r="A47" s="80"/>
      <c r="B47" s="44"/>
      <c r="C47" s="79"/>
      <c r="D47" s="85"/>
      <c r="E47" s="44" t="str">
        <f t="shared" si="0"/>
        <v>JANVIER</v>
      </c>
      <c r="F47" s="86"/>
      <c r="G47" s="81"/>
      <c r="H47" s="44">
        <f t="shared" si="1"/>
        <v>0</v>
      </c>
      <c r="I47" s="88"/>
    </row>
    <row r="48" spans="1:9" x14ac:dyDescent="0.25">
      <c r="A48" s="80"/>
      <c r="B48" s="44"/>
      <c r="C48" s="79"/>
      <c r="D48" s="85"/>
      <c r="E48" s="44" t="str">
        <f t="shared" si="0"/>
        <v>JANVIER</v>
      </c>
      <c r="F48" s="86"/>
      <c r="G48" s="81"/>
      <c r="H48" s="44">
        <f t="shared" si="1"/>
        <v>0</v>
      </c>
      <c r="I48" s="88"/>
    </row>
    <row r="49" spans="1:9" x14ac:dyDescent="0.25">
      <c r="A49" s="80"/>
      <c r="B49" s="44"/>
      <c r="C49" s="79"/>
      <c r="D49" s="85"/>
      <c r="E49" s="44" t="str">
        <f t="shared" si="0"/>
        <v>JANVIER</v>
      </c>
      <c r="F49" s="86"/>
      <c r="G49" s="81"/>
      <c r="H49" s="44">
        <f t="shared" si="1"/>
        <v>0</v>
      </c>
      <c r="I49" s="88"/>
    </row>
    <row r="50" spans="1:9" x14ac:dyDescent="0.25">
      <c r="A50" s="80"/>
      <c r="B50" s="44"/>
      <c r="C50" s="79"/>
      <c r="D50" s="79"/>
      <c r="E50" s="44" t="str">
        <f t="shared" si="0"/>
        <v>JANVIER</v>
      </c>
      <c r="F50" s="87"/>
      <c r="G50" s="81"/>
      <c r="H50" s="44">
        <f t="shared" si="1"/>
        <v>0</v>
      </c>
      <c r="I50" s="89"/>
    </row>
    <row r="51" spans="1:9" x14ac:dyDescent="0.25">
      <c r="A51" s="80"/>
      <c r="B51" s="44"/>
      <c r="C51" s="79"/>
      <c r="D51" s="79"/>
      <c r="E51" s="44" t="str">
        <f t="shared" si="0"/>
        <v>JANVIER</v>
      </c>
      <c r="F51" s="87"/>
      <c r="G51" s="81"/>
      <c r="H51" s="44">
        <f t="shared" si="1"/>
        <v>0</v>
      </c>
      <c r="I51" s="89"/>
    </row>
    <row r="52" spans="1:9" x14ac:dyDescent="0.25">
      <c r="A52" s="80"/>
      <c r="B52" s="44"/>
      <c r="C52" s="79"/>
      <c r="D52" s="80"/>
      <c r="E52" s="44" t="str">
        <f t="shared" si="0"/>
        <v>JANVIER</v>
      </c>
      <c r="F52" s="81"/>
      <c r="G52" s="81"/>
      <c r="H52" s="44">
        <f t="shared" si="1"/>
        <v>0</v>
      </c>
      <c r="I52" s="83"/>
    </row>
    <row r="53" spans="1:9" x14ac:dyDescent="0.25">
      <c r="A53" s="80"/>
      <c r="B53" s="44"/>
      <c r="C53" s="79"/>
      <c r="D53" s="80"/>
      <c r="E53" s="44" t="str">
        <f t="shared" ref="E53:E59" si="4">CHOOSE(MONTH(G53),"JANVIER","FEVRIER","MARS","AVRIL","MAI","JUIN","JUILLET","AOUT","SEPTEMBRE","OCTOBRE","NOVEMBRE","DECEMBRE")</f>
        <v>JANVIER</v>
      </c>
      <c r="F53" s="81"/>
      <c r="G53" s="81"/>
      <c r="H53" s="44">
        <f t="shared" ref="H53:H59" si="5">G53-F53</f>
        <v>0</v>
      </c>
      <c r="I53" s="83"/>
    </row>
    <row r="54" spans="1:9" x14ac:dyDescent="0.25">
      <c r="A54" s="80"/>
      <c r="B54" s="44"/>
      <c r="C54" s="79"/>
      <c r="D54" s="80"/>
      <c r="E54" s="44" t="str">
        <f t="shared" si="4"/>
        <v>JANVIER</v>
      </c>
      <c r="F54" s="81"/>
      <c r="G54" s="81"/>
      <c r="H54" s="44">
        <f t="shared" si="5"/>
        <v>0</v>
      </c>
      <c r="I54" s="83"/>
    </row>
    <row r="55" spans="1:9" x14ac:dyDescent="0.25">
      <c r="A55" s="80"/>
      <c r="B55" s="44"/>
      <c r="C55" s="79"/>
      <c r="D55" s="85"/>
      <c r="E55" s="44" t="str">
        <f t="shared" si="4"/>
        <v>JANVIER</v>
      </c>
      <c r="F55" s="86"/>
      <c r="G55" s="81"/>
      <c r="H55" s="44">
        <f t="shared" si="5"/>
        <v>0</v>
      </c>
      <c r="I55" s="88"/>
    </row>
    <row r="56" spans="1:9" x14ac:dyDescent="0.25">
      <c r="A56" s="80"/>
      <c r="B56" s="44"/>
      <c r="C56" s="79"/>
      <c r="D56" s="85"/>
      <c r="E56" s="44" t="str">
        <f t="shared" si="4"/>
        <v>JANVIER</v>
      </c>
      <c r="F56" s="86"/>
      <c r="G56" s="81"/>
      <c r="H56" s="44">
        <f t="shared" si="5"/>
        <v>0</v>
      </c>
      <c r="I56" s="88"/>
    </row>
    <row r="57" spans="1:9" x14ac:dyDescent="0.25">
      <c r="A57" s="80"/>
      <c r="B57" s="44"/>
      <c r="C57" s="79"/>
      <c r="D57" s="79"/>
      <c r="E57" s="44" t="str">
        <f t="shared" si="4"/>
        <v>JANVIER</v>
      </c>
      <c r="F57" s="87"/>
      <c r="G57" s="81"/>
      <c r="H57" s="44">
        <f t="shared" si="5"/>
        <v>0</v>
      </c>
      <c r="I57" s="89"/>
    </row>
    <row r="58" spans="1:9" x14ac:dyDescent="0.25">
      <c r="A58" s="80"/>
      <c r="B58" s="44"/>
      <c r="C58" s="79"/>
      <c r="D58" s="80"/>
      <c r="E58" s="44" t="str">
        <f t="shared" si="4"/>
        <v>JANVIER</v>
      </c>
      <c r="F58" s="81"/>
      <c r="G58" s="81"/>
      <c r="H58" s="44">
        <f t="shared" si="5"/>
        <v>0</v>
      </c>
      <c r="I58" s="83"/>
    </row>
    <row r="59" spans="1:9" x14ac:dyDescent="0.25">
      <c r="A59" s="80"/>
      <c r="B59" s="44"/>
      <c r="C59" s="79"/>
      <c r="D59" s="79"/>
      <c r="E59" s="44" t="str">
        <f t="shared" si="4"/>
        <v>JANVIER</v>
      </c>
      <c r="F59" s="87"/>
      <c r="G59" s="81"/>
      <c r="H59" s="44">
        <f t="shared" si="5"/>
        <v>0</v>
      </c>
      <c r="I59" s="89"/>
    </row>
  </sheetData>
  <autoFilter ref="A1:I59" xr:uid="{00000000-0009-0000-0000-000002000000}">
    <sortState ref="A9:I26">
      <sortCondition ref="I1:I59"/>
    </sortState>
  </autoFilter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10</xdr:col>
                <xdr:colOff>6350</xdr:colOff>
                <xdr:row>0</xdr:row>
                <xdr:rowOff>82550</xdr:rowOff>
              </from>
              <to>
                <xdr:col>11</xdr:col>
                <xdr:colOff>228600</xdr:colOff>
                <xdr:row>1</xdr:row>
                <xdr:rowOff>6350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/>
  <dimension ref="A1:M1"/>
  <sheetViews>
    <sheetView showGridLines="0" topLeftCell="B1" zoomScaleNormal="100" workbookViewId="0">
      <selection activeCell="A2" sqref="A2:XFD61"/>
    </sheetView>
  </sheetViews>
  <sheetFormatPr baseColWidth="10" defaultColWidth="11.453125" defaultRowHeight="11.5" x14ac:dyDescent="0.25"/>
  <cols>
    <col min="1" max="1" width="16.7265625" style="45" bestFit="1" customWidth="1"/>
    <col min="2" max="2" width="17.54296875" style="45" customWidth="1"/>
    <col min="3" max="3" width="13.453125" style="45" customWidth="1"/>
    <col min="4" max="4" width="34.54296875" style="45" bestFit="1" customWidth="1"/>
    <col min="5" max="8" width="11.453125" style="45"/>
    <col min="9" max="9" width="12.54296875" style="45" bestFit="1" customWidth="1"/>
    <col min="10" max="11" width="11.453125" style="45"/>
    <col min="12" max="12" width="12.453125" style="45" customWidth="1"/>
    <col min="13" max="13" width="12" style="45" customWidth="1"/>
    <col min="14" max="14" width="11.453125" style="45"/>
    <col min="15" max="17" width="3" style="45" bestFit="1" customWidth="1"/>
    <col min="18" max="16384" width="11.453125" style="45"/>
  </cols>
  <sheetData>
    <row r="1" spans="1:13" ht="46" x14ac:dyDescent="0.25">
      <c r="A1" s="35" t="s">
        <v>44</v>
      </c>
      <c r="B1" s="36" t="s">
        <v>56</v>
      </c>
      <c r="C1" s="36" t="s">
        <v>52</v>
      </c>
      <c r="D1" s="36" t="s">
        <v>57</v>
      </c>
      <c r="E1" s="37" t="s">
        <v>62</v>
      </c>
      <c r="F1" s="38" t="s">
        <v>48</v>
      </c>
      <c r="G1" s="39" t="s">
        <v>49</v>
      </c>
      <c r="H1" s="35" t="s">
        <v>50</v>
      </c>
      <c r="I1" s="40" t="s">
        <v>60</v>
      </c>
      <c r="J1" s="41" t="s">
        <v>59</v>
      </c>
      <c r="K1" s="41" t="s">
        <v>58</v>
      </c>
      <c r="L1" s="42" t="s">
        <v>51</v>
      </c>
      <c r="M1" s="43" t="s">
        <v>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5"/>
  <dimension ref="A1:N21"/>
  <sheetViews>
    <sheetView showGridLines="0" tabSelected="1" zoomScale="80" zoomScaleNormal="80" workbookViewId="0">
      <selection activeCell="A2" sqref="A2:A6"/>
    </sheetView>
  </sheetViews>
  <sheetFormatPr baseColWidth="10" defaultColWidth="11.453125" defaultRowHeight="13.5" x14ac:dyDescent="0.3"/>
  <cols>
    <col min="1" max="1" width="27.54296875" style="49" customWidth="1"/>
    <col min="2" max="13" width="12.54296875" style="49" customWidth="1"/>
    <col min="14" max="14" width="13.7265625" style="49" customWidth="1"/>
    <col min="15" max="16384" width="11.453125" style="49"/>
  </cols>
  <sheetData>
    <row r="1" spans="1:14" ht="17.5" customHeight="1" x14ac:dyDescent="0.3">
      <c r="A1" s="48"/>
      <c r="B1" s="33" t="s">
        <v>31</v>
      </c>
      <c r="C1" s="33" t="s">
        <v>30</v>
      </c>
      <c r="D1" s="33" t="s">
        <v>29</v>
      </c>
      <c r="E1" s="33" t="s">
        <v>28</v>
      </c>
      <c r="F1" s="33" t="s">
        <v>27</v>
      </c>
      <c r="G1" s="33" t="s">
        <v>26</v>
      </c>
      <c r="H1" s="33" t="s">
        <v>25</v>
      </c>
      <c r="I1" s="33" t="s">
        <v>24</v>
      </c>
      <c r="J1" s="33" t="s">
        <v>23</v>
      </c>
      <c r="K1" s="33" t="s">
        <v>22</v>
      </c>
      <c r="L1" s="33" t="s">
        <v>21</v>
      </c>
      <c r="M1" s="33" t="s">
        <v>20</v>
      </c>
      <c r="N1" s="32" t="s">
        <v>45</v>
      </c>
    </row>
    <row r="2" spans="1:14" ht="17.5" customHeight="1" x14ac:dyDescent="0.3">
      <c r="A2" s="106" t="s">
        <v>76</v>
      </c>
      <c r="B2" s="91"/>
      <c r="C2" s="91"/>
      <c r="D2" s="91"/>
      <c r="E2" s="91"/>
      <c r="F2" s="91"/>
      <c r="G2" s="91"/>
      <c r="H2" s="91"/>
      <c r="I2" s="91"/>
      <c r="J2" s="91"/>
      <c r="K2" s="91"/>
      <c r="L2" s="91"/>
      <c r="M2" s="91"/>
      <c r="N2" s="92"/>
    </row>
    <row r="3" spans="1:14" ht="17.5" customHeight="1" x14ac:dyDescent="0.3">
      <c r="A3" s="106" t="s">
        <v>77</v>
      </c>
      <c r="B3" s="91"/>
      <c r="C3" s="91"/>
      <c r="D3" s="91"/>
      <c r="E3" s="91"/>
      <c r="F3" s="91"/>
      <c r="G3" s="91"/>
      <c r="H3" s="91"/>
      <c r="I3" s="91"/>
      <c r="J3" s="91"/>
      <c r="K3" s="91"/>
      <c r="L3" s="91"/>
      <c r="M3" s="91"/>
      <c r="N3" s="92"/>
    </row>
    <row r="4" spans="1:14" ht="17.5" customHeight="1" x14ac:dyDescent="0.3">
      <c r="A4" s="106" t="s">
        <v>78</v>
      </c>
      <c r="B4" s="91"/>
      <c r="C4" s="91"/>
      <c r="D4" s="91"/>
      <c r="E4" s="91"/>
      <c r="F4" s="91"/>
      <c r="G4" s="91"/>
      <c r="H4" s="91"/>
      <c r="I4" s="91"/>
      <c r="J4" s="91"/>
      <c r="K4" s="91"/>
      <c r="L4" s="91"/>
      <c r="M4" s="91"/>
      <c r="N4" s="92"/>
    </row>
    <row r="5" spans="1:14" ht="17.5" customHeight="1" x14ac:dyDescent="0.3">
      <c r="A5" s="106" t="s">
        <v>79</v>
      </c>
      <c r="B5" s="91"/>
      <c r="C5" s="91"/>
      <c r="D5" s="91"/>
      <c r="E5" s="91"/>
      <c r="F5" s="91"/>
      <c r="G5" s="91"/>
      <c r="H5" s="91"/>
      <c r="I5" s="91"/>
      <c r="J5" s="91"/>
      <c r="K5" s="91"/>
      <c r="L5" s="91"/>
      <c r="M5" s="91"/>
      <c r="N5" s="92"/>
    </row>
    <row r="6" spans="1:14" ht="17.5" customHeight="1" x14ac:dyDescent="0.3">
      <c r="A6" s="106" t="s">
        <v>69</v>
      </c>
      <c r="B6" s="91"/>
      <c r="C6" s="91"/>
      <c r="D6" s="91"/>
      <c r="E6" s="91"/>
      <c r="F6" s="91"/>
      <c r="G6" s="91"/>
      <c r="H6" s="91"/>
      <c r="I6" s="91"/>
      <c r="J6" s="91"/>
      <c r="K6" s="91"/>
      <c r="L6" s="91"/>
      <c r="M6" s="91"/>
      <c r="N6" s="92"/>
    </row>
    <row r="7" spans="1:14" ht="17.5" customHeight="1" x14ac:dyDescent="0.3">
      <c r="A7" s="90" t="s">
        <v>53</v>
      </c>
      <c r="B7" s="50">
        <f>SUMPRODUCT(('Récaptitulatif Resa PARIS 2018'!$E$2:$E$369=B$1)*('Récaptitulatif Resa PARIS 2018'!$B$2:$B$369='Analyse Global PARIS '!$A7)*('Récaptitulatif Resa PARIS 2018'!$I$2:$I$369))</f>
        <v>1000</v>
      </c>
      <c r="C7" s="50">
        <f>SUMPRODUCT(('Récaptitulatif Resa PARIS 2018'!$E$2:$E$369=C$1)*('Récaptitulatif Resa PARIS 2018'!$B$2:$B$369='Analyse Global PARIS '!$A7)*('Récaptitulatif Resa PARIS 2018'!$I$2:$I$369))</f>
        <v>0</v>
      </c>
      <c r="D7" s="50">
        <f>SUMPRODUCT(('Récaptitulatif Resa PARIS 2018'!$E$2:$E$369=D$1)*('Récaptitulatif Resa PARIS 2018'!$B$2:$B$369='Analyse Global PARIS '!$A7)*('Récaptitulatif Resa PARIS 2018'!$I$2:$I$369))</f>
        <v>0</v>
      </c>
      <c r="E7" s="50">
        <f>SUMPRODUCT(('Récaptitulatif Resa PARIS 2018'!$E$2:$E$369=E$1)*('Récaptitulatif Resa PARIS 2018'!$B$2:$B$369='Analyse Global PARIS '!$A7)*('Récaptitulatif Resa PARIS 2018'!$I$2:$I$369))</f>
        <v>0</v>
      </c>
      <c r="F7" s="50">
        <f>SUMPRODUCT(('Récaptitulatif Resa PARIS 2018'!$E$2:$E$369=F$1)*('Récaptitulatif Resa PARIS 2018'!$B$2:$B$369='Analyse Global PARIS '!$A7)*('Récaptitulatif Resa PARIS 2018'!$I$2:$I$369))</f>
        <v>0</v>
      </c>
      <c r="G7" s="50">
        <f>SUMPRODUCT(('Récaptitulatif Resa PARIS 2018'!$E$2:$E$369=G$1)*('Récaptitulatif Resa PARIS 2018'!$B$2:$B$369='Analyse Global PARIS '!$A7)*('Récaptitulatif Resa PARIS 2018'!$I$2:$I$369))</f>
        <v>0</v>
      </c>
      <c r="H7" s="50">
        <f>SUMPRODUCT(('Récaptitulatif Resa PARIS 2018'!$E$2:$E$369=H$1)*('Récaptitulatif Resa PARIS 2018'!$B$2:$B$369='Analyse Global PARIS '!$A7)*('Récaptitulatif Resa PARIS 2018'!$I$2:$I$369))</f>
        <v>0</v>
      </c>
      <c r="I7" s="50">
        <f>SUMPRODUCT(('Récaptitulatif Resa PARIS 2018'!$E$2:$E$369=I$1)*('Récaptitulatif Resa PARIS 2018'!$B$2:$B$369='Analyse Global PARIS '!$A7)*('Récaptitulatif Resa PARIS 2018'!$I$2:$I$369))</f>
        <v>0</v>
      </c>
      <c r="J7" s="50">
        <f>SUMPRODUCT(('Récaptitulatif Resa PARIS 2018'!$E$2:$E$369=J$1)*('Récaptitulatif Resa PARIS 2018'!$B$2:$B$369='Analyse Global PARIS '!$A7)*('Récaptitulatif Resa PARIS 2018'!$I$2:$I$369))</f>
        <v>0</v>
      </c>
      <c r="K7" s="50">
        <f>SUMPRODUCT(('Récaptitulatif Resa PARIS 2018'!$E$2:$E$369=K$1)*('Récaptitulatif Resa PARIS 2018'!$B$2:$B$369='Analyse Global PARIS '!$A7)*('Récaptitulatif Resa PARIS 2018'!$I$2:$I$369))</f>
        <v>0</v>
      </c>
      <c r="L7" s="50">
        <f>SUMPRODUCT(('Récaptitulatif Resa PARIS 2018'!$E$2:$E$369=L$1)*('Récaptitulatif Resa PARIS 2018'!$B$2:$B$369='Analyse Global PARIS '!$A7)*('Récaptitulatif Resa PARIS 2018'!$I$2:$I$369))</f>
        <v>0</v>
      </c>
      <c r="M7" s="50">
        <f>SUMPRODUCT(('Récaptitulatif Resa PARIS 2018'!$E$2:$E$369=M$1)*('Récaptitulatif Resa PARIS 2018'!$B$2:$B$369='Analyse Global PARIS '!$A7)*('Récaptitulatif Resa PARIS 2018'!$I$2:$I$369))</f>
        <v>0</v>
      </c>
      <c r="N7" s="51">
        <f>SUM(B7:M7)</f>
        <v>1000</v>
      </c>
    </row>
    <row r="8" spans="1:14" ht="17.5" customHeight="1" x14ac:dyDescent="0.3">
      <c r="A8" s="90" t="s">
        <v>55</v>
      </c>
      <c r="B8" s="50">
        <f>SUMPRODUCT(('Récaptitulatif Resa PARIS 2018'!$E$2:$E$369=B$1)*('Récaptitulatif Resa PARIS 2018'!$B$2:$B$369='Analyse Global PARIS '!$A8)*('Récaptitulatif Resa PARIS 2018'!$I$2:$I$369))</f>
        <v>0</v>
      </c>
      <c r="C8" s="50">
        <f>SUMPRODUCT(('Récaptitulatif Resa PARIS 2018'!$E$2:$E$369=C$1)*('Récaptitulatif Resa PARIS 2018'!$B$2:$B$369='Analyse Global PARIS '!$A8)*('Récaptitulatif Resa PARIS 2018'!$I$2:$I$369))</f>
        <v>0</v>
      </c>
      <c r="D8" s="50">
        <f>SUMPRODUCT(('Récaptitulatif Resa PARIS 2018'!$E$2:$E$369=D$1)*('Récaptitulatif Resa PARIS 2018'!$B$2:$B$369='Analyse Global PARIS '!$A8)*('Récaptitulatif Resa PARIS 2018'!$I$2:$I$369))</f>
        <v>0</v>
      </c>
      <c r="E8" s="50">
        <f>SUMPRODUCT(('Récaptitulatif Resa PARIS 2018'!$E$2:$E$369=E$1)*('Récaptitulatif Resa PARIS 2018'!$B$2:$B$369='Analyse Global PARIS '!$A8)*('Récaptitulatif Resa PARIS 2018'!$I$2:$I$369))</f>
        <v>0</v>
      </c>
      <c r="F8" s="50">
        <f>SUMPRODUCT(('Récaptitulatif Resa PARIS 2018'!$E$2:$E$369=F$1)*('Récaptitulatif Resa PARIS 2018'!$B$2:$B$369='Analyse Global PARIS '!$A8)*('Récaptitulatif Resa PARIS 2018'!$I$2:$I$369))</f>
        <v>0</v>
      </c>
      <c r="G8" s="50">
        <f>SUMPRODUCT(('Récaptitulatif Resa PARIS 2018'!$E$2:$E$369=G$1)*('Récaptitulatif Resa PARIS 2018'!$B$2:$B$369='Analyse Global PARIS '!$A8)*('Récaptitulatif Resa PARIS 2018'!$I$2:$I$369))</f>
        <v>0</v>
      </c>
      <c r="H8" s="50">
        <f>SUMPRODUCT(('Récaptitulatif Resa PARIS 2018'!$E$2:$E$369=H$1)*('Récaptitulatif Resa PARIS 2018'!$B$2:$B$369='Analyse Global PARIS '!$A8)*('Récaptitulatif Resa PARIS 2018'!$I$2:$I$369))</f>
        <v>0</v>
      </c>
      <c r="I8" s="50">
        <f>SUMPRODUCT(('Récaptitulatif Resa PARIS 2018'!$E$2:$E$369=I$1)*('Récaptitulatif Resa PARIS 2018'!$B$2:$B$369='Analyse Global PARIS '!$A8)*('Récaptitulatif Resa PARIS 2018'!$I$2:$I$369))</f>
        <v>0</v>
      </c>
      <c r="J8" s="50">
        <f>SUMPRODUCT(('Récaptitulatif Resa PARIS 2018'!$E$2:$E$369=J$1)*('Récaptitulatif Resa PARIS 2018'!$B$2:$B$369='Analyse Global PARIS '!$A8)*('Récaptitulatif Resa PARIS 2018'!$I$2:$I$369))</f>
        <v>0</v>
      </c>
      <c r="K8" s="50">
        <f>SUMPRODUCT(('Récaptitulatif Resa PARIS 2018'!$E$2:$E$369=K$1)*('Récaptitulatif Resa PARIS 2018'!$B$2:$B$369='Analyse Global PARIS '!$A8)*('Récaptitulatif Resa PARIS 2018'!$I$2:$I$369))</f>
        <v>0</v>
      </c>
      <c r="L8" s="50">
        <f>SUMPRODUCT(('Récaptitulatif Resa PARIS 2018'!$E$2:$E$369=L$1)*('Récaptitulatif Resa PARIS 2018'!$B$2:$B$369='Analyse Global PARIS '!$A8)*('Récaptitulatif Resa PARIS 2018'!$I$2:$I$369))</f>
        <v>0</v>
      </c>
      <c r="M8" s="50">
        <f>SUMPRODUCT(('Récaptitulatif Resa PARIS 2018'!$E$2:$E$369=M$1)*('Récaptitulatif Resa PARIS 2018'!$B$2:$B$369='Analyse Global PARIS '!$A8)*('Récaptitulatif Resa PARIS 2018'!$I$2:$I$369))</f>
        <v>0</v>
      </c>
      <c r="N8" s="51">
        <f t="shared" ref="N8:N10" si="0">SUM(B8:M8)</f>
        <v>0</v>
      </c>
    </row>
    <row r="9" spans="1:14" ht="17.5" customHeight="1" x14ac:dyDescent="0.3">
      <c r="A9" s="90" t="s">
        <v>54</v>
      </c>
      <c r="B9" s="50">
        <f>SUMPRODUCT(('Récaptitulatif Resa PARIS 2018'!$E$2:$E$369=B$1)*('Récaptitulatif Resa PARIS 2018'!$B$2:$B$369='Analyse Global PARIS '!$A9)*('Récaptitulatif Resa PARIS 2018'!$I$2:$I$369))</f>
        <v>0</v>
      </c>
      <c r="C9" s="50">
        <f>SUMPRODUCT(('Récaptitulatif Resa PARIS 2018'!$E$2:$E$369=C$1)*('Récaptitulatif Resa PARIS 2018'!$B$2:$B$369='Analyse Global PARIS '!$A9)*('Récaptitulatif Resa PARIS 2018'!$I$2:$I$369))</f>
        <v>0</v>
      </c>
      <c r="D9" s="50">
        <f>SUMPRODUCT(('Récaptitulatif Resa PARIS 2018'!$E$2:$E$369=D$1)*('Récaptitulatif Resa PARIS 2018'!$B$2:$B$369='Analyse Global PARIS '!$A9)*('Récaptitulatif Resa PARIS 2018'!$I$2:$I$369))</f>
        <v>0</v>
      </c>
      <c r="E9" s="50">
        <f>SUMPRODUCT(('Récaptitulatif Resa PARIS 2018'!$E$2:$E$369=E$1)*('Récaptitulatif Resa PARIS 2018'!$B$2:$B$369='Analyse Global PARIS '!$A9)*('Récaptitulatif Resa PARIS 2018'!$I$2:$I$369))</f>
        <v>0</v>
      </c>
      <c r="F9" s="50">
        <f>SUMPRODUCT(('Récaptitulatif Resa PARIS 2018'!$E$2:$E$369=F$1)*('Récaptitulatif Resa PARIS 2018'!$B$2:$B$369='Analyse Global PARIS '!$A9)*('Récaptitulatif Resa PARIS 2018'!$I$2:$I$369))</f>
        <v>0</v>
      </c>
      <c r="G9" s="50">
        <f>SUMPRODUCT(('Récaptitulatif Resa PARIS 2018'!$E$2:$E$369=G$1)*('Récaptitulatif Resa PARIS 2018'!$B$2:$B$369='Analyse Global PARIS '!$A9)*('Récaptitulatif Resa PARIS 2018'!$I$2:$I$369))</f>
        <v>0</v>
      </c>
      <c r="H9" s="50">
        <f>SUMPRODUCT(('Récaptitulatif Resa PARIS 2018'!$E$2:$E$369=H$1)*('Récaptitulatif Resa PARIS 2018'!$B$2:$B$369='Analyse Global PARIS '!$A9)*('Récaptitulatif Resa PARIS 2018'!$I$2:$I$369))</f>
        <v>0</v>
      </c>
      <c r="I9" s="50">
        <f>SUMPRODUCT(('Récaptitulatif Resa PARIS 2018'!$E$2:$E$369=I$1)*('Récaptitulatif Resa PARIS 2018'!$B$2:$B$369='Analyse Global PARIS '!$A9)*('Récaptitulatif Resa PARIS 2018'!$I$2:$I$369))</f>
        <v>0</v>
      </c>
      <c r="J9" s="50">
        <f>SUMPRODUCT(('Récaptitulatif Resa PARIS 2018'!$E$2:$E$369=J$1)*('Récaptitulatif Resa PARIS 2018'!$B$2:$B$369='Analyse Global PARIS '!$A9)*('Récaptitulatif Resa PARIS 2018'!$I$2:$I$369))</f>
        <v>0</v>
      </c>
      <c r="K9" s="50">
        <f>SUMPRODUCT(('Récaptitulatif Resa PARIS 2018'!$E$2:$E$369=K$1)*('Récaptitulatif Resa PARIS 2018'!$B$2:$B$369='Analyse Global PARIS '!$A9)*('Récaptitulatif Resa PARIS 2018'!$I$2:$I$369))</f>
        <v>0</v>
      </c>
      <c r="L9" s="50">
        <f>SUMPRODUCT(('Récaptitulatif Resa PARIS 2018'!$E$2:$E$369=L$1)*('Récaptitulatif Resa PARIS 2018'!$B$2:$B$369='Analyse Global PARIS '!$A9)*('Récaptitulatif Resa PARIS 2018'!$I$2:$I$369))</f>
        <v>0</v>
      </c>
      <c r="M9" s="50">
        <f>SUMPRODUCT(('Récaptitulatif Resa PARIS 2018'!$E$2:$E$369=M$1)*('Récaptitulatif Resa PARIS 2018'!$B$2:$B$369='Analyse Global PARIS '!$A9)*('Récaptitulatif Resa PARIS 2018'!$I$2:$I$369))</f>
        <v>0</v>
      </c>
      <c r="N9" s="51">
        <f t="shared" si="0"/>
        <v>0</v>
      </c>
    </row>
    <row r="10" spans="1:14" ht="17.5" customHeight="1" x14ac:dyDescent="0.3">
      <c r="A10" s="90" t="s">
        <v>61</v>
      </c>
      <c r="B10" s="50">
        <f>SUMPRODUCT(('Récaptitulatif Resa PARIS 2018'!$E$2:$E$369=B$1)*('Récaptitulatif Resa PARIS 2018'!$B$2:$B$369='Analyse Global PARIS '!$A10)*('Récaptitulatif Resa PARIS 2018'!$I$2:$I$369))</f>
        <v>0</v>
      </c>
      <c r="C10" s="50">
        <f>SUMPRODUCT(('Récaptitulatif Resa PARIS 2018'!$E$2:$E$369=C$1)*('Récaptitulatif Resa PARIS 2018'!$B$2:$B$369='Analyse Global PARIS '!$A10)*('Récaptitulatif Resa PARIS 2018'!$I$2:$I$369))</f>
        <v>0</v>
      </c>
      <c r="D10" s="50">
        <f>SUMPRODUCT(('Récaptitulatif Resa PARIS 2018'!$E$2:$E$369=D$1)*('Récaptitulatif Resa PARIS 2018'!$B$2:$B$369='Analyse Global PARIS '!$A10)*('Récaptitulatif Resa PARIS 2018'!$I$2:$I$369))</f>
        <v>0</v>
      </c>
      <c r="E10" s="50">
        <f>SUMPRODUCT(('Récaptitulatif Resa PARIS 2018'!$E$2:$E$369=E$1)*('Récaptitulatif Resa PARIS 2018'!$B$2:$B$369='Analyse Global PARIS '!$A10)*('Récaptitulatif Resa PARIS 2018'!$I$2:$I$369))</f>
        <v>0</v>
      </c>
      <c r="F10" s="50">
        <f>SUMPRODUCT(('Récaptitulatif Resa PARIS 2018'!$E$2:$E$369=F$1)*('Récaptitulatif Resa PARIS 2018'!$B$2:$B$369='Analyse Global PARIS '!$A10)*('Récaptitulatif Resa PARIS 2018'!$I$2:$I$369))</f>
        <v>0</v>
      </c>
      <c r="G10" s="50">
        <f>SUMPRODUCT(('Récaptitulatif Resa PARIS 2018'!$E$2:$E$369=G$1)*('Récaptitulatif Resa PARIS 2018'!$B$2:$B$369='Analyse Global PARIS '!$A10)*('Récaptitulatif Resa PARIS 2018'!$I$2:$I$369))</f>
        <v>0</v>
      </c>
      <c r="H10" s="50">
        <f>SUMPRODUCT(('Récaptitulatif Resa PARIS 2018'!$E$2:$E$369=H$1)*('Récaptitulatif Resa PARIS 2018'!$B$2:$B$369='Analyse Global PARIS '!$A10)*('Récaptitulatif Resa PARIS 2018'!$I$2:$I$369))</f>
        <v>0</v>
      </c>
      <c r="I10" s="50">
        <f>SUMPRODUCT(('Récaptitulatif Resa PARIS 2018'!$E$2:$E$369=I$1)*('Récaptitulatif Resa PARIS 2018'!$B$2:$B$369='Analyse Global PARIS '!$A10)*('Récaptitulatif Resa PARIS 2018'!$I$2:$I$369))</f>
        <v>0</v>
      </c>
      <c r="J10" s="50">
        <f>SUMPRODUCT(('Récaptitulatif Resa PARIS 2018'!$E$2:$E$369=J$1)*('Récaptitulatif Resa PARIS 2018'!$B$2:$B$369='Analyse Global PARIS '!$A10)*('Récaptitulatif Resa PARIS 2018'!$I$2:$I$369))</f>
        <v>0</v>
      </c>
      <c r="K10" s="50">
        <f>SUMPRODUCT(('Récaptitulatif Resa PARIS 2018'!$E$2:$E$369=K$1)*('Récaptitulatif Resa PARIS 2018'!$B$2:$B$369='Analyse Global PARIS '!$A10)*('Récaptitulatif Resa PARIS 2018'!$I$2:$I$369))</f>
        <v>0</v>
      </c>
      <c r="L10" s="50">
        <f>SUMPRODUCT(('Récaptitulatif Resa PARIS 2018'!$E$2:$E$369=L$1)*('Récaptitulatif Resa PARIS 2018'!$B$2:$B$369='Analyse Global PARIS '!$A10)*('Récaptitulatif Resa PARIS 2018'!$I$2:$I$369))</f>
        <v>0</v>
      </c>
      <c r="M10" s="50">
        <f>SUMPRODUCT(('Récaptitulatif Resa PARIS 2018'!$E$2:$E$369=M$1)*('Récaptitulatif Resa PARIS 2018'!$B$2:$B$369='Analyse Global PARIS '!$A10)*('Récaptitulatif Resa PARIS 2018'!$I$2:$I$369))</f>
        <v>0</v>
      </c>
      <c r="N10" s="51">
        <f t="shared" si="0"/>
        <v>0</v>
      </c>
    </row>
    <row r="11" spans="1:14" ht="17.5" customHeight="1" x14ac:dyDescent="0.3">
      <c r="A11" s="32" t="s">
        <v>64</v>
      </c>
      <c r="B11" s="52">
        <f>SUM(B7:B10)</f>
        <v>1000</v>
      </c>
      <c r="C11" s="52">
        <f t="shared" ref="C11:M11" si="1">SUM(C7:C10)</f>
        <v>0</v>
      </c>
      <c r="D11" s="52">
        <f t="shared" si="1"/>
        <v>0</v>
      </c>
      <c r="E11" s="52">
        <f t="shared" si="1"/>
        <v>0</v>
      </c>
      <c r="F11" s="52">
        <f t="shared" si="1"/>
        <v>0</v>
      </c>
      <c r="G11" s="52">
        <f t="shared" si="1"/>
        <v>0</v>
      </c>
      <c r="H11" s="52">
        <f t="shared" si="1"/>
        <v>0</v>
      </c>
      <c r="I11" s="52">
        <f t="shared" si="1"/>
        <v>0</v>
      </c>
      <c r="J11" s="52">
        <f t="shared" si="1"/>
        <v>0</v>
      </c>
      <c r="K11" s="52">
        <f t="shared" si="1"/>
        <v>0</v>
      </c>
      <c r="L11" s="52">
        <f t="shared" si="1"/>
        <v>0</v>
      </c>
      <c r="M11" s="52">
        <f t="shared" si="1"/>
        <v>0</v>
      </c>
      <c r="N11" s="52">
        <f>SUM(B11:M11)</f>
        <v>1000</v>
      </c>
    </row>
    <row r="12" spans="1:14" ht="17.5" customHeight="1" x14ac:dyDescent="0.3">
      <c r="A12" s="90" t="s">
        <v>47</v>
      </c>
      <c r="B12" s="53">
        <f>HLOOKUP(B1,'Récaptitulatif Loyer Paris'!$B$1:$Y$6,3,FALSE)</f>
        <v>0</v>
      </c>
      <c r="C12" s="53">
        <f>HLOOKUP(C1,'Récaptitulatif Loyer Paris'!$B$1:$Y$6,3,FALSE)</f>
        <v>0</v>
      </c>
      <c r="D12" s="53">
        <f>HLOOKUP(D1,'Récaptitulatif Loyer Paris'!$B$1:$Y$6,3,FALSE)</f>
        <v>0</v>
      </c>
      <c r="E12" s="53">
        <f>HLOOKUP(E1,'Récaptitulatif Loyer Paris'!$B$1:$Y$6,3,FALSE)</f>
        <v>750</v>
      </c>
      <c r="F12" s="53">
        <f>HLOOKUP(F1,'Récaptitulatif Loyer Paris'!$B$1:$Y$6,3,FALSE)</f>
        <v>988</v>
      </c>
      <c r="G12" s="53">
        <f>HLOOKUP(G1,'Récaptitulatif Loyer Paris'!$B$1:$Y$6,3,FALSE)</f>
        <v>1873</v>
      </c>
      <c r="H12" s="53">
        <f>HLOOKUP(H1,'Récaptitulatif Loyer Paris'!$B$1:$Y$6,3,FALSE)</f>
        <v>1578</v>
      </c>
      <c r="I12" s="53">
        <f>HLOOKUP(I1,'Récaptitulatif Loyer Paris'!$B$1:$Y$6,3,FALSE)</f>
        <v>1073</v>
      </c>
      <c r="J12" s="53">
        <f>HLOOKUP(J1,'Récaptitulatif Loyer Paris'!$B$1:$Y$6,3,FALSE)</f>
        <v>800</v>
      </c>
      <c r="K12" s="53">
        <f>HLOOKUP(K1,'Récaptitulatif Loyer Paris'!$B$1:$Y$6,3,FALSE)</f>
        <v>800</v>
      </c>
      <c r="L12" s="53">
        <f>HLOOKUP(L1,'Récaptitulatif Loyer Paris'!$B$1:$Y$6,3,FALSE)</f>
        <v>800</v>
      </c>
      <c r="M12" s="53">
        <f>HLOOKUP(M1,'Récaptitulatif Loyer Paris'!$B$1:$Y$6,3,FALSE)</f>
        <v>800</v>
      </c>
      <c r="N12" s="51">
        <f t="shared" ref="N12" si="2">SUM(B12:M12)</f>
        <v>9462</v>
      </c>
    </row>
    <row r="13" spans="1:14" ht="17.5" customHeight="1" x14ac:dyDescent="0.3">
      <c r="A13" s="32" t="s">
        <v>65</v>
      </c>
      <c r="B13" s="52">
        <f>B11-B12</f>
        <v>1000</v>
      </c>
      <c r="C13" s="52">
        <f t="shared" ref="C13:N13" si="3">C11-C12</f>
        <v>0</v>
      </c>
      <c r="D13" s="52">
        <f t="shared" si="3"/>
        <v>0</v>
      </c>
      <c r="E13" s="52">
        <f t="shared" si="3"/>
        <v>-750</v>
      </c>
      <c r="F13" s="52">
        <f t="shared" si="3"/>
        <v>-988</v>
      </c>
      <c r="G13" s="52">
        <f t="shared" si="3"/>
        <v>-1873</v>
      </c>
      <c r="H13" s="52">
        <f t="shared" si="3"/>
        <v>-1578</v>
      </c>
      <c r="I13" s="52">
        <f t="shared" si="3"/>
        <v>-1073</v>
      </c>
      <c r="J13" s="52">
        <f t="shared" si="3"/>
        <v>-800</v>
      </c>
      <c r="K13" s="52">
        <f t="shared" si="3"/>
        <v>-800</v>
      </c>
      <c r="L13" s="52">
        <f t="shared" si="3"/>
        <v>-800</v>
      </c>
      <c r="M13" s="52">
        <f t="shared" si="3"/>
        <v>-800</v>
      </c>
      <c r="N13" s="52">
        <f t="shared" si="3"/>
        <v>-8462</v>
      </c>
    </row>
    <row r="14" spans="1:14" ht="17.5" customHeight="1" x14ac:dyDescent="0.3">
      <c r="A14" s="90" t="s">
        <v>66</v>
      </c>
      <c r="B14" s="54">
        <f>IFERROR(B13/B11,0)</f>
        <v>1</v>
      </c>
      <c r="C14" s="54">
        <f t="shared" ref="C14:M14" si="4">IFERROR(C13/C11,0)</f>
        <v>0</v>
      </c>
      <c r="D14" s="54">
        <f t="shared" si="4"/>
        <v>0</v>
      </c>
      <c r="E14" s="54">
        <f t="shared" si="4"/>
        <v>0</v>
      </c>
      <c r="F14" s="54">
        <f t="shared" si="4"/>
        <v>0</v>
      </c>
      <c r="G14" s="54">
        <f t="shared" si="4"/>
        <v>0</v>
      </c>
      <c r="H14" s="54">
        <f t="shared" si="4"/>
        <v>0</v>
      </c>
      <c r="I14" s="54">
        <f t="shared" si="4"/>
        <v>0</v>
      </c>
      <c r="J14" s="54">
        <f t="shared" si="4"/>
        <v>0</v>
      </c>
      <c r="K14" s="54">
        <f t="shared" si="4"/>
        <v>0</v>
      </c>
      <c r="L14" s="54">
        <f t="shared" si="4"/>
        <v>0</v>
      </c>
      <c r="M14" s="55">
        <f t="shared" si="4"/>
        <v>0</v>
      </c>
      <c r="N14" s="56">
        <f>IFERROR(N13/N11,0)</f>
        <v>-8.4619999999999997</v>
      </c>
    </row>
    <row r="15" spans="1:14" ht="17.5" customHeight="1" x14ac:dyDescent="0.3">
      <c r="A15" s="93" t="s">
        <v>81</v>
      </c>
      <c r="B15" s="107">
        <f>IFERROR(B11/B5,0)</f>
        <v>0</v>
      </c>
      <c r="C15" s="107">
        <f t="shared" ref="C15:M15" si="5">IFERROR(C11/C5,0)</f>
        <v>0</v>
      </c>
      <c r="D15" s="107">
        <f t="shared" si="5"/>
        <v>0</v>
      </c>
      <c r="E15" s="107">
        <f t="shared" si="5"/>
        <v>0</v>
      </c>
      <c r="F15" s="107">
        <f t="shared" si="5"/>
        <v>0</v>
      </c>
      <c r="G15" s="107">
        <f t="shared" si="5"/>
        <v>0</v>
      </c>
      <c r="H15" s="107">
        <f t="shared" si="5"/>
        <v>0</v>
      </c>
      <c r="I15" s="107">
        <f t="shared" si="5"/>
        <v>0</v>
      </c>
      <c r="J15" s="107">
        <f t="shared" si="5"/>
        <v>0</v>
      </c>
      <c r="K15" s="107">
        <f t="shared" si="5"/>
        <v>0</v>
      </c>
      <c r="L15" s="107">
        <f t="shared" si="5"/>
        <v>0</v>
      </c>
      <c r="M15" s="107">
        <f t="shared" si="5"/>
        <v>0</v>
      </c>
      <c r="N15" s="109">
        <f t="shared" ref="N15" si="6">IFERROR(N11/N5,0)</f>
        <v>0</v>
      </c>
    </row>
    <row r="16" spans="1:14" ht="17.5" customHeight="1" x14ac:dyDescent="0.3">
      <c r="A16" s="93" t="s">
        <v>82</v>
      </c>
      <c r="B16" s="107">
        <f>IFERROR(B12/B5,0)</f>
        <v>0</v>
      </c>
      <c r="C16" s="107">
        <f t="shared" ref="C16:M16" si="7">IFERROR(C12/C5,0)</f>
        <v>0</v>
      </c>
      <c r="D16" s="107">
        <f t="shared" si="7"/>
        <v>0</v>
      </c>
      <c r="E16" s="107">
        <f t="shared" si="7"/>
        <v>0</v>
      </c>
      <c r="F16" s="107">
        <f t="shared" si="7"/>
        <v>0</v>
      </c>
      <c r="G16" s="107">
        <f t="shared" si="7"/>
        <v>0</v>
      </c>
      <c r="H16" s="107">
        <f t="shared" si="7"/>
        <v>0</v>
      </c>
      <c r="I16" s="107">
        <f t="shared" si="7"/>
        <v>0</v>
      </c>
      <c r="J16" s="107">
        <f t="shared" si="7"/>
        <v>0</v>
      </c>
      <c r="K16" s="107">
        <f t="shared" si="7"/>
        <v>0</v>
      </c>
      <c r="L16" s="107">
        <f t="shared" si="7"/>
        <v>0</v>
      </c>
      <c r="M16" s="107">
        <f t="shared" si="7"/>
        <v>0</v>
      </c>
      <c r="N16" s="109">
        <f t="shared" ref="N16" si="8">IFERROR(N12/N5,0)</f>
        <v>0</v>
      </c>
    </row>
    <row r="17" spans="1:14" ht="17.5" customHeight="1" x14ac:dyDescent="0.3">
      <c r="A17" s="108" t="s">
        <v>83</v>
      </c>
      <c r="B17" s="107">
        <f>B15-B16</f>
        <v>0</v>
      </c>
      <c r="C17" s="107">
        <f t="shared" ref="C17:N17" si="9">C15-C16</f>
        <v>0</v>
      </c>
      <c r="D17" s="107">
        <f t="shared" si="9"/>
        <v>0</v>
      </c>
      <c r="E17" s="107">
        <f t="shared" si="9"/>
        <v>0</v>
      </c>
      <c r="F17" s="107">
        <f t="shared" si="9"/>
        <v>0</v>
      </c>
      <c r="G17" s="107">
        <f t="shared" si="9"/>
        <v>0</v>
      </c>
      <c r="H17" s="107">
        <f t="shared" si="9"/>
        <v>0</v>
      </c>
      <c r="I17" s="107">
        <f t="shared" si="9"/>
        <v>0</v>
      </c>
      <c r="J17" s="107">
        <f t="shared" si="9"/>
        <v>0</v>
      </c>
      <c r="K17" s="107">
        <f t="shared" si="9"/>
        <v>0</v>
      </c>
      <c r="L17" s="107">
        <f t="shared" si="9"/>
        <v>0</v>
      </c>
      <c r="M17" s="107">
        <f t="shared" si="9"/>
        <v>0</v>
      </c>
      <c r="N17" s="109">
        <f t="shared" si="9"/>
        <v>0</v>
      </c>
    </row>
    <row r="18" spans="1:14" ht="17.5" customHeight="1" x14ac:dyDescent="0.3">
      <c r="A18" s="108" t="s">
        <v>80</v>
      </c>
      <c r="B18" s="110">
        <f>IFERROR(B2/B5,0)</f>
        <v>0</v>
      </c>
      <c r="C18" s="110">
        <f t="shared" ref="C18:M18" si="10">IFERROR(C2/C5,0)</f>
        <v>0</v>
      </c>
      <c r="D18" s="110">
        <f t="shared" si="10"/>
        <v>0</v>
      </c>
      <c r="E18" s="110">
        <f t="shared" si="10"/>
        <v>0</v>
      </c>
      <c r="F18" s="110">
        <f t="shared" si="10"/>
        <v>0</v>
      </c>
      <c r="G18" s="110">
        <f t="shared" si="10"/>
        <v>0</v>
      </c>
      <c r="H18" s="110">
        <f t="shared" si="10"/>
        <v>0</v>
      </c>
      <c r="I18" s="110">
        <f t="shared" si="10"/>
        <v>0</v>
      </c>
      <c r="J18" s="110">
        <f t="shared" si="10"/>
        <v>0</v>
      </c>
      <c r="K18" s="110">
        <f t="shared" si="10"/>
        <v>0</v>
      </c>
      <c r="L18" s="110">
        <f t="shared" si="10"/>
        <v>0</v>
      </c>
      <c r="M18" s="110">
        <f t="shared" si="10"/>
        <v>0</v>
      </c>
      <c r="N18" s="109">
        <f t="shared" ref="N18" si="11">IFERROR(N2/N5,0)</f>
        <v>0</v>
      </c>
    </row>
    <row r="19" spans="1:14" ht="17.5" customHeight="1" x14ac:dyDescent="0.3">
      <c r="A19" s="108" t="s">
        <v>84</v>
      </c>
      <c r="B19" s="110">
        <f>IFERROR(B3/B5,0)</f>
        <v>0</v>
      </c>
      <c r="C19" s="110">
        <f t="shared" ref="C19:M19" si="12">IFERROR(C3/C5,0)</f>
        <v>0</v>
      </c>
      <c r="D19" s="110">
        <f t="shared" si="12"/>
        <v>0</v>
      </c>
      <c r="E19" s="110">
        <f t="shared" si="12"/>
        <v>0</v>
      </c>
      <c r="F19" s="110">
        <f t="shared" si="12"/>
        <v>0</v>
      </c>
      <c r="G19" s="110">
        <f t="shared" si="12"/>
        <v>0</v>
      </c>
      <c r="H19" s="110">
        <f t="shared" si="12"/>
        <v>0</v>
      </c>
      <c r="I19" s="110">
        <f t="shared" si="12"/>
        <v>0</v>
      </c>
      <c r="J19" s="110">
        <f t="shared" si="12"/>
        <v>0</v>
      </c>
      <c r="K19" s="110">
        <f t="shared" si="12"/>
        <v>0</v>
      </c>
      <c r="L19" s="110">
        <f t="shared" si="12"/>
        <v>0</v>
      </c>
      <c r="M19" s="110">
        <f t="shared" si="12"/>
        <v>0</v>
      </c>
      <c r="N19" s="109">
        <f t="shared" ref="N19" si="13">IFERROR(N3/N5,0)</f>
        <v>0</v>
      </c>
    </row>
    <row r="20" spans="1:14" ht="17.5" customHeight="1" x14ac:dyDescent="0.3">
      <c r="A20" s="108" t="s">
        <v>85</v>
      </c>
      <c r="B20" s="110">
        <f>IFERROR(B4/B5,0)</f>
        <v>0</v>
      </c>
      <c r="C20" s="110">
        <f t="shared" ref="C20:M20" si="14">IFERROR(C4/C5,0)</f>
        <v>0</v>
      </c>
      <c r="D20" s="110">
        <f t="shared" si="14"/>
        <v>0</v>
      </c>
      <c r="E20" s="110">
        <f t="shared" si="14"/>
        <v>0</v>
      </c>
      <c r="F20" s="110">
        <f t="shared" si="14"/>
        <v>0</v>
      </c>
      <c r="G20" s="110">
        <f t="shared" si="14"/>
        <v>0</v>
      </c>
      <c r="H20" s="110">
        <f t="shared" si="14"/>
        <v>0</v>
      </c>
      <c r="I20" s="110">
        <f t="shared" si="14"/>
        <v>0</v>
      </c>
      <c r="J20" s="110">
        <f t="shared" si="14"/>
        <v>0</v>
      </c>
      <c r="K20" s="110">
        <f t="shared" si="14"/>
        <v>0</v>
      </c>
      <c r="L20" s="110">
        <f t="shared" si="14"/>
        <v>0</v>
      </c>
      <c r="M20" s="110">
        <f t="shared" si="14"/>
        <v>0</v>
      </c>
      <c r="N20" s="109">
        <f t="shared" ref="N20" si="15">IFERROR(N4/N5,0)</f>
        <v>0</v>
      </c>
    </row>
    <row r="21" spans="1:14" ht="17.5" customHeight="1" x14ac:dyDescent="0.3">
      <c r="A21" s="108" t="s">
        <v>86</v>
      </c>
      <c r="B21" s="110">
        <f>IFERROR(B4/B6,0)</f>
        <v>0</v>
      </c>
      <c r="C21" s="110">
        <f t="shared" ref="C21:M21" si="16">IFERROR(C4/C6,0)</f>
        <v>0</v>
      </c>
      <c r="D21" s="110">
        <f t="shared" si="16"/>
        <v>0</v>
      </c>
      <c r="E21" s="110">
        <f t="shared" si="16"/>
        <v>0</v>
      </c>
      <c r="F21" s="110">
        <f t="shared" si="16"/>
        <v>0</v>
      </c>
      <c r="G21" s="110">
        <f t="shared" si="16"/>
        <v>0</v>
      </c>
      <c r="H21" s="110">
        <f t="shared" si="16"/>
        <v>0</v>
      </c>
      <c r="I21" s="110">
        <f t="shared" si="16"/>
        <v>0</v>
      </c>
      <c r="J21" s="110">
        <f t="shared" si="16"/>
        <v>0</v>
      </c>
      <c r="K21" s="110">
        <f t="shared" si="16"/>
        <v>0</v>
      </c>
      <c r="L21" s="110">
        <f t="shared" si="16"/>
        <v>0</v>
      </c>
      <c r="M21" s="110">
        <f t="shared" si="16"/>
        <v>0</v>
      </c>
      <c r="N21" s="109">
        <f t="shared" ref="N21" si="17">IFERROR(N4/N6,0)</f>
        <v>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K30"/>
  <sheetViews>
    <sheetView showGridLines="0" zoomScale="70" zoomScaleNormal="70" workbookViewId="0">
      <selection activeCell="I9" sqref="I9"/>
    </sheetView>
  </sheetViews>
  <sheetFormatPr baseColWidth="10" defaultColWidth="9" defaultRowHeight="13.5" x14ac:dyDescent="0.35"/>
  <cols>
    <col min="1" max="1" width="20.453125" style="72" customWidth="1"/>
    <col min="2" max="2" width="11.54296875" style="73" bestFit="1" customWidth="1"/>
    <col min="3" max="3" width="12.81640625" style="74" customWidth="1"/>
    <col min="4" max="4" width="12.26953125" style="74" customWidth="1"/>
    <col min="5" max="5" width="20.26953125" style="74" bestFit="1" customWidth="1"/>
    <col min="6" max="6" width="17.453125" style="72" customWidth="1"/>
    <col min="7" max="7" width="13.1796875" style="73" bestFit="1" customWidth="1"/>
    <col min="8" max="8" width="19" style="72" customWidth="1"/>
    <col min="9" max="9" width="17.453125" style="75" customWidth="1"/>
    <col min="10" max="10" width="14" style="76" bestFit="1" customWidth="1"/>
    <col min="11" max="11" width="11.7265625" style="76" bestFit="1" customWidth="1"/>
    <col min="12" max="16384" width="9" style="72"/>
  </cols>
  <sheetData>
    <row r="1" spans="1:11" s="57" customFormat="1" ht="56.25" customHeight="1" thickBot="1" x14ac:dyDescent="0.4">
      <c r="A1" s="77" t="s">
        <v>31</v>
      </c>
      <c r="B1" s="33" t="s">
        <v>53</v>
      </c>
      <c r="C1" s="33" t="s">
        <v>55</v>
      </c>
      <c r="D1" s="33" t="s">
        <v>54</v>
      </c>
      <c r="E1" s="33" t="s">
        <v>61</v>
      </c>
      <c r="F1" s="33" t="s">
        <v>50</v>
      </c>
      <c r="G1" s="34" t="s">
        <v>68</v>
      </c>
      <c r="H1" s="58" t="s">
        <v>69</v>
      </c>
      <c r="I1" s="59" t="s">
        <v>70</v>
      </c>
      <c r="J1" s="60" t="s">
        <v>66</v>
      </c>
      <c r="K1" s="60" t="s">
        <v>71</v>
      </c>
    </row>
    <row r="2" spans="1:11" s="67" customFormat="1" ht="28.15" customHeight="1" thickBot="1" x14ac:dyDescent="0.4">
      <c r="A2" s="61" t="s">
        <v>72</v>
      </c>
      <c r="B2" s="62">
        <f t="shared" ref="B2:H2" si="0">SUM(B3:B26)</f>
        <v>13000</v>
      </c>
      <c r="C2" s="63">
        <f t="shared" si="0"/>
        <v>0</v>
      </c>
      <c r="D2" s="63">
        <f t="shared" si="0"/>
        <v>0</v>
      </c>
      <c r="E2" s="63">
        <f t="shared" si="0"/>
        <v>0</v>
      </c>
      <c r="F2" s="64">
        <f t="shared" si="0"/>
        <v>0</v>
      </c>
      <c r="G2" s="62" t="e">
        <f t="shared" ca="1" si="0"/>
        <v>#N/A</v>
      </c>
      <c r="H2" s="61" t="e">
        <f t="shared" ca="1" si="0"/>
        <v>#N/A</v>
      </c>
      <c r="I2" s="62" t="e">
        <f t="shared" ref="I2:I3" ca="1" si="1">B2-G2</f>
        <v>#N/A</v>
      </c>
      <c r="J2" s="65" t="str">
        <f t="shared" ref="J2:J3" ca="1" si="2">IFERROR(I2/B2,"")</f>
        <v/>
      </c>
      <c r="K2" s="66" t="str">
        <f ca="1">IFERROR(F2/H2,"")</f>
        <v/>
      </c>
    </row>
    <row r="3" spans="1:11" ht="20.149999999999999" customHeight="1" x14ac:dyDescent="0.35">
      <c r="A3" s="31">
        <f t="array" ref="A3">IFERROR(INDEX('Récaptitulatif Resa PARIS 2018'!$A$2:$A$59, MATCH(0, IF($A$1='Récaptitulatif Resa PARIS 2018'!$E$2:$E$59, COUNTIF($A$2:$A2, 'Récaptitulatif Resa PARIS 2018'!$A$2:$A$59), ""), 0)),"")</f>
        <v>0</v>
      </c>
      <c r="B3" s="68">
        <f>SUMPRODUCT(('Récaptitulatif Resa PARIS 2018'!$A$2:$A$59='Analyse par appartement'!$A3)*('Récaptitulatif Resa PARIS 2018'!$E$2:$E$59='Analyse par appartement'!$A$1)*('Récaptitulatif Resa PARIS 2018'!$B$2:$B$59='Analyse par appartement'!B$1)*('Récaptitulatif Resa PARIS 2018'!$I$2:$I$59))</f>
        <v>1000</v>
      </c>
      <c r="C3" s="68">
        <f>SUMPRODUCT(('Récaptitulatif Resa PARIS 2018'!$A$2:$A$59='Analyse par appartement'!$A3)*('Récaptitulatif Resa PARIS 2018'!$E$2:$E$59='Analyse par appartement'!$A$1)*('Récaptitulatif Resa PARIS 2018'!$B$2:$B$59='Analyse par appartement'!C$1)*('Récaptitulatif Resa PARIS 2018'!$I$2:$I$59))</f>
        <v>0</v>
      </c>
      <c r="D3" s="68">
        <f>SUMPRODUCT(('Récaptitulatif Resa PARIS 2018'!$A$2:$A$59='Analyse par appartement'!$A3)*('Récaptitulatif Resa PARIS 2018'!$E$2:$E$59='Analyse par appartement'!$A$1)*('Récaptitulatif Resa PARIS 2018'!$B$2:$B$59='Analyse par appartement'!D$1)*('Récaptitulatif Resa PARIS 2018'!$I$2:$I$59))</f>
        <v>0</v>
      </c>
      <c r="E3" s="68">
        <f>SUMPRODUCT(('Récaptitulatif Resa PARIS 2018'!$A$2:$A$59='Analyse par appartement'!$A3)*('Récaptitulatif Resa PARIS 2018'!$E$2:$E$59='Analyse par appartement'!$A$1)*('Récaptitulatif Resa PARIS 2018'!$B$2:$B$59='Analyse par appartement'!E$1)*('Récaptitulatif Resa PARIS 2018'!$I$2:$I$59))</f>
        <v>0</v>
      </c>
      <c r="F3" s="69">
        <f>SUMPRODUCT(('Récaptitulatif Resa PARIS 2018'!$A$2:$A$59='Analyse par appartement'!$A3)*('Récaptitulatif Resa PARIS 2018'!$E$2:$E$59='Analyse par appartement'!$A$1)*('Récaptitulatif Resa PARIS 2018'!$H$2:$H$59))</f>
        <v>0</v>
      </c>
      <c r="G3" s="68" t="e">
        <f ca="1">IF(A3="",0,INDIRECT("'Récaptitulatif Loyer Paris'!"&amp;ADDRESS(MATCH(A3,'Récaptitulatif Loyer Paris'!$A:$A,0),MATCH($A$1,'Récaptitulatif Loyer Paris'!$1:$1,0)+1,4)))</f>
        <v>#N/A</v>
      </c>
      <c r="H3" s="69" t="e">
        <f ca="1">IF(A3="",0,INDIRECT("'Récaptitulatif Loyer Paris'!"&amp;ADDRESS(MATCH(A3,'Récaptitulatif Loyer Paris'!$A:$A,0),MATCH($A$1,'Récaptitulatif Loyer Paris'!$1:$1,0),4)))</f>
        <v>#N/A</v>
      </c>
      <c r="I3" s="68" t="e">
        <f t="shared" ca="1" si="1"/>
        <v>#N/A</v>
      </c>
      <c r="J3" s="70" t="str">
        <f t="shared" ca="1" si="2"/>
        <v/>
      </c>
      <c r="K3" s="71" t="str">
        <f t="shared" ref="K3" ca="1" si="3">IFERROR(F3/H3,"")</f>
        <v/>
      </c>
    </row>
    <row r="4" spans="1:11" ht="20.149999999999999" customHeight="1" x14ac:dyDescent="0.35">
      <c r="A4" s="31" t="str">
        <f t="array" ref="A4">IFERROR(INDEX('Récaptitulatif Resa PARIS 2018'!$A$2:$A$59, MATCH(0, IF($A$1='Récaptitulatif Resa PARIS 2018'!$E$2:$E$59, COUNTIF($A$2:$A3, 'Récaptitulatif Resa PARIS 2018'!$A$2:$A$59), ""), 0)),"")</f>
        <v/>
      </c>
      <c r="B4" s="68">
        <f>SUMPRODUCT(('Récaptitulatif Resa PARIS 2018'!$A$2:$A$59='Analyse par appartement'!$A4)*('Récaptitulatif Resa PARIS 2018'!$E$2:$E$59='Analyse par appartement'!$A$1)*('Récaptitulatif Resa PARIS 2018'!$B$2:$B$59='Analyse par appartement'!B$1)*('Récaptitulatif Resa PARIS 2018'!$I$2:$I$59))</f>
        <v>1000</v>
      </c>
      <c r="C4" s="68">
        <f>SUMPRODUCT(('Récaptitulatif Resa PARIS 2018'!$A$2:$A$59='Analyse par appartement'!$A4)*('Récaptitulatif Resa PARIS 2018'!$E$2:$E$59='Analyse par appartement'!$A$1)*('Récaptitulatif Resa PARIS 2018'!$B$2:$B$59='Analyse par appartement'!C$1)*('Récaptitulatif Resa PARIS 2018'!$I$2:$I$59))</f>
        <v>0</v>
      </c>
      <c r="D4" s="68">
        <f>SUMPRODUCT(('Récaptitulatif Resa PARIS 2018'!$A$2:$A$59='Analyse par appartement'!$A4)*('Récaptitulatif Resa PARIS 2018'!$E$2:$E$59='Analyse par appartement'!$A$1)*('Récaptitulatif Resa PARIS 2018'!$B$2:$B$59='Analyse par appartement'!D$1)*('Récaptitulatif Resa PARIS 2018'!$I$2:$I$59))</f>
        <v>0</v>
      </c>
      <c r="E4" s="68">
        <f>SUMPRODUCT(('Récaptitulatif Resa PARIS 2018'!$A$2:$A$59='Analyse par appartement'!$A4)*('Récaptitulatif Resa PARIS 2018'!$E$2:$E$59='Analyse par appartement'!$A$1)*('Récaptitulatif Resa PARIS 2018'!$B$2:$B$59='Analyse par appartement'!E$1)*('Récaptitulatif Resa PARIS 2018'!$I$2:$I$59))</f>
        <v>0</v>
      </c>
      <c r="F4" s="69">
        <f>SUMPRODUCT(('Récaptitulatif Resa PARIS 2018'!$A$2:$A$59='Analyse par appartement'!$A4)*('Récaptitulatif Resa PARIS 2018'!$E$2:$E$59='Analyse par appartement'!$A$1)*('Récaptitulatif Resa PARIS 2018'!$H$2:$H$59))</f>
        <v>0</v>
      </c>
      <c r="G4" s="68">
        <f ca="1">IF(A4="",0,INDIRECT("'Récaptitulatif Loyer Paris'!"&amp;ADDRESS(MATCH(A4,'Récaptitulatif Loyer Paris'!$A:$A,0),MATCH($A$1,'Récaptitulatif Loyer Paris'!$1:$1,0)+1,4)))</f>
        <v>0</v>
      </c>
      <c r="H4" s="69">
        <f ca="1">IF(A4="",0,INDIRECT("'Récaptitulatif Loyer Paris'!"&amp;ADDRESS(MATCH(A4,'Récaptitulatif Loyer Paris'!$A:$A,0),MATCH($A$1,'Récaptitulatif Loyer Paris'!$1:$1,0),4)))</f>
        <v>0</v>
      </c>
      <c r="I4" s="68">
        <f t="shared" ref="I4:I6" ca="1" si="4">B4-G4</f>
        <v>1000</v>
      </c>
      <c r="J4" s="70">
        <f t="shared" ref="J4:J6" ca="1" si="5">IFERROR(I4/B4,"")</f>
        <v>1</v>
      </c>
      <c r="K4" s="71" t="str">
        <f t="shared" ref="K4:K6" ca="1" si="6">IFERROR(F4/H4,"")</f>
        <v/>
      </c>
    </row>
    <row r="5" spans="1:11" ht="20.149999999999999" customHeight="1" x14ac:dyDescent="0.35">
      <c r="A5" s="31" t="str">
        <f t="array" ref="A5">IFERROR(INDEX('Récaptitulatif Resa PARIS 2018'!$A$2:$A$59, MATCH(0, IF($A$1='Récaptitulatif Resa PARIS 2018'!$E$2:$E$59, COUNTIF($A$2:$A4, 'Récaptitulatif Resa PARIS 2018'!$A$2:$A$59), ""), 0)),"")</f>
        <v/>
      </c>
      <c r="B5" s="68">
        <f>SUMPRODUCT(('Récaptitulatif Resa PARIS 2018'!$A$2:$A$59='Analyse par appartement'!$A5)*('Récaptitulatif Resa PARIS 2018'!$E$2:$E$59='Analyse par appartement'!$A$1)*('Récaptitulatif Resa PARIS 2018'!$B$2:$B$59='Analyse par appartement'!B$1)*('Récaptitulatif Resa PARIS 2018'!$I$2:$I$59))</f>
        <v>1000</v>
      </c>
      <c r="C5" s="68">
        <f>SUMPRODUCT(('Récaptitulatif Resa PARIS 2018'!$A$2:$A$59='Analyse par appartement'!$A5)*('Récaptitulatif Resa PARIS 2018'!$E$2:$E$59='Analyse par appartement'!$A$1)*('Récaptitulatif Resa PARIS 2018'!$B$2:$B$59='Analyse par appartement'!C$1)*('Récaptitulatif Resa PARIS 2018'!$I$2:$I$59))</f>
        <v>0</v>
      </c>
      <c r="D5" s="68">
        <f>SUMPRODUCT(('Récaptitulatif Resa PARIS 2018'!$A$2:$A$59='Analyse par appartement'!$A5)*('Récaptitulatif Resa PARIS 2018'!$E$2:$E$59='Analyse par appartement'!$A$1)*('Récaptitulatif Resa PARIS 2018'!$B$2:$B$59='Analyse par appartement'!D$1)*('Récaptitulatif Resa PARIS 2018'!$I$2:$I$59))</f>
        <v>0</v>
      </c>
      <c r="E5" s="68">
        <f>SUMPRODUCT(('Récaptitulatif Resa PARIS 2018'!$A$2:$A$59='Analyse par appartement'!$A5)*('Récaptitulatif Resa PARIS 2018'!$E$2:$E$59='Analyse par appartement'!$A$1)*('Récaptitulatif Resa PARIS 2018'!$B$2:$B$59='Analyse par appartement'!E$1)*('Récaptitulatif Resa PARIS 2018'!$I$2:$I$59))</f>
        <v>0</v>
      </c>
      <c r="F5" s="69">
        <f>SUMPRODUCT(('Récaptitulatif Resa PARIS 2018'!$A$2:$A$59='Analyse par appartement'!$A5)*('Récaptitulatif Resa PARIS 2018'!$E$2:$E$59='Analyse par appartement'!$A$1)*('Récaptitulatif Resa PARIS 2018'!$H$2:$H$59))</f>
        <v>0</v>
      </c>
      <c r="G5" s="68">
        <f ca="1">IF(A5="",0,INDIRECT("'Récaptitulatif Loyer Paris'!"&amp;ADDRESS(MATCH(A5,'Récaptitulatif Loyer Paris'!$A:$A,0),MATCH($A$1,'Récaptitulatif Loyer Paris'!$1:$1,0)+1,4)))</f>
        <v>0</v>
      </c>
      <c r="H5" s="69">
        <f ca="1">IF(A5="",0,INDIRECT("'Récaptitulatif Loyer Paris'!"&amp;ADDRESS(MATCH(A5,'Récaptitulatif Loyer Paris'!$A:$A,0),MATCH($A$1,'Récaptitulatif Loyer Paris'!$1:$1,0),4)))</f>
        <v>0</v>
      </c>
      <c r="I5" s="68">
        <f t="shared" ca="1" si="4"/>
        <v>1000</v>
      </c>
      <c r="J5" s="70">
        <f t="shared" ca="1" si="5"/>
        <v>1</v>
      </c>
      <c r="K5" s="71" t="str">
        <f t="shared" ca="1" si="6"/>
        <v/>
      </c>
    </row>
    <row r="6" spans="1:11" ht="20.149999999999999" customHeight="1" x14ac:dyDescent="0.35">
      <c r="A6" s="31" t="str">
        <f t="array" ref="A6">IFERROR(INDEX('Récaptitulatif Resa PARIS 2018'!$A$2:$A$59, MATCH(0, IF($A$1='Récaptitulatif Resa PARIS 2018'!$E$2:$E$59, COUNTIF($A$2:$A5, 'Récaptitulatif Resa PARIS 2018'!$A$2:$A$59), ""), 0)),"")</f>
        <v/>
      </c>
      <c r="B6" s="68">
        <f>SUMPRODUCT(('Récaptitulatif Resa PARIS 2018'!$A$2:$A$59='Analyse par appartement'!$A6)*('Récaptitulatif Resa PARIS 2018'!$E$2:$E$59='Analyse par appartement'!$A$1)*('Récaptitulatif Resa PARIS 2018'!$B$2:$B$59='Analyse par appartement'!B$1)*('Récaptitulatif Resa PARIS 2018'!$I$2:$I$59))</f>
        <v>1000</v>
      </c>
      <c r="C6" s="68">
        <f>SUMPRODUCT(('Récaptitulatif Resa PARIS 2018'!$A$2:$A$59='Analyse par appartement'!$A6)*('Récaptitulatif Resa PARIS 2018'!$E$2:$E$59='Analyse par appartement'!$A$1)*('Récaptitulatif Resa PARIS 2018'!$B$2:$B$59='Analyse par appartement'!C$1)*('Récaptitulatif Resa PARIS 2018'!$I$2:$I$59))</f>
        <v>0</v>
      </c>
      <c r="D6" s="68">
        <f>SUMPRODUCT(('Récaptitulatif Resa PARIS 2018'!$A$2:$A$59='Analyse par appartement'!$A6)*('Récaptitulatif Resa PARIS 2018'!$E$2:$E$59='Analyse par appartement'!$A$1)*('Récaptitulatif Resa PARIS 2018'!$B$2:$B$59='Analyse par appartement'!D$1)*('Récaptitulatif Resa PARIS 2018'!$I$2:$I$59))</f>
        <v>0</v>
      </c>
      <c r="E6" s="68">
        <f>SUMPRODUCT(('Récaptitulatif Resa PARIS 2018'!$A$2:$A$59='Analyse par appartement'!$A6)*('Récaptitulatif Resa PARIS 2018'!$E$2:$E$59='Analyse par appartement'!$A$1)*('Récaptitulatif Resa PARIS 2018'!$B$2:$B$59='Analyse par appartement'!E$1)*('Récaptitulatif Resa PARIS 2018'!$I$2:$I$59))</f>
        <v>0</v>
      </c>
      <c r="F6" s="69">
        <f>SUMPRODUCT(('Récaptitulatif Resa PARIS 2018'!$A$2:$A$59='Analyse par appartement'!$A6)*('Récaptitulatif Resa PARIS 2018'!$E$2:$E$59='Analyse par appartement'!$A$1)*('Récaptitulatif Resa PARIS 2018'!$H$2:$H$59))</f>
        <v>0</v>
      </c>
      <c r="G6" s="68">
        <f ca="1">IF(A6="",0,INDIRECT("'Récaptitulatif Loyer Paris'!"&amp;ADDRESS(MATCH(A6,'Récaptitulatif Loyer Paris'!$A:$A,0),MATCH($A$1,'Récaptitulatif Loyer Paris'!$1:$1,0)+1,4)))</f>
        <v>0</v>
      </c>
      <c r="H6" s="69">
        <f ca="1">IF(A6="",0,INDIRECT("'Récaptitulatif Loyer Paris'!"&amp;ADDRESS(MATCH(A6,'Récaptitulatif Loyer Paris'!$A:$A,0),MATCH($A$1,'Récaptitulatif Loyer Paris'!$1:$1,0),4)))</f>
        <v>0</v>
      </c>
      <c r="I6" s="68">
        <f t="shared" ca="1" si="4"/>
        <v>1000</v>
      </c>
      <c r="J6" s="70">
        <f t="shared" ca="1" si="5"/>
        <v>1</v>
      </c>
      <c r="K6" s="71" t="str">
        <f t="shared" ca="1" si="6"/>
        <v/>
      </c>
    </row>
    <row r="7" spans="1:11" ht="20.149999999999999" customHeight="1" x14ac:dyDescent="0.35">
      <c r="A7" s="31" t="str">
        <f t="array" ref="A7">IFERROR(INDEX('Récaptitulatif Resa PARIS 2018'!$A$2:$A$59, MATCH(0, IF($A$1='Récaptitulatif Resa PARIS 2018'!$E$2:$E$59, COUNTIF($A$2:$A6, 'Récaptitulatif Resa PARIS 2018'!$A$2:$A$59), ""), 0)),"")</f>
        <v/>
      </c>
      <c r="B7" s="68">
        <f>SUMPRODUCT(('Récaptitulatif Resa PARIS 2018'!$A$2:$A$59='Analyse par appartement'!$A7)*('Récaptitulatif Resa PARIS 2018'!$E$2:$E$59='Analyse par appartement'!$A$1)*('Récaptitulatif Resa PARIS 2018'!$B$2:$B$59='Analyse par appartement'!B$1)*('Récaptitulatif Resa PARIS 2018'!$I$2:$I$59))</f>
        <v>1000</v>
      </c>
      <c r="C7" s="68">
        <f>SUMPRODUCT(('Récaptitulatif Resa PARIS 2018'!$A$2:$A$59='Analyse par appartement'!$A7)*('Récaptitulatif Resa PARIS 2018'!$E$2:$E$59='Analyse par appartement'!$A$1)*('Récaptitulatif Resa PARIS 2018'!$B$2:$B$59='Analyse par appartement'!C$1)*('Récaptitulatif Resa PARIS 2018'!$I$2:$I$59))</f>
        <v>0</v>
      </c>
      <c r="D7" s="68">
        <f>SUMPRODUCT(('Récaptitulatif Resa PARIS 2018'!$A$2:$A$59='Analyse par appartement'!$A7)*('Récaptitulatif Resa PARIS 2018'!$E$2:$E$59='Analyse par appartement'!$A$1)*('Récaptitulatif Resa PARIS 2018'!$B$2:$B$59='Analyse par appartement'!D$1)*('Récaptitulatif Resa PARIS 2018'!$I$2:$I$59))</f>
        <v>0</v>
      </c>
      <c r="E7" s="68">
        <f>SUMPRODUCT(('Récaptitulatif Resa PARIS 2018'!$A$2:$A$59='Analyse par appartement'!$A7)*('Récaptitulatif Resa PARIS 2018'!$E$2:$E$59='Analyse par appartement'!$A$1)*('Récaptitulatif Resa PARIS 2018'!$B$2:$B$59='Analyse par appartement'!E$1)*('Récaptitulatif Resa PARIS 2018'!$I$2:$I$59))</f>
        <v>0</v>
      </c>
      <c r="F7" s="69">
        <f>SUMPRODUCT(('Récaptitulatif Resa PARIS 2018'!$A$2:$A$59='Analyse par appartement'!$A7)*('Récaptitulatif Resa PARIS 2018'!$E$2:$E$59='Analyse par appartement'!$A$1)*('Récaptitulatif Resa PARIS 2018'!$H$2:$H$59))</f>
        <v>0</v>
      </c>
      <c r="G7" s="68">
        <f ca="1">IF(A7="",0,INDIRECT("'Récaptitulatif Loyer Paris'!"&amp;ADDRESS(MATCH(A7,'Récaptitulatif Loyer Paris'!$A:$A,0),MATCH($A$1,'Récaptitulatif Loyer Paris'!$1:$1,0)+1,4)))</f>
        <v>0</v>
      </c>
      <c r="H7" s="69">
        <f ca="1">IF(A7="",0,INDIRECT("'Récaptitulatif Loyer Paris'!"&amp;ADDRESS(MATCH(A7,'Récaptitulatif Loyer Paris'!$A:$A,0),MATCH($A$1,'Récaptitulatif Loyer Paris'!$1:$1,0),4)))</f>
        <v>0</v>
      </c>
      <c r="I7" s="68">
        <f t="shared" ref="I7:I15" ca="1" si="7">B7-G7</f>
        <v>1000</v>
      </c>
      <c r="J7" s="70">
        <f t="shared" ref="J7:J15" ca="1" si="8">IFERROR(I7/B7,"")</f>
        <v>1</v>
      </c>
      <c r="K7" s="71" t="str">
        <f t="shared" ref="K7:K15" ca="1" si="9">IFERROR(F7/H7,"")</f>
        <v/>
      </c>
    </row>
    <row r="8" spans="1:11" ht="20.149999999999999" customHeight="1" x14ac:dyDescent="0.35">
      <c r="A8" s="31" t="str">
        <f t="array" ref="A8">IFERROR(INDEX('Récaptitulatif Resa PARIS 2018'!$A$2:$A$59, MATCH(0, IF($A$1='Récaptitulatif Resa PARIS 2018'!$E$2:$E$59, COUNTIF($A$2:$A7, 'Récaptitulatif Resa PARIS 2018'!$A$2:$A$59), ""), 0)),"")</f>
        <v/>
      </c>
      <c r="B8" s="68">
        <f>SUMPRODUCT(('Récaptitulatif Resa PARIS 2018'!$A$2:$A$59='Analyse par appartement'!$A8)*('Récaptitulatif Resa PARIS 2018'!$E$2:$E$59='Analyse par appartement'!$A$1)*('Récaptitulatif Resa PARIS 2018'!$B$2:$B$59='Analyse par appartement'!B$1)*('Récaptitulatif Resa PARIS 2018'!$I$2:$I$59))</f>
        <v>1000</v>
      </c>
      <c r="C8" s="68">
        <f>SUMPRODUCT(('Récaptitulatif Resa PARIS 2018'!$A$2:$A$59='Analyse par appartement'!$A8)*('Récaptitulatif Resa PARIS 2018'!$E$2:$E$59='Analyse par appartement'!$A$1)*('Récaptitulatif Resa PARIS 2018'!$B$2:$B$59='Analyse par appartement'!C$1)*('Récaptitulatif Resa PARIS 2018'!$I$2:$I$59))</f>
        <v>0</v>
      </c>
      <c r="D8" s="68">
        <f>SUMPRODUCT(('Récaptitulatif Resa PARIS 2018'!$A$2:$A$59='Analyse par appartement'!$A8)*('Récaptitulatif Resa PARIS 2018'!$E$2:$E$59='Analyse par appartement'!$A$1)*('Récaptitulatif Resa PARIS 2018'!$B$2:$B$59='Analyse par appartement'!D$1)*('Récaptitulatif Resa PARIS 2018'!$I$2:$I$59))</f>
        <v>0</v>
      </c>
      <c r="E8" s="68">
        <f>SUMPRODUCT(('Récaptitulatif Resa PARIS 2018'!$A$2:$A$59='Analyse par appartement'!$A8)*('Récaptitulatif Resa PARIS 2018'!$E$2:$E$59='Analyse par appartement'!$A$1)*('Récaptitulatif Resa PARIS 2018'!$B$2:$B$59='Analyse par appartement'!E$1)*('Récaptitulatif Resa PARIS 2018'!$I$2:$I$59))</f>
        <v>0</v>
      </c>
      <c r="F8" s="69">
        <f>SUMPRODUCT(('Récaptitulatif Resa PARIS 2018'!$A$2:$A$59='Analyse par appartement'!$A8)*('Récaptitulatif Resa PARIS 2018'!$E$2:$E$59='Analyse par appartement'!$A$1)*('Récaptitulatif Resa PARIS 2018'!$H$2:$H$59))</f>
        <v>0</v>
      </c>
      <c r="G8" s="68">
        <f ca="1">IF(A8="",0,INDIRECT("'Récaptitulatif Loyer Paris'!"&amp;ADDRESS(MATCH(A8,'Récaptitulatif Loyer Paris'!$A:$A,0),MATCH($A$1,'Récaptitulatif Loyer Paris'!$1:$1,0)+1,4)))</f>
        <v>0</v>
      </c>
      <c r="H8" s="69">
        <f ca="1">IF(A8="",0,INDIRECT("'Récaptitulatif Loyer Paris'!"&amp;ADDRESS(MATCH(A8,'Récaptitulatif Loyer Paris'!$A:$A,0),MATCH($A$1,'Récaptitulatif Loyer Paris'!$1:$1,0),4)))</f>
        <v>0</v>
      </c>
      <c r="I8" s="68">
        <f t="shared" ca="1" si="7"/>
        <v>1000</v>
      </c>
      <c r="J8" s="70">
        <f t="shared" ca="1" si="8"/>
        <v>1</v>
      </c>
      <c r="K8" s="71" t="str">
        <f t="shared" ca="1" si="9"/>
        <v/>
      </c>
    </row>
    <row r="9" spans="1:11" ht="20.149999999999999" customHeight="1" x14ac:dyDescent="0.35">
      <c r="A9" s="31" t="str">
        <f t="array" ref="A9">IFERROR(INDEX('Récaptitulatif Resa PARIS 2018'!$A$2:$A$59, MATCH(0, IF($A$1='Récaptitulatif Resa PARIS 2018'!$E$2:$E$59, COUNTIF($A$2:$A8, 'Récaptitulatif Resa PARIS 2018'!$A$2:$A$59), ""), 0)),"")</f>
        <v/>
      </c>
      <c r="B9" s="68">
        <f>SUMPRODUCT(('Récaptitulatif Resa PARIS 2018'!$A$2:$A$59='Analyse par appartement'!$A9)*('Récaptitulatif Resa PARIS 2018'!$E$2:$E$59='Analyse par appartement'!$A$1)*('Récaptitulatif Resa PARIS 2018'!$B$2:$B$59='Analyse par appartement'!B$1)*('Récaptitulatif Resa PARIS 2018'!$I$2:$I$59))</f>
        <v>1000</v>
      </c>
      <c r="C9" s="68">
        <f>SUMPRODUCT(('Récaptitulatif Resa PARIS 2018'!$A$2:$A$59='Analyse par appartement'!$A9)*('Récaptitulatif Resa PARIS 2018'!$E$2:$E$59='Analyse par appartement'!$A$1)*('Récaptitulatif Resa PARIS 2018'!$B$2:$B$59='Analyse par appartement'!C$1)*('Récaptitulatif Resa PARIS 2018'!$I$2:$I$59))</f>
        <v>0</v>
      </c>
      <c r="D9" s="68">
        <f>SUMPRODUCT(('Récaptitulatif Resa PARIS 2018'!$A$2:$A$59='Analyse par appartement'!$A9)*('Récaptitulatif Resa PARIS 2018'!$E$2:$E$59='Analyse par appartement'!$A$1)*('Récaptitulatif Resa PARIS 2018'!$B$2:$B$59='Analyse par appartement'!D$1)*('Récaptitulatif Resa PARIS 2018'!$I$2:$I$59))</f>
        <v>0</v>
      </c>
      <c r="E9" s="68">
        <f>SUMPRODUCT(('Récaptitulatif Resa PARIS 2018'!$A$2:$A$59='Analyse par appartement'!$A9)*('Récaptitulatif Resa PARIS 2018'!$E$2:$E$59='Analyse par appartement'!$A$1)*('Récaptitulatif Resa PARIS 2018'!$B$2:$B$59='Analyse par appartement'!E$1)*('Récaptitulatif Resa PARIS 2018'!$I$2:$I$59))</f>
        <v>0</v>
      </c>
      <c r="F9" s="69">
        <f>SUMPRODUCT(('Récaptitulatif Resa PARIS 2018'!$A$2:$A$59='Analyse par appartement'!$A9)*('Récaptitulatif Resa PARIS 2018'!$E$2:$E$59='Analyse par appartement'!$A$1)*('Récaptitulatif Resa PARIS 2018'!$H$2:$H$59))</f>
        <v>0</v>
      </c>
      <c r="G9" s="68">
        <f ca="1">IF(A9="",0,INDIRECT("'Récaptitulatif Loyer Paris'!"&amp;ADDRESS(MATCH(A9,'Récaptitulatif Loyer Paris'!$A:$A,0),MATCH($A$1,'Récaptitulatif Loyer Paris'!$1:$1,0)+1,4)))</f>
        <v>0</v>
      </c>
      <c r="H9" s="69">
        <f ca="1">IF(A9="",0,INDIRECT("'Récaptitulatif Loyer Paris'!"&amp;ADDRESS(MATCH(A9,'Récaptitulatif Loyer Paris'!$A:$A,0),MATCH($A$1,'Récaptitulatif Loyer Paris'!$1:$1,0),4)))</f>
        <v>0</v>
      </c>
      <c r="I9" s="68">
        <f t="shared" ca="1" si="7"/>
        <v>1000</v>
      </c>
      <c r="J9" s="70">
        <f t="shared" ca="1" si="8"/>
        <v>1</v>
      </c>
      <c r="K9" s="71" t="str">
        <f t="shared" ca="1" si="9"/>
        <v/>
      </c>
    </row>
    <row r="10" spans="1:11" ht="20.149999999999999" customHeight="1" x14ac:dyDescent="0.35">
      <c r="A10" s="31" t="str">
        <f t="array" ref="A10">IFERROR(INDEX('Récaptitulatif Resa PARIS 2018'!$A$2:$A$59, MATCH(0, IF($A$1='Récaptitulatif Resa PARIS 2018'!$E$2:$E$59, COUNTIF($A$2:$A9, 'Récaptitulatif Resa PARIS 2018'!$A$2:$A$59), ""), 0)),"")</f>
        <v/>
      </c>
      <c r="B10" s="68">
        <f>SUMPRODUCT(('Récaptitulatif Resa PARIS 2018'!$A$2:$A$59='Analyse par appartement'!$A10)*('Récaptitulatif Resa PARIS 2018'!$E$2:$E$59='Analyse par appartement'!$A$1)*('Récaptitulatif Resa PARIS 2018'!$B$2:$B$59='Analyse par appartement'!B$1)*('Récaptitulatif Resa PARIS 2018'!$I$2:$I$59))</f>
        <v>1000</v>
      </c>
      <c r="C10" s="68">
        <f>SUMPRODUCT(('Récaptitulatif Resa PARIS 2018'!$A$2:$A$59='Analyse par appartement'!$A10)*('Récaptitulatif Resa PARIS 2018'!$E$2:$E$59='Analyse par appartement'!$A$1)*('Récaptitulatif Resa PARIS 2018'!$B$2:$B$59='Analyse par appartement'!C$1)*('Récaptitulatif Resa PARIS 2018'!$I$2:$I$59))</f>
        <v>0</v>
      </c>
      <c r="D10" s="68">
        <f>SUMPRODUCT(('Récaptitulatif Resa PARIS 2018'!$A$2:$A$59='Analyse par appartement'!$A10)*('Récaptitulatif Resa PARIS 2018'!$E$2:$E$59='Analyse par appartement'!$A$1)*('Récaptitulatif Resa PARIS 2018'!$B$2:$B$59='Analyse par appartement'!D$1)*('Récaptitulatif Resa PARIS 2018'!$I$2:$I$59))</f>
        <v>0</v>
      </c>
      <c r="E10" s="68">
        <f>SUMPRODUCT(('Récaptitulatif Resa PARIS 2018'!$A$2:$A$59='Analyse par appartement'!$A10)*('Récaptitulatif Resa PARIS 2018'!$E$2:$E$59='Analyse par appartement'!$A$1)*('Récaptitulatif Resa PARIS 2018'!$B$2:$B$59='Analyse par appartement'!E$1)*('Récaptitulatif Resa PARIS 2018'!$I$2:$I$59))</f>
        <v>0</v>
      </c>
      <c r="F10" s="69">
        <f>SUMPRODUCT(('Récaptitulatif Resa PARIS 2018'!$A$2:$A$59='Analyse par appartement'!$A10)*('Récaptitulatif Resa PARIS 2018'!$E$2:$E$59='Analyse par appartement'!$A$1)*('Récaptitulatif Resa PARIS 2018'!$H$2:$H$59))</f>
        <v>0</v>
      </c>
      <c r="G10" s="68">
        <f ca="1">IF(A10="",0,INDIRECT("'Récaptitulatif Loyer Paris'!"&amp;ADDRESS(MATCH(A10,'Récaptitulatif Loyer Paris'!$A:$A,0),MATCH($A$1,'Récaptitulatif Loyer Paris'!$1:$1,0)+1,4)))</f>
        <v>0</v>
      </c>
      <c r="H10" s="69">
        <f ca="1">IF(A10="",0,INDIRECT("'Récaptitulatif Loyer Paris'!"&amp;ADDRESS(MATCH(A10,'Récaptitulatif Loyer Paris'!$A:$A,0),MATCH($A$1,'Récaptitulatif Loyer Paris'!$1:$1,0),4)))</f>
        <v>0</v>
      </c>
      <c r="I10" s="68">
        <f t="shared" ca="1" si="7"/>
        <v>1000</v>
      </c>
      <c r="J10" s="70">
        <f t="shared" ca="1" si="8"/>
        <v>1</v>
      </c>
      <c r="K10" s="71" t="str">
        <f t="shared" ca="1" si="9"/>
        <v/>
      </c>
    </row>
    <row r="11" spans="1:11" ht="20.149999999999999" customHeight="1" x14ac:dyDescent="0.35">
      <c r="A11" s="31" t="str">
        <f t="array" ref="A11">IFERROR(INDEX('Récaptitulatif Resa PARIS 2018'!$A$2:$A$59, MATCH(0, IF($A$1='Récaptitulatif Resa PARIS 2018'!$E$2:$E$59, COUNTIF($A$2:$A10, 'Récaptitulatif Resa PARIS 2018'!$A$2:$A$59), ""), 0)),"")</f>
        <v/>
      </c>
      <c r="B11" s="68">
        <f>SUMPRODUCT(('Récaptitulatif Resa PARIS 2018'!$A$2:$A$59='Analyse par appartement'!$A11)*('Récaptitulatif Resa PARIS 2018'!$E$2:$E$59='Analyse par appartement'!$A$1)*('Récaptitulatif Resa PARIS 2018'!$B$2:$B$59='Analyse par appartement'!B$1)*('Récaptitulatif Resa PARIS 2018'!$I$2:$I$59))</f>
        <v>1000</v>
      </c>
      <c r="C11" s="68">
        <f>SUMPRODUCT(('Récaptitulatif Resa PARIS 2018'!$A$2:$A$59='Analyse par appartement'!$A11)*('Récaptitulatif Resa PARIS 2018'!$E$2:$E$59='Analyse par appartement'!$A$1)*('Récaptitulatif Resa PARIS 2018'!$B$2:$B$59='Analyse par appartement'!C$1)*('Récaptitulatif Resa PARIS 2018'!$I$2:$I$59))</f>
        <v>0</v>
      </c>
      <c r="D11" s="68">
        <f>SUMPRODUCT(('Récaptitulatif Resa PARIS 2018'!$A$2:$A$59='Analyse par appartement'!$A11)*('Récaptitulatif Resa PARIS 2018'!$E$2:$E$59='Analyse par appartement'!$A$1)*('Récaptitulatif Resa PARIS 2018'!$B$2:$B$59='Analyse par appartement'!D$1)*('Récaptitulatif Resa PARIS 2018'!$I$2:$I$59))</f>
        <v>0</v>
      </c>
      <c r="E11" s="68">
        <f>SUMPRODUCT(('Récaptitulatif Resa PARIS 2018'!$A$2:$A$59='Analyse par appartement'!$A11)*('Récaptitulatif Resa PARIS 2018'!$E$2:$E$59='Analyse par appartement'!$A$1)*('Récaptitulatif Resa PARIS 2018'!$B$2:$B$59='Analyse par appartement'!E$1)*('Récaptitulatif Resa PARIS 2018'!$I$2:$I$59))</f>
        <v>0</v>
      </c>
      <c r="F11" s="69">
        <f>SUMPRODUCT(('Récaptitulatif Resa PARIS 2018'!$A$2:$A$59='Analyse par appartement'!$A11)*('Récaptitulatif Resa PARIS 2018'!$E$2:$E$59='Analyse par appartement'!$A$1)*('Récaptitulatif Resa PARIS 2018'!$H$2:$H$59))</f>
        <v>0</v>
      </c>
      <c r="G11" s="68">
        <f ca="1">IF(A11="",0,INDIRECT("'Récaptitulatif Loyer Paris'!"&amp;ADDRESS(MATCH(A11,'Récaptitulatif Loyer Paris'!$A:$A,0),MATCH($A$1,'Récaptitulatif Loyer Paris'!$1:$1,0)+1,4)))</f>
        <v>0</v>
      </c>
      <c r="H11" s="69">
        <f ca="1">IF(A11="",0,INDIRECT("'Récaptitulatif Loyer Paris'!"&amp;ADDRESS(MATCH(A11,'Récaptitulatif Loyer Paris'!$A:$A,0),MATCH($A$1,'Récaptitulatif Loyer Paris'!$1:$1,0),4)))</f>
        <v>0</v>
      </c>
      <c r="I11" s="68">
        <f t="shared" ca="1" si="7"/>
        <v>1000</v>
      </c>
      <c r="J11" s="70">
        <f t="shared" ca="1" si="8"/>
        <v>1</v>
      </c>
      <c r="K11" s="71" t="str">
        <f t="shared" ca="1" si="9"/>
        <v/>
      </c>
    </row>
    <row r="12" spans="1:11" ht="20.149999999999999" customHeight="1" x14ac:dyDescent="0.35">
      <c r="A12" s="31" t="str">
        <f t="array" ref="A12">IFERROR(INDEX('Récaptitulatif Resa PARIS 2018'!$A$2:$A$59, MATCH(0, IF($A$1='Récaptitulatif Resa PARIS 2018'!$E$2:$E$59, COUNTIF($A$2:$A11, 'Récaptitulatif Resa PARIS 2018'!$A$2:$A$59), ""), 0)),"")</f>
        <v/>
      </c>
      <c r="B12" s="68">
        <f>SUMPRODUCT(('Récaptitulatif Resa PARIS 2018'!$A$2:$A$59='Analyse par appartement'!$A12)*('Récaptitulatif Resa PARIS 2018'!$E$2:$E$59='Analyse par appartement'!$A$1)*('Récaptitulatif Resa PARIS 2018'!$B$2:$B$59='Analyse par appartement'!B$1)*('Récaptitulatif Resa PARIS 2018'!$I$2:$I$59))</f>
        <v>1000</v>
      </c>
      <c r="C12" s="68">
        <f>SUMPRODUCT(('Récaptitulatif Resa PARIS 2018'!$A$2:$A$59='Analyse par appartement'!$A12)*('Récaptitulatif Resa PARIS 2018'!$E$2:$E$59='Analyse par appartement'!$A$1)*('Récaptitulatif Resa PARIS 2018'!$B$2:$B$59='Analyse par appartement'!C$1)*('Récaptitulatif Resa PARIS 2018'!$I$2:$I$59))</f>
        <v>0</v>
      </c>
      <c r="D12" s="68">
        <f>SUMPRODUCT(('Récaptitulatif Resa PARIS 2018'!$A$2:$A$59='Analyse par appartement'!$A12)*('Récaptitulatif Resa PARIS 2018'!$E$2:$E$59='Analyse par appartement'!$A$1)*('Récaptitulatif Resa PARIS 2018'!$B$2:$B$59='Analyse par appartement'!D$1)*('Récaptitulatif Resa PARIS 2018'!$I$2:$I$59))</f>
        <v>0</v>
      </c>
      <c r="E12" s="68">
        <f>SUMPRODUCT(('Récaptitulatif Resa PARIS 2018'!$A$2:$A$59='Analyse par appartement'!$A12)*('Récaptitulatif Resa PARIS 2018'!$E$2:$E$59='Analyse par appartement'!$A$1)*('Récaptitulatif Resa PARIS 2018'!$B$2:$B$59='Analyse par appartement'!E$1)*('Récaptitulatif Resa PARIS 2018'!$I$2:$I$59))</f>
        <v>0</v>
      </c>
      <c r="F12" s="69">
        <f>SUMPRODUCT(('Récaptitulatif Resa PARIS 2018'!$A$2:$A$59='Analyse par appartement'!$A12)*('Récaptitulatif Resa PARIS 2018'!$E$2:$E$59='Analyse par appartement'!$A$1)*('Récaptitulatif Resa PARIS 2018'!$H$2:$H$59))</f>
        <v>0</v>
      </c>
      <c r="G12" s="68">
        <f ca="1">IF(A12="",0,INDIRECT("'Récaptitulatif Loyer Paris'!"&amp;ADDRESS(MATCH(A12,'Récaptitulatif Loyer Paris'!$A:$A,0),MATCH($A$1,'Récaptitulatif Loyer Paris'!$1:$1,0)+1,4)))</f>
        <v>0</v>
      </c>
      <c r="H12" s="69">
        <f ca="1">IF(A12="",0,INDIRECT("'Récaptitulatif Loyer Paris'!"&amp;ADDRESS(MATCH(A12,'Récaptitulatif Loyer Paris'!$A:$A,0),MATCH($A$1,'Récaptitulatif Loyer Paris'!$1:$1,0),4)))</f>
        <v>0</v>
      </c>
      <c r="I12" s="68">
        <f t="shared" ca="1" si="7"/>
        <v>1000</v>
      </c>
      <c r="J12" s="70">
        <f t="shared" ca="1" si="8"/>
        <v>1</v>
      </c>
      <c r="K12" s="71" t="str">
        <f t="shared" ca="1" si="9"/>
        <v/>
      </c>
    </row>
    <row r="13" spans="1:11" ht="20.149999999999999" customHeight="1" x14ac:dyDescent="0.35">
      <c r="A13" s="31" t="str">
        <f t="array" ref="A13">IFERROR(INDEX('Récaptitulatif Resa PARIS 2018'!$A$2:$A$59, MATCH(0, IF($A$1='Récaptitulatif Resa PARIS 2018'!$E$2:$E$59, COUNTIF($A$2:$A12, 'Récaptitulatif Resa PARIS 2018'!$A$2:$A$59), ""), 0)),"")</f>
        <v/>
      </c>
      <c r="B13" s="68">
        <f>SUMPRODUCT(('Récaptitulatif Resa PARIS 2018'!$A$2:$A$59='Analyse par appartement'!$A13)*('Récaptitulatif Resa PARIS 2018'!$E$2:$E$59='Analyse par appartement'!$A$1)*('Récaptitulatif Resa PARIS 2018'!$B$2:$B$59='Analyse par appartement'!B$1)*('Récaptitulatif Resa PARIS 2018'!$I$2:$I$59))</f>
        <v>1000</v>
      </c>
      <c r="C13" s="68">
        <f>SUMPRODUCT(('Récaptitulatif Resa PARIS 2018'!$A$2:$A$59='Analyse par appartement'!$A13)*('Récaptitulatif Resa PARIS 2018'!$E$2:$E$59='Analyse par appartement'!$A$1)*('Récaptitulatif Resa PARIS 2018'!$B$2:$B$59='Analyse par appartement'!C$1)*('Récaptitulatif Resa PARIS 2018'!$I$2:$I$59))</f>
        <v>0</v>
      </c>
      <c r="D13" s="68">
        <f>SUMPRODUCT(('Récaptitulatif Resa PARIS 2018'!$A$2:$A$59='Analyse par appartement'!$A13)*('Récaptitulatif Resa PARIS 2018'!$E$2:$E$59='Analyse par appartement'!$A$1)*('Récaptitulatif Resa PARIS 2018'!$B$2:$B$59='Analyse par appartement'!D$1)*('Récaptitulatif Resa PARIS 2018'!$I$2:$I$59))</f>
        <v>0</v>
      </c>
      <c r="E13" s="68">
        <f>SUMPRODUCT(('Récaptitulatif Resa PARIS 2018'!$A$2:$A$59='Analyse par appartement'!$A13)*('Récaptitulatif Resa PARIS 2018'!$E$2:$E$59='Analyse par appartement'!$A$1)*('Récaptitulatif Resa PARIS 2018'!$B$2:$B$59='Analyse par appartement'!E$1)*('Récaptitulatif Resa PARIS 2018'!$I$2:$I$59))</f>
        <v>0</v>
      </c>
      <c r="F13" s="69">
        <f>SUMPRODUCT(('Récaptitulatif Resa PARIS 2018'!$A$2:$A$59='Analyse par appartement'!$A13)*('Récaptitulatif Resa PARIS 2018'!$E$2:$E$59='Analyse par appartement'!$A$1)*('Récaptitulatif Resa PARIS 2018'!$H$2:$H$59))</f>
        <v>0</v>
      </c>
      <c r="G13" s="68">
        <f ca="1">IF(A13="",0,INDIRECT("'Récaptitulatif Loyer Paris'!"&amp;ADDRESS(MATCH(A13,'Récaptitulatif Loyer Paris'!$A:$A,0),MATCH($A$1,'Récaptitulatif Loyer Paris'!$1:$1,0)+1,4)))</f>
        <v>0</v>
      </c>
      <c r="H13" s="69">
        <f ca="1">IF(A13="",0,INDIRECT("'Récaptitulatif Loyer Paris'!"&amp;ADDRESS(MATCH(A13,'Récaptitulatif Loyer Paris'!$A:$A,0),MATCH($A$1,'Récaptitulatif Loyer Paris'!$1:$1,0),4)))</f>
        <v>0</v>
      </c>
      <c r="I13" s="68">
        <f t="shared" ca="1" si="7"/>
        <v>1000</v>
      </c>
      <c r="J13" s="70">
        <f t="shared" ca="1" si="8"/>
        <v>1</v>
      </c>
      <c r="K13" s="71" t="str">
        <f t="shared" ca="1" si="9"/>
        <v/>
      </c>
    </row>
    <row r="14" spans="1:11" ht="20.149999999999999" customHeight="1" x14ac:dyDescent="0.35">
      <c r="A14" s="31" t="str">
        <f t="array" ref="A14">IFERROR(INDEX('Récaptitulatif Resa PARIS 2018'!$A$2:$A$59, MATCH(0, IF($A$1='Récaptitulatif Resa PARIS 2018'!$E$2:$E$59, COUNTIF($A$2:$A13, 'Récaptitulatif Resa PARIS 2018'!$A$2:$A$59), ""), 0)),"")</f>
        <v/>
      </c>
      <c r="B14" s="68">
        <f>SUMPRODUCT(('Récaptitulatif Resa PARIS 2018'!$A$2:$A$59='Analyse par appartement'!$A14)*('Récaptitulatif Resa PARIS 2018'!$E$2:$E$59='Analyse par appartement'!$A$1)*('Récaptitulatif Resa PARIS 2018'!$B$2:$B$59='Analyse par appartement'!B$1)*('Récaptitulatif Resa PARIS 2018'!$I$2:$I$59))</f>
        <v>1000</v>
      </c>
      <c r="C14" s="68">
        <f>SUMPRODUCT(('Récaptitulatif Resa PARIS 2018'!$A$2:$A$59='Analyse par appartement'!$A14)*('Récaptitulatif Resa PARIS 2018'!$E$2:$E$59='Analyse par appartement'!$A$1)*('Récaptitulatif Resa PARIS 2018'!$B$2:$B$59='Analyse par appartement'!C$1)*('Récaptitulatif Resa PARIS 2018'!$I$2:$I$59))</f>
        <v>0</v>
      </c>
      <c r="D14" s="68">
        <f>SUMPRODUCT(('Récaptitulatif Resa PARIS 2018'!$A$2:$A$59='Analyse par appartement'!$A14)*('Récaptitulatif Resa PARIS 2018'!$E$2:$E$59='Analyse par appartement'!$A$1)*('Récaptitulatif Resa PARIS 2018'!$B$2:$B$59='Analyse par appartement'!D$1)*('Récaptitulatif Resa PARIS 2018'!$I$2:$I$59))</f>
        <v>0</v>
      </c>
      <c r="E14" s="68">
        <f>SUMPRODUCT(('Récaptitulatif Resa PARIS 2018'!$A$2:$A$59='Analyse par appartement'!$A14)*('Récaptitulatif Resa PARIS 2018'!$E$2:$E$59='Analyse par appartement'!$A$1)*('Récaptitulatif Resa PARIS 2018'!$B$2:$B$59='Analyse par appartement'!E$1)*('Récaptitulatif Resa PARIS 2018'!$I$2:$I$59))</f>
        <v>0</v>
      </c>
      <c r="F14" s="69">
        <f>SUMPRODUCT(('Récaptitulatif Resa PARIS 2018'!$A$2:$A$59='Analyse par appartement'!$A14)*('Récaptitulatif Resa PARIS 2018'!$E$2:$E$59='Analyse par appartement'!$A$1)*('Récaptitulatif Resa PARIS 2018'!$H$2:$H$59))</f>
        <v>0</v>
      </c>
      <c r="G14" s="68">
        <f ca="1">IF(A14="",0,INDIRECT("'Récaptitulatif Loyer Paris'!"&amp;ADDRESS(MATCH(A14,'Récaptitulatif Loyer Paris'!$A:$A,0),MATCH($A$1,'Récaptitulatif Loyer Paris'!$1:$1,0)+1,4)))</f>
        <v>0</v>
      </c>
      <c r="H14" s="69">
        <f ca="1">IF(A14="",0,INDIRECT("'Récaptitulatif Loyer Paris'!"&amp;ADDRESS(MATCH(A14,'Récaptitulatif Loyer Paris'!$A:$A,0),MATCH($A$1,'Récaptitulatif Loyer Paris'!$1:$1,0),4)))</f>
        <v>0</v>
      </c>
      <c r="I14" s="68">
        <f t="shared" ca="1" si="7"/>
        <v>1000</v>
      </c>
      <c r="J14" s="70">
        <f t="shared" ca="1" si="8"/>
        <v>1</v>
      </c>
      <c r="K14" s="71" t="str">
        <f t="shared" ca="1" si="9"/>
        <v/>
      </c>
    </row>
    <row r="15" spans="1:11" ht="20.149999999999999" customHeight="1" x14ac:dyDescent="0.35">
      <c r="A15" s="31" t="str">
        <f t="array" ref="A15">IFERROR(INDEX('Récaptitulatif Resa PARIS 2018'!$A$2:$A$59, MATCH(0, IF($A$1='Récaptitulatif Resa PARIS 2018'!$E$2:$E$59, COUNTIF($A$2:$A14, 'Récaptitulatif Resa PARIS 2018'!$A$2:$A$59), ""), 0)),"")</f>
        <v/>
      </c>
      <c r="B15" s="68">
        <f>SUMPRODUCT(('Récaptitulatif Resa PARIS 2018'!$A$2:$A$59='Analyse par appartement'!$A15)*('Récaptitulatif Resa PARIS 2018'!$E$2:$E$59='Analyse par appartement'!$A$1)*('Récaptitulatif Resa PARIS 2018'!$B$2:$B$59='Analyse par appartement'!B$1)*('Récaptitulatif Resa PARIS 2018'!$I$2:$I$59))</f>
        <v>1000</v>
      </c>
      <c r="C15" s="68">
        <f>SUMPRODUCT(('Récaptitulatif Resa PARIS 2018'!$A$2:$A$59='Analyse par appartement'!$A15)*('Récaptitulatif Resa PARIS 2018'!$E$2:$E$59='Analyse par appartement'!$A$1)*('Récaptitulatif Resa PARIS 2018'!$B$2:$B$59='Analyse par appartement'!C$1)*('Récaptitulatif Resa PARIS 2018'!$I$2:$I$59))</f>
        <v>0</v>
      </c>
      <c r="D15" s="68">
        <f>SUMPRODUCT(('Récaptitulatif Resa PARIS 2018'!$A$2:$A$59='Analyse par appartement'!$A15)*('Récaptitulatif Resa PARIS 2018'!$E$2:$E$59='Analyse par appartement'!$A$1)*('Récaptitulatif Resa PARIS 2018'!$B$2:$B$59='Analyse par appartement'!D$1)*('Récaptitulatif Resa PARIS 2018'!$I$2:$I$59))</f>
        <v>0</v>
      </c>
      <c r="E15" s="68">
        <f>SUMPRODUCT(('Récaptitulatif Resa PARIS 2018'!$A$2:$A$59='Analyse par appartement'!$A15)*('Récaptitulatif Resa PARIS 2018'!$E$2:$E$59='Analyse par appartement'!$A$1)*('Récaptitulatif Resa PARIS 2018'!$B$2:$B$59='Analyse par appartement'!E$1)*('Récaptitulatif Resa PARIS 2018'!$I$2:$I$59))</f>
        <v>0</v>
      </c>
      <c r="F15" s="69">
        <f>SUMPRODUCT(('Récaptitulatif Resa PARIS 2018'!$A$2:$A$59='Analyse par appartement'!$A15)*('Récaptitulatif Resa PARIS 2018'!$E$2:$E$59='Analyse par appartement'!$A$1)*('Récaptitulatif Resa PARIS 2018'!$H$2:$H$59))</f>
        <v>0</v>
      </c>
      <c r="G15" s="68">
        <f ca="1">IF(A15="",0,INDIRECT("'Récaptitulatif Loyer Paris'!"&amp;ADDRESS(MATCH(A15,'Récaptitulatif Loyer Paris'!$A:$A,0),MATCH($A$1,'Récaptitulatif Loyer Paris'!$1:$1,0)+1,4)))</f>
        <v>0</v>
      </c>
      <c r="H15" s="69">
        <f ca="1">IF(A15="",0,INDIRECT("'Récaptitulatif Loyer Paris'!"&amp;ADDRESS(MATCH(A15,'Récaptitulatif Loyer Paris'!$A:$A,0),MATCH($A$1,'Récaptitulatif Loyer Paris'!$1:$1,0),4)))</f>
        <v>0</v>
      </c>
      <c r="I15" s="68">
        <f t="shared" ca="1" si="7"/>
        <v>1000</v>
      </c>
      <c r="J15" s="70">
        <f t="shared" ca="1" si="8"/>
        <v>1</v>
      </c>
      <c r="K15" s="71" t="str">
        <f t="shared" ca="1" si="9"/>
        <v/>
      </c>
    </row>
    <row r="16" spans="1:11" ht="20.149999999999999" customHeight="1" x14ac:dyDescent="0.35"/>
    <row r="17" ht="20.149999999999999" customHeight="1" x14ac:dyDescent="0.35"/>
    <row r="18" ht="20.149999999999999" customHeight="1" x14ac:dyDescent="0.35"/>
    <row r="19" ht="20.149999999999999" customHeight="1" x14ac:dyDescent="0.35"/>
    <row r="20" ht="20.149999999999999" customHeight="1" x14ac:dyDescent="0.35"/>
    <row r="21" ht="20.149999999999999" customHeight="1" x14ac:dyDescent="0.35"/>
    <row r="22" ht="20.149999999999999" customHeight="1" x14ac:dyDescent="0.35"/>
    <row r="23" ht="20.149999999999999" customHeight="1" x14ac:dyDescent="0.35"/>
    <row r="24" ht="20.149999999999999" customHeight="1" x14ac:dyDescent="0.35"/>
    <row r="25" ht="20.149999999999999" customHeight="1" x14ac:dyDescent="0.35"/>
    <row r="26" ht="20.149999999999999" customHeight="1" x14ac:dyDescent="0.35"/>
    <row r="27" ht="20.149999999999999" customHeight="1" x14ac:dyDescent="0.35"/>
    <row r="28" ht="20.149999999999999" customHeight="1" x14ac:dyDescent="0.35"/>
    <row r="29" ht="20.149999999999999" customHeight="1" x14ac:dyDescent="0.35"/>
    <row r="30" ht="20.149999999999999" customHeight="1" x14ac:dyDescent="0.35"/>
  </sheetData>
  <conditionalFormatting sqref="I1:I1048576">
    <cfRule type="cellIs" dxfId="6" priority="6" operator="between">
      <formula>200</formula>
      <formula>0</formula>
    </cfRule>
    <cfRule type="cellIs" dxfId="5" priority="7" operator="lessThan">
      <formula>0</formula>
    </cfRule>
  </conditionalFormatting>
  <conditionalFormatting sqref="I2:I15">
    <cfRule type="cellIs" dxfId="4" priority="5" operator="greaterThan">
      <formula>1000</formula>
    </cfRule>
  </conditionalFormatting>
  <conditionalFormatting sqref="I2:I29">
    <cfRule type="cellIs" dxfId="3" priority="4" operator="between">
      <formula>201</formula>
      <formula>1000</formula>
    </cfRule>
  </conditionalFormatting>
  <conditionalFormatting sqref="K1:K1048576">
    <cfRule type="cellIs" dxfId="2" priority="2" operator="between">
      <formula>0.51</formula>
      <formula>0.8</formula>
    </cfRule>
    <cfRule type="cellIs" dxfId="1" priority="3" operator="lessThan">
      <formula>50.01%</formula>
    </cfRule>
  </conditionalFormatting>
  <conditionalFormatting sqref="K2:K16">
    <cfRule type="cellIs" dxfId="0" priority="1" operator="greaterThan">
      <formula>0.805</formula>
    </cfRule>
  </conditionalFormatting>
  <dataValidations count="1">
    <dataValidation type="list" allowBlank="1" showInputMessage="1" showErrorMessage="1" sqref="A1" xr:uid="{00000000-0002-0000-0500-000000000000}">
      <formula1>Mois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Mois de gestion</vt:lpstr>
      <vt:lpstr>Récaptitulatif Loyer Paris</vt:lpstr>
      <vt:lpstr>Récaptitulatif Resa PARIS 2018</vt:lpstr>
      <vt:lpstr>Comptabilité PARIS 2018</vt:lpstr>
      <vt:lpstr>Analyse Global PARIS </vt:lpstr>
      <vt:lpstr>Analyse par appartement</vt:lpstr>
      <vt:lpstr>Mois</vt:lpstr>
    </vt:vector>
  </TitlesOfParts>
  <Company>IUT PARIS DESCARTES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vassoux</dc:creator>
  <cp:lastModifiedBy>Thibault Martin</cp:lastModifiedBy>
  <dcterms:created xsi:type="dcterms:W3CDTF">2016-09-14T15:49:27Z</dcterms:created>
  <dcterms:modified xsi:type="dcterms:W3CDTF">2018-01-25T16:05:11Z</dcterms:modified>
</cp:coreProperties>
</file>