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Thibault Martin\Downloads\"/>
    </mc:Choice>
  </mc:AlternateContent>
  <bookViews>
    <workbookView xWindow="0" yWindow="0" windowWidth="19200" windowHeight="6650" firstSheet="2" activeTab="4" xr2:uid="{00000000-000D-0000-FFFF-FFFF00000000}"/>
  </bookViews>
  <sheets>
    <sheet name="Mois de gestion" sheetId="7" state="hidden" r:id="rId1"/>
    <sheet name="Récaptitulatif Loyer Paris" sheetId="6" r:id="rId2"/>
    <sheet name="Récaptitulatif Resa PARIS 2018" sheetId="8" r:id="rId3"/>
    <sheet name="Comptabilité PARIS 2018" sheetId="10" r:id="rId4"/>
    <sheet name="Analyse Global PARIS " sheetId="11" r:id="rId5"/>
  </sheets>
  <externalReferences>
    <externalReference r:id="rId6"/>
  </externalReferences>
  <definedNames>
    <definedName name="_xlnm._FilterDatabase" localSheetId="1" hidden="1">'Récaptitulatif Loyer Paris'!$A$1:$Y$56</definedName>
    <definedName name="_xlnm._FilterDatabase" localSheetId="2" hidden="1">'Récaptitulatif Resa PARIS 2018'!$A$1:$I$1</definedName>
    <definedName name="Param1">[1]Param!$A$3:$A$11</definedName>
    <definedName name="Param2">[1]Param!$A$14:$A$40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17" i="10" l="1"/>
  <c r="H117" i="10"/>
  <c r="E117" i="10"/>
  <c r="H116" i="10"/>
  <c r="J116" i="10" s="1"/>
  <c r="E116" i="10"/>
  <c r="J115" i="10"/>
  <c r="H115" i="10"/>
  <c r="E115" i="10"/>
  <c r="H114" i="10"/>
  <c r="J114" i="10" s="1"/>
  <c r="E114" i="10"/>
  <c r="J113" i="10"/>
  <c r="H113" i="10"/>
  <c r="E113" i="10"/>
  <c r="H112" i="10"/>
  <c r="J112" i="10" s="1"/>
  <c r="E112" i="10"/>
  <c r="J111" i="10"/>
  <c r="H111" i="10"/>
  <c r="E111" i="10"/>
  <c r="H110" i="10"/>
  <c r="J110" i="10" s="1"/>
  <c r="E110" i="10"/>
  <c r="J109" i="10"/>
  <c r="H109" i="10"/>
  <c r="E109" i="10"/>
  <c r="H108" i="10"/>
  <c r="J108" i="10" s="1"/>
  <c r="E108" i="10"/>
  <c r="J107" i="10"/>
  <c r="H107" i="10"/>
  <c r="E107" i="10"/>
  <c r="H106" i="10"/>
  <c r="J106" i="10" s="1"/>
  <c r="E106" i="10"/>
  <c r="J105" i="10"/>
  <c r="H105" i="10"/>
  <c r="E105" i="10"/>
  <c r="H104" i="10"/>
  <c r="J104" i="10" s="1"/>
  <c r="E104" i="10"/>
  <c r="J103" i="10"/>
  <c r="H103" i="10"/>
  <c r="E103" i="10"/>
  <c r="H102" i="10"/>
  <c r="J102" i="10" s="1"/>
  <c r="E102" i="10"/>
  <c r="J101" i="10"/>
  <c r="H101" i="10"/>
  <c r="E101" i="10"/>
  <c r="H100" i="10"/>
  <c r="J100" i="10" s="1"/>
  <c r="E100" i="10"/>
  <c r="J99" i="10"/>
  <c r="H99" i="10"/>
  <c r="E99" i="10"/>
  <c r="H98" i="10"/>
  <c r="J98" i="10" s="1"/>
  <c r="E98" i="10"/>
  <c r="J97" i="10"/>
  <c r="H97" i="10"/>
  <c r="E97" i="10"/>
  <c r="H96" i="10"/>
  <c r="J96" i="10" s="1"/>
  <c r="E96" i="10"/>
  <c r="J95" i="10"/>
  <c r="H95" i="10"/>
  <c r="E95" i="10"/>
  <c r="H94" i="10"/>
  <c r="J94" i="10" s="1"/>
  <c r="E94" i="10"/>
  <c r="J93" i="10"/>
  <c r="H93" i="10"/>
  <c r="E93" i="10"/>
  <c r="H92" i="10"/>
  <c r="J92" i="10" s="1"/>
  <c r="E92" i="10"/>
  <c r="J91" i="10"/>
  <c r="H91" i="10"/>
  <c r="E91" i="10"/>
  <c r="H90" i="10"/>
  <c r="J90" i="10" s="1"/>
  <c r="E90" i="10"/>
  <c r="J89" i="10"/>
  <c r="H89" i="10"/>
  <c r="E89" i="10"/>
  <c r="H88" i="10"/>
  <c r="J88" i="10" s="1"/>
  <c r="E88" i="10"/>
  <c r="J87" i="10"/>
  <c r="H87" i="10"/>
  <c r="E87" i="10"/>
  <c r="H86" i="10"/>
  <c r="J86" i="10" s="1"/>
  <c r="E86" i="10"/>
  <c r="J85" i="10"/>
  <c r="H85" i="10"/>
  <c r="E85" i="10"/>
  <c r="H84" i="10"/>
  <c r="J84" i="10" s="1"/>
  <c r="E84" i="10"/>
  <c r="J83" i="10"/>
  <c r="H83" i="10"/>
  <c r="E83" i="10"/>
  <c r="H82" i="10"/>
  <c r="J82" i="10" s="1"/>
  <c r="E82" i="10"/>
  <c r="J81" i="10"/>
  <c r="H81" i="10"/>
  <c r="E81" i="10"/>
  <c r="H80" i="10"/>
  <c r="J80" i="10" s="1"/>
  <c r="E80" i="10"/>
  <c r="J79" i="10"/>
  <c r="H79" i="10"/>
  <c r="E79" i="10"/>
  <c r="H78" i="10"/>
  <c r="J78" i="10" s="1"/>
  <c r="E78" i="10"/>
  <c r="J77" i="10"/>
  <c r="H77" i="10"/>
  <c r="E77" i="10"/>
  <c r="H76" i="10"/>
  <c r="J76" i="10" s="1"/>
  <c r="E76" i="10"/>
  <c r="J75" i="10"/>
  <c r="H75" i="10"/>
  <c r="E75" i="10"/>
  <c r="H74" i="10"/>
  <c r="J74" i="10" s="1"/>
  <c r="E74" i="10"/>
  <c r="J73" i="10"/>
  <c r="H73" i="10"/>
  <c r="E73" i="10"/>
  <c r="H72" i="10"/>
  <c r="J72" i="10" s="1"/>
  <c r="E72" i="10"/>
  <c r="J71" i="10"/>
  <c r="H71" i="10"/>
  <c r="E71" i="10"/>
  <c r="H70" i="10"/>
  <c r="J70" i="10" s="1"/>
  <c r="E70" i="10"/>
  <c r="J69" i="10"/>
  <c r="H69" i="10"/>
  <c r="E69" i="10"/>
  <c r="H68" i="10"/>
  <c r="J68" i="10" s="1"/>
  <c r="E68" i="10"/>
  <c r="J67" i="10"/>
  <c r="H67" i="10"/>
  <c r="E67" i="10"/>
  <c r="H66" i="10"/>
  <c r="J66" i="10" s="1"/>
  <c r="E66" i="10"/>
  <c r="J65" i="10"/>
  <c r="H65" i="10"/>
  <c r="E65" i="10"/>
  <c r="H64" i="10"/>
  <c r="J64" i="10" s="1"/>
  <c r="E64" i="10"/>
  <c r="J63" i="10"/>
  <c r="H63" i="10"/>
  <c r="E63" i="10"/>
  <c r="H62" i="10"/>
  <c r="J62" i="10" s="1"/>
  <c r="E62" i="10"/>
  <c r="J61" i="10"/>
  <c r="H61" i="10"/>
  <c r="E61" i="10"/>
  <c r="H60" i="10"/>
  <c r="J60" i="10" s="1"/>
  <c r="E60" i="10"/>
  <c r="J59" i="10"/>
  <c r="H59" i="10"/>
  <c r="E59" i="10"/>
  <c r="H58" i="10"/>
  <c r="J58" i="10" s="1"/>
  <c r="E58" i="10"/>
  <c r="J57" i="10"/>
  <c r="H57" i="10"/>
  <c r="E57" i="10"/>
  <c r="H56" i="10"/>
  <c r="J56" i="10" s="1"/>
  <c r="E56" i="10"/>
  <c r="J55" i="10"/>
  <c r="H55" i="10"/>
  <c r="E55" i="10"/>
  <c r="H54" i="10"/>
  <c r="J54" i="10" s="1"/>
  <c r="E54" i="10"/>
  <c r="J53" i="10"/>
  <c r="H53" i="10"/>
  <c r="E53" i="10"/>
  <c r="H52" i="10"/>
  <c r="J52" i="10" s="1"/>
  <c r="E52" i="10"/>
  <c r="J51" i="10"/>
  <c r="H51" i="10"/>
  <c r="E51" i="10"/>
  <c r="H50" i="10"/>
  <c r="J50" i="10" s="1"/>
  <c r="E50" i="10"/>
  <c r="J49" i="10"/>
  <c r="H49" i="10"/>
  <c r="E49" i="10"/>
  <c r="H48" i="10"/>
  <c r="J48" i="10" s="1"/>
  <c r="E48" i="10"/>
  <c r="J47" i="10"/>
  <c r="H47" i="10"/>
  <c r="E47" i="10"/>
  <c r="H46" i="10"/>
  <c r="J46" i="10" s="1"/>
  <c r="E46" i="10"/>
  <c r="J45" i="10"/>
  <c r="H45" i="10"/>
  <c r="E45" i="10"/>
  <c r="H44" i="10"/>
  <c r="J44" i="10" s="1"/>
  <c r="E44" i="10"/>
  <c r="J43" i="10"/>
  <c r="H43" i="10"/>
  <c r="E43" i="10"/>
  <c r="H42" i="10"/>
  <c r="J42" i="10" s="1"/>
  <c r="E42" i="10"/>
  <c r="J41" i="10"/>
  <c r="H41" i="10"/>
  <c r="E41" i="10"/>
  <c r="H40" i="10"/>
  <c r="J40" i="10" s="1"/>
  <c r="E40" i="10"/>
  <c r="J39" i="10"/>
  <c r="H39" i="10"/>
  <c r="E39" i="10"/>
  <c r="H38" i="10"/>
  <c r="J38" i="10" s="1"/>
  <c r="E38" i="10"/>
  <c r="J37" i="10"/>
  <c r="H37" i="10"/>
  <c r="E37" i="10"/>
  <c r="H36" i="10"/>
  <c r="J36" i="10" s="1"/>
  <c r="E36" i="10"/>
  <c r="J35" i="10"/>
  <c r="H35" i="10"/>
  <c r="E35" i="10"/>
  <c r="H34" i="10"/>
  <c r="J34" i="10" s="1"/>
  <c r="E34" i="10"/>
  <c r="H33" i="10"/>
  <c r="J33" i="10" s="1"/>
  <c r="E33" i="10"/>
  <c r="J32" i="10"/>
  <c r="H32" i="10"/>
  <c r="E32" i="10"/>
  <c r="H31" i="10"/>
  <c r="J31" i="10" s="1"/>
  <c r="E31" i="10"/>
  <c r="J30" i="10"/>
  <c r="H30" i="10"/>
  <c r="E30" i="10"/>
  <c r="H29" i="10"/>
  <c r="J29" i="10" s="1"/>
  <c r="E29" i="10"/>
  <c r="J28" i="10"/>
  <c r="H28" i="10"/>
  <c r="E28" i="10"/>
  <c r="H27" i="10"/>
  <c r="J27" i="10" s="1"/>
  <c r="E27" i="10"/>
  <c r="J26" i="10"/>
  <c r="H26" i="10"/>
  <c r="E26" i="10"/>
  <c r="H25" i="10"/>
  <c r="J25" i="10" s="1"/>
  <c r="E25" i="10"/>
  <c r="J24" i="10"/>
  <c r="H24" i="10"/>
  <c r="E24" i="10"/>
  <c r="H23" i="10"/>
  <c r="J23" i="10" s="1"/>
  <c r="E23" i="10"/>
  <c r="J22" i="10"/>
  <c r="H22" i="10"/>
  <c r="E22" i="10"/>
  <c r="H21" i="10"/>
  <c r="J21" i="10" s="1"/>
  <c r="E21" i="10"/>
  <c r="J20" i="10"/>
  <c r="H20" i="10"/>
  <c r="E20" i="10"/>
  <c r="H19" i="10"/>
  <c r="J19" i="10" s="1"/>
  <c r="E19" i="10"/>
  <c r="J18" i="10"/>
  <c r="H18" i="10"/>
  <c r="E18" i="10"/>
  <c r="H17" i="10"/>
  <c r="J17" i="10" s="1"/>
  <c r="E17" i="10"/>
  <c r="H16" i="10"/>
  <c r="J16" i="10" s="1"/>
  <c r="E16" i="10"/>
  <c r="H15" i="10"/>
  <c r="J15" i="10" s="1"/>
  <c r="E15" i="10"/>
  <c r="J14" i="10"/>
  <c r="H14" i="10"/>
  <c r="E14" i="10"/>
  <c r="H13" i="10"/>
  <c r="J13" i="10" s="1"/>
  <c r="E13" i="10"/>
  <c r="H12" i="10"/>
  <c r="J12" i="10" s="1"/>
  <c r="E12" i="10"/>
  <c r="H11" i="10"/>
  <c r="J11" i="10" s="1"/>
  <c r="E11" i="10"/>
  <c r="H10" i="10"/>
  <c r="J10" i="10" s="1"/>
  <c r="E10" i="10"/>
  <c r="H9" i="10"/>
  <c r="J9" i="10" s="1"/>
  <c r="E9" i="10"/>
  <c r="H8" i="10"/>
  <c r="J8" i="10" s="1"/>
  <c r="E8" i="10"/>
  <c r="H7" i="10"/>
  <c r="J7" i="10" s="1"/>
  <c r="E7" i="10"/>
  <c r="J6" i="10"/>
  <c r="H6" i="10"/>
  <c r="E6" i="10"/>
  <c r="H5" i="10"/>
  <c r="J5" i="10" s="1"/>
  <c r="E5" i="10"/>
  <c r="H4" i="10"/>
  <c r="J4" i="10" s="1"/>
  <c r="E4" i="10"/>
  <c r="H3" i="10"/>
  <c r="J3" i="10" s="1"/>
  <c r="E3" i="10"/>
  <c r="H2" i="10"/>
  <c r="J2" i="10" s="1"/>
  <c r="E2" i="10"/>
  <c r="H2" i="8"/>
  <c r="H3" i="8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103" i="8"/>
  <c r="E2" i="8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I2" i="10"/>
  <c r="I3" i="10"/>
  <c r="I7" i="10"/>
  <c r="I11" i="10"/>
  <c r="I15" i="10"/>
  <c r="I19" i="10"/>
  <c r="I23" i="10"/>
  <c r="I27" i="10"/>
  <c r="I31" i="10"/>
  <c r="I35" i="10"/>
  <c r="I39" i="10"/>
  <c r="I43" i="10"/>
  <c r="I47" i="10"/>
  <c r="I51" i="10"/>
  <c r="I55" i="10"/>
  <c r="I59" i="10"/>
  <c r="I63" i="10"/>
  <c r="I67" i="10"/>
  <c r="I71" i="10"/>
  <c r="I75" i="10"/>
  <c r="I79" i="10"/>
  <c r="I83" i="10"/>
  <c r="I87" i="10"/>
  <c r="I91" i="10"/>
  <c r="I95" i="10"/>
  <c r="I42" i="10"/>
  <c r="I62" i="10"/>
  <c r="I66" i="10"/>
  <c r="I70" i="10"/>
  <c r="I90" i="10"/>
  <c r="I98" i="10"/>
  <c r="I4" i="10"/>
  <c r="I8" i="10"/>
  <c r="I12" i="10"/>
  <c r="I16" i="10"/>
  <c r="I20" i="10"/>
  <c r="I24" i="10"/>
  <c r="I28" i="10"/>
  <c r="I32" i="10"/>
  <c r="I36" i="10"/>
  <c r="I40" i="10"/>
  <c r="I44" i="10"/>
  <c r="I48" i="10"/>
  <c r="I52" i="10"/>
  <c r="I56" i="10"/>
  <c r="I60" i="10"/>
  <c r="I64" i="10"/>
  <c r="I68" i="10"/>
  <c r="I72" i="10"/>
  <c r="I76" i="10"/>
  <c r="I80" i="10"/>
  <c r="I84" i="10"/>
  <c r="I88" i="10"/>
  <c r="I92" i="10"/>
  <c r="I96" i="10"/>
  <c r="I10" i="10"/>
  <c r="I18" i="10"/>
  <c r="I26" i="10"/>
  <c r="I38" i="10"/>
  <c r="I50" i="10"/>
  <c r="I58" i="10"/>
  <c r="I78" i="10"/>
  <c r="I82" i="10"/>
  <c r="I94" i="10"/>
  <c r="I5" i="10"/>
  <c r="I9" i="10"/>
  <c r="I13" i="10"/>
  <c r="I17" i="10"/>
  <c r="I21" i="10"/>
  <c r="I25" i="10"/>
  <c r="I29" i="10"/>
  <c r="I33" i="10"/>
  <c r="I37" i="10"/>
  <c r="I41" i="10"/>
  <c r="I45" i="10"/>
  <c r="I49" i="10"/>
  <c r="I53" i="10"/>
  <c r="I57" i="10"/>
  <c r="I61" i="10"/>
  <c r="I65" i="10"/>
  <c r="I69" i="10"/>
  <c r="I73" i="10"/>
  <c r="I77" i="10"/>
  <c r="I81" i="10"/>
  <c r="I85" i="10"/>
  <c r="I89" i="10"/>
  <c r="I93" i="10"/>
  <c r="I97" i="10"/>
  <c r="I6" i="10"/>
  <c r="I14" i="10"/>
  <c r="I22" i="10"/>
  <c r="I30" i="10"/>
  <c r="I34" i="10"/>
  <c r="I46" i="10"/>
  <c r="I54" i="10"/>
  <c r="I74" i="10"/>
  <c r="I86" i="10"/>
  <c r="I117" i="10"/>
  <c r="I114" i="10"/>
  <c r="I111" i="10"/>
  <c r="I105" i="10"/>
  <c r="I104" i="10"/>
  <c r="I115" i="10"/>
  <c r="I109" i="10"/>
  <c r="I108" i="10"/>
  <c r="I102" i="10"/>
  <c r="I99" i="10"/>
  <c r="I113" i="10"/>
  <c r="I103" i="10"/>
  <c r="I116" i="10"/>
  <c r="I101" i="10"/>
  <c r="I112" i="10"/>
  <c r="I106" i="10"/>
  <c r="I110" i="10"/>
  <c r="I107" i="10"/>
  <c r="I100" i="10"/>
  <c r="K4" i="10" l="1"/>
  <c r="L4" i="10" s="1"/>
  <c r="K10" i="10"/>
  <c r="L10" i="10" s="1"/>
  <c r="K14" i="10"/>
  <c r="L14" i="10" s="1"/>
  <c r="K18" i="10"/>
  <c r="L18" i="10" s="1"/>
  <c r="K20" i="10"/>
  <c r="L20" i="10" s="1"/>
  <c r="K26" i="10"/>
  <c r="L26" i="10" s="1"/>
  <c r="K30" i="10"/>
  <c r="L30" i="10" s="1"/>
  <c r="K36" i="10"/>
  <c r="L36" i="10" s="1"/>
  <c r="K43" i="10"/>
  <c r="L43" i="10" s="1"/>
  <c r="K52" i="10"/>
  <c r="L52" i="10" s="1"/>
  <c r="K62" i="10"/>
  <c r="L62" i="10" s="1"/>
  <c r="K68" i="10"/>
  <c r="L68" i="10" s="1"/>
  <c r="K75" i="10"/>
  <c r="L75" i="10" s="1"/>
  <c r="K84" i="10"/>
  <c r="L84" i="10" s="1"/>
  <c r="K100" i="10"/>
  <c r="L100" i="10" s="1"/>
  <c r="K107" i="10"/>
  <c r="L107" i="10" s="1"/>
  <c r="K110" i="10"/>
  <c r="L110" i="10" s="1"/>
  <c r="K39" i="10"/>
  <c r="L39" i="10" s="1"/>
  <c r="K42" i="10"/>
  <c r="L42" i="10" s="1"/>
  <c r="K49" i="10"/>
  <c r="L49" i="10" s="1"/>
  <c r="K55" i="10"/>
  <c r="L55" i="10" s="1"/>
  <c r="K65" i="10"/>
  <c r="L65" i="10" s="1"/>
  <c r="K74" i="10"/>
  <c r="L74" i="10" s="1"/>
  <c r="K81" i="10"/>
  <c r="L81" i="10" s="1"/>
  <c r="K90" i="10"/>
  <c r="L90" i="10" s="1"/>
  <c r="K97" i="10"/>
  <c r="L97" i="10" s="1"/>
  <c r="K106" i="10"/>
  <c r="L106" i="10" s="1"/>
  <c r="K112" i="10"/>
  <c r="L112" i="10" s="1"/>
  <c r="K9" i="10"/>
  <c r="L9" i="10" s="1"/>
  <c r="K13" i="10"/>
  <c r="L13" i="10" s="1"/>
  <c r="K21" i="10"/>
  <c r="L21" i="10" s="1"/>
  <c r="K2" i="10"/>
  <c r="L2" i="10" s="1"/>
  <c r="K6" i="10"/>
  <c r="L6" i="10" s="1"/>
  <c r="K8" i="10"/>
  <c r="L8" i="10" s="1"/>
  <c r="K12" i="10"/>
  <c r="L12" i="10" s="1"/>
  <c r="K16" i="10"/>
  <c r="L16" i="10" s="1"/>
  <c r="K22" i="10"/>
  <c r="L22" i="10" s="1"/>
  <c r="K24" i="10"/>
  <c r="L24" i="10" s="1"/>
  <c r="K28" i="10"/>
  <c r="L28" i="10" s="1"/>
  <c r="K32" i="10"/>
  <c r="L32" i="10" s="1"/>
  <c r="K37" i="10"/>
  <c r="L37" i="10" s="1"/>
  <c r="K46" i="10"/>
  <c r="L46" i="10" s="1"/>
  <c r="K53" i="10"/>
  <c r="L53" i="10" s="1"/>
  <c r="K59" i="10"/>
  <c r="L59" i="10" s="1"/>
  <c r="K69" i="10"/>
  <c r="L69" i="10" s="1"/>
  <c r="K78" i="10"/>
  <c r="L78" i="10" s="1"/>
  <c r="K85" i="10"/>
  <c r="L85" i="10" s="1"/>
  <c r="K91" i="10"/>
  <c r="L91" i="10" s="1"/>
  <c r="K94" i="10"/>
  <c r="L94" i="10" s="1"/>
  <c r="K101" i="10"/>
  <c r="L101" i="10" s="1"/>
  <c r="K116" i="10"/>
  <c r="L116" i="10" s="1"/>
  <c r="K48" i="10"/>
  <c r="L48" i="10" s="1"/>
  <c r="K58" i="10"/>
  <c r="L58" i="10" s="1"/>
  <c r="K64" i="10"/>
  <c r="L64" i="10" s="1"/>
  <c r="K71" i="10"/>
  <c r="L71" i="10" s="1"/>
  <c r="K80" i="10"/>
  <c r="L80" i="10" s="1"/>
  <c r="K87" i="10"/>
  <c r="L87" i="10" s="1"/>
  <c r="K96" i="10"/>
  <c r="L96" i="10" s="1"/>
  <c r="K103" i="10"/>
  <c r="L103" i="10" s="1"/>
  <c r="K113" i="10"/>
  <c r="L113" i="10" s="1"/>
  <c r="K3" i="10"/>
  <c r="L3" i="10" s="1"/>
  <c r="K5" i="10"/>
  <c r="L5" i="10" s="1"/>
  <c r="K7" i="10"/>
  <c r="L7" i="10" s="1"/>
  <c r="K11" i="10"/>
  <c r="L11" i="10" s="1"/>
  <c r="K15" i="10"/>
  <c r="L15" i="10" s="1"/>
  <c r="K17" i="10"/>
  <c r="L17" i="10" s="1"/>
  <c r="K19" i="10"/>
  <c r="L19" i="10" s="1"/>
  <c r="K23" i="10"/>
  <c r="L23" i="10" s="1"/>
  <c r="K25" i="10"/>
  <c r="L25" i="10" s="1"/>
  <c r="K27" i="10"/>
  <c r="L27" i="10" s="1"/>
  <c r="K29" i="10"/>
  <c r="L29" i="10" s="1"/>
  <c r="K31" i="10"/>
  <c r="L31" i="10" s="1"/>
  <c r="K33" i="10"/>
  <c r="L33" i="10" s="1"/>
  <c r="K35" i="10"/>
  <c r="L35" i="10" s="1"/>
  <c r="K38" i="10"/>
  <c r="L38" i="10" s="1"/>
  <c r="K44" i="10"/>
  <c r="L44" i="10" s="1"/>
  <c r="K45" i="10"/>
  <c r="L45" i="10" s="1"/>
  <c r="K51" i="10"/>
  <c r="L51" i="10" s="1"/>
  <c r="K54" i="10"/>
  <c r="L54" i="10" s="1"/>
  <c r="K60" i="10"/>
  <c r="L60" i="10" s="1"/>
  <c r="K61" i="10"/>
  <c r="L61" i="10" s="1"/>
  <c r="K67" i="10"/>
  <c r="L67" i="10" s="1"/>
  <c r="K70" i="10"/>
  <c r="L70" i="10" s="1"/>
  <c r="K76" i="10"/>
  <c r="L76" i="10" s="1"/>
  <c r="K77" i="10"/>
  <c r="L77" i="10" s="1"/>
  <c r="K83" i="10"/>
  <c r="L83" i="10" s="1"/>
  <c r="K86" i="10"/>
  <c r="L86" i="10" s="1"/>
  <c r="K92" i="10"/>
  <c r="L92" i="10" s="1"/>
  <c r="K93" i="10"/>
  <c r="L93" i="10" s="1"/>
  <c r="K99" i="10"/>
  <c r="L99" i="10" s="1"/>
  <c r="K102" i="10"/>
  <c r="L102" i="10" s="1"/>
  <c r="K108" i="10"/>
  <c r="L108" i="10" s="1"/>
  <c r="K109" i="10"/>
  <c r="L109" i="10" s="1"/>
  <c r="K115" i="10"/>
  <c r="L115" i="10" s="1"/>
  <c r="K34" i="10"/>
  <c r="L34" i="10" s="1"/>
  <c r="K40" i="10"/>
  <c r="L40" i="10" s="1"/>
  <c r="K41" i="10"/>
  <c r="L41" i="10" s="1"/>
  <c r="K47" i="10"/>
  <c r="L47" i="10" s="1"/>
  <c r="K50" i="10"/>
  <c r="L50" i="10" s="1"/>
  <c r="K56" i="10"/>
  <c r="L56" i="10" s="1"/>
  <c r="K57" i="10"/>
  <c r="L57" i="10" s="1"/>
  <c r="K63" i="10"/>
  <c r="L63" i="10" s="1"/>
  <c r="K66" i="10"/>
  <c r="L66" i="10" s="1"/>
  <c r="K72" i="10"/>
  <c r="L72" i="10" s="1"/>
  <c r="K73" i="10"/>
  <c r="L73" i="10" s="1"/>
  <c r="K79" i="10"/>
  <c r="L79" i="10" s="1"/>
  <c r="K82" i="10"/>
  <c r="L82" i="10" s="1"/>
  <c r="K88" i="10"/>
  <c r="L88" i="10" s="1"/>
  <c r="K89" i="10"/>
  <c r="L89" i="10" s="1"/>
  <c r="K95" i="10"/>
  <c r="L95" i="10" s="1"/>
  <c r="K98" i="10"/>
  <c r="L98" i="10" s="1"/>
  <c r="K104" i="10"/>
  <c r="L104" i="10" s="1"/>
  <c r="K105" i="10"/>
  <c r="L105" i="10" s="1"/>
  <c r="K111" i="10"/>
  <c r="L111" i="10" s="1"/>
  <c r="K114" i="10"/>
  <c r="L114" i="10" s="1"/>
  <c r="K117" i="10"/>
  <c r="L117" i="10" s="1"/>
  <c r="D3" i="6"/>
  <c r="F3" i="6"/>
  <c r="H3" i="6"/>
  <c r="J3" i="6"/>
  <c r="F7" i="11" s="1"/>
  <c r="L3" i="6"/>
  <c r="N3" i="6"/>
  <c r="P3" i="6"/>
  <c r="R3" i="6"/>
  <c r="T3" i="6"/>
  <c r="V3" i="6"/>
  <c r="X3" i="6"/>
  <c r="C7" i="11"/>
  <c r="D7" i="11"/>
  <c r="E7" i="11"/>
  <c r="G7" i="11"/>
  <c r="H7" i="11"/>
  <c r="I7" i="11"/>
  <c r="J7" i="11"/>
  <c r="K7" i="11"/>
  <c r="L7" i="11"/>
  <c r="M7" i="11"/>
  <c r="C2" i="11" l="1"/>
  <c r="G2" i="11"/>
  <c r="K2" i="11"/>
  <c r="D3" i="11"/>
  <c r="H3" i="11"/>
  <c r="L3" i="11"/>
  <c r="E4" i="11"/>
  <c r="I4" i="11"/>
  <c r="M4" i="11"/>
  <c r="F5" i="11"/>
  <c r="J5" i="11"/>
  <c r="B3" i="11"/>
  <c r="D2" i="11"/>
  <c r="H2" i="11"/>
  <c r="L2" i="11"/>
  <c r="E3" i="11"/>
  <c r="I3" i="11"/>
  <c r="M3" i="11"/>
  <c r="F4" i="11"/>
  <c r="J4" i="11"/>
  <c r="C5" i="11"/>
  <c r="G5" i="11"/>
  <c r="K5" i="11"/>
  <c r="B4" i="11"/>
  <c r="E2" i="11"/>
  <c r="I2" i="11"/>
  <c r="M2" i="11"/>
  <c r="F3" i="11"/>
  <c r="J3" i="11"/>
  <c r="C4" i="11"/>
  <c r="G4" i="11"/>
  <c r="K4" i="11"/>
  <c r="D5" i="11"/>
  <c r="H5" i="11"/>
  <c r="L5" i="11"/>
  <c r="B5" i="11"/>
  <c r="F2" i="11"/>
  <c r="F6" i="11" s="1"/>
  <c r="F8" i="11" s="1"/>
  <c r="F9" i="11" s="1"/>
  <c r="J2" i="11"/>
  <c r="C3" i="11"/>
  <c r="G3" i="11"/>
  <c r="K3" i="11"/>
  <c r="D4" i="11"/>
  <c r="H4" i="11"/>
  <c r="L4" i="11"/>
  <c r="L6" i="11" s="1"/>
  <c r="L8" i="11" s="1"/>
  <c r="L9" i="11" s="1"/>
  <c r="E5" i="11"/>
  <c r="E6" i="11" s="1"/>
  <c r="E8" i="11" s="1"/>
  <c r="E9" i="11" s="1"/>
  <c r="I5" i="11"/>
  <c r="I6" i="11" s="1"/>
  <c r="I8" i="11" s="1"/>
  <c r="I9" i="11" s="1"/>
  <c r="M5" i="11"/>
  <c r="M6" i="11" s="1"/>
  <c r="M8" i="11" s="1"/>
  <c r="M9" i="11" s="1"/>
  <c r="B2" i="11"/>
  <c r="B6" i="11" s="1"/>
  <c r="J6" i="11"/>
  <c r="J8" i="11" s="1"/>
  <c r="J9" i="11" s="1"/>
  <c r="H6" i="11"/>
  <c r="H8" i="11" s="1"/>
  <c r="H9" i="11" s="1"/>
  <c r="D6" i="11"/>
  <c r="D8" i="11" s="1"/>
  <c r="D9" i="11" s="1"/>
  <c r="C6" i="11"/>
  <c r="C8" i="11" s="1"/>
  <c r="C9" i="11" s="1"/>
  <c r="N5" i="11" l="1"/>
  <c r="N3" i="11"/>
  <c r="K6" i="11"/>
  <c r="K8" i="11" s="1"/>
  <c r="K9" i="11" s="1"/>
  <c r="N4" i="11"/>
  <c r="N2" i="11"/>
  <c r="G6" i="11"/>
  <c r="G8" i="11" s="1"/>
  <c r="G9" i="11" s="1"/>
  <c r="N6" i="11"/>
  <c r="C38" i="6" l="1"/>
  <c r="C27" i="6" l="1"/>
  <c r="C20" i="6" l="1"/>
  <c r="C12" i="6"/>
  <c r="C26" i="6"/>
  <c r="C24" i="6"/>
  <c r="C21" i="6"/>
  <c r="C6" i="6"/>
  <c r="B3" i="6" l="1"/>
  <c r="B7" i="11" s="1"/>
  <c r="L28" i="7"/>
  <c r="L26" i="7"/>
  <c r="I22" i="7"/>
  <c r="I20" i="7"/>
  <c r="I19" i="7"/>
  <c r="G18" i="7"/>
  <c r="I16" i="7"/>
  <c r="I15" i="7"/>
  <c r="I3" i="7" s="1"/>
  <c r="K12" i="7"/>
  <c r="K3" i="7"/>
  <c r="G12" i="7"/>
  <c r="G3" i="7" s="1"/>
  <c r="E10" i="7"/>
  <c r="E4" i="7"/>
  <c r="E3" i="7"/>
  <c r="F8" i="7"/>
  <c r="M3" i="7"/>
  <c r="J3" i="7"/>
  <c r="H3" i="7"/>
  <c r="F3" i="7"/>
  <c r="D3" i="7"/>
  <c r="C3" i="7"/>
  <c r="B3" i="7"/>
  <c r="L3" i="7"/>
  <c r="B8" i="11" l="1"/>
  <c r="B9" i="11" s="1"/>
  <c r="N7" i="11"/>
  <c r="N8" i="11" s="1"/>
  <c r="N9" i="1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Smartrenting</author>
    <author>Romain Bernard</author>
  </authors>
  <commentList>
    <comment ref="C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Smartrenting:</t>
        </r>
        <r>
          <rPr>
            <sz val="9"/>
            <color indexed="81"/>
            <rFont val="Tahoma"/>
            <family val="2"/>
          </rPr>
          <t xml:space="preserve">
Soustraire 25 nuits payées en trop</t>
        </r>
      </text>
    </comment>
    <comment ref="C16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Smartrenting:</t>
        </r>
        <r>
          <rPr>
            <sz val="9"/>
            <color indexed="81"/>
            <rFont val="Tahoma"/>
            <family val="2"/>
          </rPr>
          <t xml:space="preserve">
Retirer 226,99€ (changement mitigeur cuisine)</t>
        </r>
      </text>
    </comment>
    <comment ref="C25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>Romain Bernard:</t>
        </r>
        <r>
          <rPr>
            <sz val="9"/>
            <color indexed="81"/>
            <rFont val="Tahoma"/>
            <family val="2"/>
          </rPr>
          <t xml:space="preserve">
773,86€ à verser (prorata de décembre + prorata de janvier car elle revient 4 jours)</t>
        </r>
      </text>
    </comment>
    <comment ref="C26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Smartrenting:</t>
        </r>
        <r>
          <rPr>
            <sz val="9"/>
            <color indexed="81"/>
            <rFont val="Tahoma"/>
            <family val="2"/>
          </rPr>
          <t xml:space="preserve">
Retirer 140€ + 590€ serrure</t>
        </r>
      </text>
    </comment>
  </commentList>
</comments>
</file>

<file path=xl/sharedStrings.xml><?xml version="1.0" encoding="utf-8"?>
<sst xmlns="http://schemas.openxmlformats.org/spreadsheetml/2006/main" count="1165" uniqueCount="249">
  <si>
    <t>CONSTANCE</t>
  </si>
  <si>
    <t>ALESIA</t>
  </si>
  <si>
    <t>TEMPLE</t>
  </si>
  <si>
    <t>POISSONNIERE</t>
  </si>
  <si>
    <t>NERVIL</t>
  </si>
  <si>
    <t>CHAMP DE MARS</t>
  </si>
  <si>
    <t>CANAL ST MARTIN</t>
  </si>
  <si>
    <t>RICHARD LENOIR</t>
  </si>
  <si>
    <t>ARSENAL GUY</t>
  </si>
  <si>
    <t>NICOLE</t>
  </si>
  <si>
    <t>TOUR EIFFEL</t>
  </si>
  <si>
    <t>ROOFTOP</t>
  </si>
  <si>
    <t>SAINT LOUIS</t>
  </si>
  <si>
    <t>BEAUMARCHAIS</t>
  </si>
  <si>
    <t>BATIGNOLLES</t>
  </si>
  <si>
    <t>MONTMARTRE</t>
  </si>
  <si>
    <t>ECOLES</t>
  </si>
  <si>
    <t>ORSAY</t>
  </si>
  <si>
    <t>PYRAMIDE 2</t>
  </si>
  <si>
    <t>PYRAMIDE</t>
  </si>
  <si>
    <t>DECEMBRE</t>
  </si>
  <si>
    <t>NOVEMBRE</t>
  </si>
  <si>
    <t>OCTOBRE</t>
  </si>
  <si>
    <t>SEPTEMBRE</t>
  </si>
  <si>
    <t>AOUT</t>
  </si>
  <si>
    <t>JUILLET</t>
  </si>
  <si>
    <t>JUIN</t>
  </si>
  <si>
    <t>MAI</t>
  </si>
  <si>
    <t>AVRIL</t>
  </si>
  <si>
    <t>MARS</t>
  </si>
  <si>
    <t>FEVRIER</t>
  </si>
  <si>
    <t>JANVIER</t>
  </si>
  <si>
    <t>CODE APPARTEMENT</t>
  </si>
  <si>
    <t>MONTMARTRE 2</t>
  </si>
  <si>
    <t>MARIQUE</t>
  </si>
  <si>
    <t>ODEON</t>
  </si>
  <si>
    <t>BRUNEL</t>
  </si>
  <si>
    <t>COLISEE</t>
  </si>
  <si>
    <t>LABORDE</t>
  </si>
  <si>
    <t>EVA</t>
  </si>
  <si>
    <t>VOLTAIRE</t>
  </si>
  <si>
    <t>THURIES</t>
  </si>
  <si>
    <t>Total par mois</t>
  </si>
  <si>
    <t>VAUGIRARD</t>
  </si>
  <si>
    <t>Code appartement</t>
  </si>
  <si>
    <t>TOTAL</t>
  </si>
  <si>
    <t>PORTE D'ORLEANS</t>
  </si>
  <si>
    <t>LEDRU ROLLIN</t>
  </si>
  <si>
    <t>Loyer</t>
  </si>
  <si>
    <t>SULTAN</t>
  </si>
  <si>
    <t>INVALIDES</t>
  </si>
  <si>
    <t>SAINT SAUVEUR</t>
  </si>
  <si>
    <t>FRIEDLAND</t>
  </si>
  <si>
    <t>POINCARE</t>
  </si>
  <si>
    <t>QUENU</t>
  </si>
  <si>
    <t>VICTOR LETALLE</t>
  </si>
  <si>
    <t>CHABANAIS</t>
  </si>
  <si>
    <t>LEPIC</t>
  </si>
  <si>
    <t>BEAUBOURG</t>
  </si>
  <si>
    <t>MONCEAU</t>
  </si>
  <si>
    <t>JUGE</t>
  </si>
  <si>
    <t>LAFAYETTE</t>
  </si>
  <si>
    <t>LABROUSTE</t>
  </si>
  <si>
    <t>ASILE</t>
  </si>
  <si>
    <t>BATIGNOLLES 2</t>
  </si>
  <si>
    <t>CHARENTON</t>
  </si>
  <si>
    <t>BECCARIA</t>
  </si>
  <si>
    <t>AMSTERDAM</t>
  </si>
  <si>
    <t>SUFFREN</t>
  </si>
  <si>
    <t>BERNARDINS</t>
  </si>
  <si>
    <t>MOUFFETARD</t>
  </si>
  <si>
    <t>NAVARIN</t>
  </si>
  <si>
    <t>CARDINAL LEMOINE</t>
  </si>
  <si>
    <t>ORFILA</t>
  </si>
  <si>
    <t>CONVENTION</t>
  </si>
  <si>
    <t>MOREAU</t>
  </si>
  <si>
    <t>D'ORSEL</t>
  </si>
  <si>
    <t>RUHMKORFF</t>
  </si>
  <si>
    <t>DAMES</t>
  </si>
  <si>
    <t>LOBLIGEOIS</t>
  </si>
  <si>
    <t>VICTOR HUGO 2</t>
  </si>
  <si>
    <t>FELICITE</t>
  </si>
  <si>
    <t>BOILEAU</t>
  </si>
  <si>
    <t>Ordener(2)</t>
  </si>
  <si>
    <t>CHAMPIONNET</t>
  </si>
  <si>
    <t>D'ORSEL 2</t>
  </si>
  <si>
    <t>BRUNE</t>
  </si>
  <si>
    <t>DUNOIS</t>
  </si>
  <si>
    <t>Quai de la marne</t>
  </si>
  <si>
    <t>DESMOULINS</t>
  </si>
  <si>
    <t>MAINE</t>
  </si>
  <si>
    <t>Providence</t>
  </si>
  <si>
    <t>ASSAS</t>
  </si>
  <si>
    <t>LERICHE 2</t>
  </si>
  <si>
    <t>Villafranca</t>
  </si>
  <si>
    <t>Anjou</t>
  </si>
  <si>
    <t>Pascal</t>
  </si>
  <si>
    <t>Rue des écoles</t>
  </si>
  <si>
    <t>Garibaldi</t>
  </si>
  <si>
    <t>Date d'arrivée</t>
  </si>
  <si>
    <t>Date de départ</t>
  </si>
  <si>
    <t>Nombre de nuits</t>
  </si>
  <si>
    <t>Prestations de services</t>
  </si>
  <si>
    <t>Alex Annesley</t>
  </si>
  <si>
    <t>Arnaud Forest</t>
  </si>
  <si>
    <t>Renaud Vincent</t>
  </si>
  <si>
    <t>Pablo Fonseca</t>
  </si>
  <si>
    <t>Yuan Xu</t>
  </si>
  <si>
    <t>Romain Huck</t>
  </si>
  <si>
    <t>Plateforme</t>
  </si>
  <si>
    <t>Réservation</t>
  </si>
  <si>
    <t>Caution</t>
  </si>
  <si>
    <t>Annulation</t>
  </si>
  <si>
    <t>Type</t>
  </si>
  <si>
    <t>Nom Touriste</t>
  </si>
  <si>
    <t>Loyer / nuit</t>
  </si>
  <si>
    <t xml:space="preserve">Prix / nuit </t>
  </si>
  <si>
    <t>Coût / nuit</t>
  </si>
  <si>
    <t>Prestations services</t>
  </si>
  <si>
    <t>Mois</t>
  </si>
  <si>
    <t>Montant de la réservation net</t>
  </si>
  <si>
    <t>CA TOTAL</t>
  </si>
  <si>
    <t>MARGE OPERATIONNELLE</t>
  </si>
  <si>
    <t>Taux de marge</t>
  </si>
  <si>
    <t>Nuit</t>
  </si>
  <si>
    <t>CHRISTIANI</t>
  </si>
  <si>
    <t>NAZARETH</t>
  </si>
  <si>
    <t>LETALLE</t>
  </si>
  <si>
    <t>BROCHANT</t>
  </si>
  <si>
    <t>LEVIS</t>
  </si>
  <si>
    <t>REAUMUR</t>
  </si>
  <si>
    <t>PETITS CARREAUX</t>
  </si>
  <si>
    <t>GRAVILLIERS</t>
  </si>
  <si>
    <t>MALESHERBES</t>
  </si>
  <si>
    <t>LORD BYRON</t>
  </si>
  <si>
    <t xml:space="preserve">Luxembourg </t>
  </si>
  <si>
    <t>COURRIER</t>
  </si>
  <si>
    <t>LERICHE</t>
  </si>
  <si>
    <t>Aziz Fatehi</t>
  </si>
  <si>
    <t>Francki Burger</t>
  </si>
  <si>
    <t>Tiago Mota</t>
  </si>
  <si>
    <t>Kinahe Diarra</t>
  </si>
  <si>
    <t>Martin Gaston-Dreyfus</t>
  </si>
  <si>
    <t>Alice Ross</t>
  </si>
  <si>
    <t>Caroline Collier</t>
  </si>
  <si>
    <t>Eric Lavat</t>
  </si>
  <si>
    <t>Hugo Lambert</t>
  </si>
  <si>
    <t>Medea Lianza</t>
  </si>
  <si>
    <t>Deniz Babucoglu</t>
  </si>
  <si>
    <t>Joke Degreef</t>
  </si>
  <si>
    <t>Yannick Fondeur</t>
  </si>
  <si>
    <t>Julia Cho</t>
  </si>
  <si>
    <t>Anthony Thiollier</t>
  </si>
  <si>
    <t>Jake Haynes</t>
  </si>
  <si>
    <t>熙 吴</t>
  </si>
  <si>
    <t>Lunar Nana</t>
  </si>
  <si>
    <t>Eric De BECDELIEVRE</t>
  </si>
  <si>
    <t>Freddie Sedgwick</t>
  </si>
  <si>
    <t>Kingsley Luu Kim</t>
  </si>
  <si>
    <t>王 蝶灵</t>
  </si>
  <si>
    <t>Samuel Odic</t>
  </si>
  <si>
    <t>Roberta Assis</t>
  </si>
  <si>
    <t>Shirley Zhang</t>
  </si>
  <si>
    <t>Barbel Finkenstadt Rand</t>
  </si>
  <si>
    <t>Sergio Gutierrez</t>
  </si>
  <si>
    <t>Eloïse Palacios</t>
  </si>
  <si>
    <t>Lama Nassar</t>
  </si>
  <si>
    <t>Bryce McDougall</t>
  </si>
  <si>
    <t>Christopher Leach</t>
  </si>
  <si>
    <t>Marion Mbuetani</t>
  </si>
  <si>
    <t>Filipe Iack</t>
  </si>
  <si>
    <t>Albin Pathouot</t>
  </si>
  <si>
    <t>Jeroen Verhanneman</t>
  </si>
  <si>
    <t>Nancy Thompson</t>
  </si>
  <si>
    <t>Rebecca Mulcahy</t>
  </si>
  <si>
    <t>Andrew Veclotch</t>
  </si>
  <si>
    <t>Karine Battini</t>
  </si>
  <si>
    <t>Yitzhak Nissenboim</t>
  </si>
  <si>
    <t>Maria Cristina Porto</t>
  </si>
  <si>
    <t>Aurora García González</t>
  </si>
  <si>
    <t>Marie Morchain</t>
  </si>
  <si>
    <t>Moriah Abrams</t>
  </si>
  <si>
    <t>Audrey Colanero</t>
  </si>
  <si>
    <t>Jan Reneteau</t>
  </si>
  <si>
    <t>Ge Yan</t>
  </si>
  <si>
    <t>Stephane Chotart</t>
  </si>
  <si>
    <t>Ghaith Sabouni</t>
  </si>
  <si>
    <t>Astrid Mundt</t>
  </si>
  <si>
    <t>Nicolas Houlot</t>
  </si>
  <si>
    <t>Olivia Paumelin</t>
  </si>
  <si>
    <t>Mathieu Duchêne</t>
  </si>
  <si>
    <t>Felix Galdos Castillejo</t>
  </si>
  <si>
    <t>Jane Williams</t>
  </si>
  <si>
    <t>Jessica Chandler</t>
  </si>
  <si>
    <t>Mariana Schmitz</t>
  </si>
  <si>
    <t>Davide Mengoli</t>
  </si>
  <si>
    <t>Loïc WAQUIEr</t>
  </si>
  <si>
    <t>Yves Chatelard</t>
  </si>
  <si>
    <t>Caroline Myers</t>
  </si>
  <si>
    <t>Anne Le Floc’H</t>
  </si>
  <si>
    <t>Alex Purcaru</t>
  </si>
  <si>
    <t>Yu Che Chiu</t>
  </si>
  <si>
    <t>Emily DaFoe</t>
  </si>
  <si>
    <t>Julian Cadar</t>
  </si>
  <si>
    <t>Marcello Faraggi</t>
  </si>
  <si>
    <t>Paolo Boccanelli</t>
  </si>
  <si>
    <t>Philipp Osswald</t>
  </si>
  <si>
    <t>Grégory Houllier</t>
  </si>
  <si>
    <t>Isabelle De JUST</t>
  </si>
  <si>
    <t>Annie H</t>
  </si>
  <si>
    <t>P.Y. Laligand</t>
  </si>
  <si>
    <t>Lola Arenas</t>
  </si>
  <si>
    <t>Hervé Gallet</t>
  </si>
  <si>
    <t>Rafael Lopez Moreno</t>
  </si>
  <si>
    <t>Luisa Del Carmen Magallanes Femerling</t>
  </si>
  <si>
    <t>Yann Derumeaux</t>
  </si>
  <si>
    <t>Rachida Azmi</t>
  </si>
  <si>
    <t>Sandie Vrel</t>
  </si>
  <si>
    <t>Joelle Dalmasso</t>
  </si>
  <si>
    <t>Manel Rodríguez Pujol</t>
  </si>
  <si>
    <t>Marion Barbet-Massin</t>
  </si>
  <si>
    <t>Stephen Yoon</t>
  </si>
  <si>
    <t>KuBrick Lo</t>
  </si>
  <si>
    <t>Maryse Belanger</t>
  </si>
  <si>
    <t>Chuck Winfree</t>
  </si>
  <si>
    <t>Santiago Del Hoyo</t>
  </si>
  <si>
    <t>Jessica Dorsey</t>
  </si>
  <si>
    <t>Chantal Mesquida</t>
  </si>
  <si>
    <t>タナカ トモヒロ</t>
  </si>
  <si>
    <t>Michele Ambrogi</t>
  </si>
  <si>
    <t>Vitalii Butenko</t>
  </si>
  <si>
    <t>Pieter Terblanche</t>
  </si>
  <si>
    <t>Laurent Venet</t>
  </si>
  <si>
    <t>Chloe Voller</t>
  </si>
  <si>
    <t>Jacques Charest</t>
  </si>
  <si>
    <t>Valerie Bardon</t>
  </si>
  <si>
    <t>Hyeondo Im</t>
  </si>
  <si>
    <t>Bram Tamasoleng</t>
  </si>
  <si>
    <t>Shaleen Agarwal</t>
  </si>
  <si>
    <t>Hunter Abrams</t>
  </si>
  <si>
    <t>Carlos Alexandre Marques</t>
  </si>
  <si>
    <t>Luly James</t>
  </si>
  <si>
    <t>Rachel Laiserin</t>
  </si>
  <si>
    <t>Mieko Tsubaki</t>
  </si>
  <si>
    <t>Heidy Velarde</t>
  </si>
  <si>
    <t>Saad Al-Mohannadi</t>
  </si>
  <si>
    <t>Airbnb</t>
  </si>
  <si>
    <t>ü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</si>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</sst>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9" formatCode="#,##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Verdana"/>
      <family val="2"/>
    </font>
    <font>
      <sz val="8"/>
      <color theme="1"/>
      <name val="Verdana"/>
      <family val="2"/>
    </font>
    <font>
      <b/>
      <sz val="10"/>
      <color rgb="FFFFFF00"/>
      <name val="Verdana"/>
      <family val="2"/>
    </font>
    <font>
      <sz val="10"/>
      <color theme="1"/>
      <name val="Wingdings"/>
      <charset val="2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darkUp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04664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Font="1"/>
    <xf numFmtId="0" fontId="0" fillId="0" borderId="1" xfId="0" applyFont="1" applyBorder="1"/>
    <xf numFmtId="0" fontId="0" fillId="0" borderId="0" xfId="0" applyFont="1" applyBorder="1"/>
    <xf numFmtId="0" fontId="0" fillId="0" borderId="2" xfId="0" applyFont="1" applyBorder="1"/>
    <xf numFmtId="0" fontId="0" fillId="2" borderId="0" xfId="0" applyFont="1" applyFill="1"/>
    <xf numFmtId="0" fontId="0" fillId="0" borderId="0" xfId="0" applyFill="1" applyBorder="1" applyAlignment="1">
      <alignment vertical="center" wrapText="1"/>
    </xf>
    <xf numFmtId="0" fontId="0" fillId="0" borderId="0" xfId="0" applyFont="1" applyFill="1" applyBorder="1"/>
    <xf numFmtId="0" fontId="0" fillId="0" borderId="0" xfId="0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0" borderId="0" xfId="0" applyFont="1" applyFill="1"/>
    <xf numFmtId="0" fontId="3" fillId="0" borderId="0" xfId="0" applyFont="1" applyFill="1"/>
    <xf numFmtId="0" fontId="2" fillId="3" borderId="0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164" fontId="1" fillId="3" borderId="0" xfId="1" applyNumberFormat="1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 applyFill="1" applyAlignment="1">
      <alignment horizontal="center" vertical="center" wrapText="1"/>
    </xf>
    <xf numFmtId="0" fontId="9" fillId="0" borderId="9" xfId="0" applyFont="1" applyBorder="1"/>
    <xf numFmtId="0" fontId="9" fillId="0" borderId="10" xfId="0" applyFont="1" applyBorder="1"/>
    <xf numFmtId="165" fontId="9" fillId="2" borderId="11" xfId="0" applyNumberFormat="1" applyFont="1" applyFill="1" applyBorder="1"/>
    <xf numFmtId="0" fontId="9" fillId="0" borderId="12" xfId="0" applyFont="1" applyBorder="1"/>
    <xf numFmtId="0" fontId="9" fillId="0" borderId="0" xfId="0" applyFont="1" applyBorder="1"/>
    <xf numFmtId="0" fontId="11" fillId="7" borderId="13" xfId="0" applyFont="1" applyFill="1" applyBorder="1" applyAlignment="1">
      <alignment horizontal="center" vertical="center" wrapText="1"/>
    </xf>
    <xf numFmtId="44" fontId="11" fillId="7" borderId="13" xfId="2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/>
    </xf>
    <xf numFmtId="14" fontId="12" fillId="0" borderId="13" xfId="0" applyNumberFormat="1" applyFont="1" applyBorder="1" applyAlignment="1">
      <alignment horizontal="center" vertical="center"/>
    </xf>
    <xf numFmtId="44" fontId="12" fillId="0" borderId="13" xfId="2" applyFont="1" applyBorder="1" applyAlignment="1">
      <alignment horizontal="center" vertical="center"/>
    </xf>
    <xf numFmtId="44" fontId="11" fillId="8" borderId="13" xfId="2" applyFont="1" applyFill="1" applyBorder="1" applyAlignment="1">
      <alignment horizontal="center" vertical="center" wrapText="1"/>
    </xf>
    <xf numFmtId="0" fontId="11" fillId="8" borderId="13" xfId="0" applyFont="1" applyFill="1" applyBorder="1" applyAlignment="1">
      <alignment horizontal="center" vertical="center" wrapText="1"/>
    </xf>
    <xf numFmtId="14" fontId="11" fillId="8" borderId="13" xfId="0" applyNumberFormat="1" applyFont="1" applyFill="1" applyBorder="1" applyAlignment="1">
      <alignment horizontal="center" vertical="center" wrapText="1"/>
    </xf>
    <xf numFmtId="44" fontId="11" fillId="7" borderId="13" xfId="2" applyFont="1" applyFill="1" applyBorder="1" applyAlignment="1">
      <alignment horizontal="center" vertical="center"/>
    </xf>
    <xf numFmtId="0" fontId="13" fillId="7" borderId="13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1" fillId="7" borderId="13" xfId="0" applyFont="1" applyFill="1" applyBorder="1" applyAlignment="1">
      <alignment horizontal="center" vertical="center"/>
    </xf>
    <xf numFmtId="0" fontId="11" fillId="8" borderId="13" xfId="0" applyFont="1" applyFill="1" applyBorder="1" applyAlignment="1">
      <alignment horizontal="center" vertical="center"/>
    </xf>
    <xf numFmtId="14" fontId="11" fillId="8" borderId="13" xfId="0" applyNumberFormat="1" applyFont="1" applyFill="1" applyBorder="1" applyAlignment="1">
      <alignment horizontal="center" vertical="center"/>
    </xf>
    <xf numFmtId="0" fontId="1" fillId="0" borderId="0" xfId="0" applyFont="1"/>
    <xf numFmtId="0" fontId="15" fillId="7" borderId="13" xfId="0" applyFont="1" applyFill="1" applyBorder="1" applyAlignment="1">
      <alignment horizontal="center" vertical="center"/>
    </xf>
    <xf numFmtId="0" fontId="15" fillId="7" borderId="13" xfId="0" applyFont="1" applyFill="1" applyBorder="1" applyAlignment="1">
      <alignment horizontal="center" vertical="center" wrapText="1"/>
    </xf>
    <xf numFmtId="165" fontId="15" fillId="7" borderId="13" xfId="0" applyNumberFormat="1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5" borderId="5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5" fillId="6" borderId="8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9" fillId="0" borderId="0" xfId="0" applyFont="1" applyFill="1" applyBorder="1"/>
    <xf numFmtId="0" fontId="5" fillId="9" borderId="0" xfId="0" applyFont="1" applyFill="1" applyBorder="1" applyAlignment="1">
      <alignment horizontal="center" vertical="center"/>
    </xf>
    <xf numFmtId="169" fontId="4" fillId="9" borderId="0" xfId="0" applyNumberFormat="1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15" fillId="6" borderId="17" xfId="0" applyFont="1" applyFill="1" applyBorder="1" applyAlignment="1">
      <alignment horizontal="left" vertical="center" wrapText="1"/>
    </xf>
    <xf numFmtId="0" fontId="9" fillId="0" borderId="17" xfId="0" applyFont="1" applyFill="1" applyBorder="1"/>
    <xf numFmtId="165" fontId="9" fillId="0" borderId="17" xfId="2" applyNumberFormat="1" applyFont="1" applyFill="1" applyBorder="1"/>
    <xf numFmtId="0" fontId="15" fillId="6" borderId="18" xfId="0" applyFont="1" applyFill="1" applyBorder="1" applyAlignment="1">
      <alignment horizontal="left" vertical="center" wrapText="1"/>
    </xf>
    <xf numFmtId="0" fontId="9" fillId="0" borderId="18" xfId="0" applyFont="1" applyFill="1" applyBorder="1"/>
    <xf numFmtId="165" fontId="9" fillId="0" borderId="18" xfId="2" applyNumberFormat="1" applyFont="1" applyFill="1" applyBorder="1"/>
    <xf numFmtId="165" fontId="0" fillId="0" borderId="18" xfId="2" applyNumberFormat="1" applyFont="1" applyFill="1" applyBorder="1"/>
    <xf numFmtId="0" fontId="0" fillId="0" borderId="18" xfId="0" applyFont="1" applyFill="1" applyBorder="1"/>
    <xf numFmtId="0" fontId="15" fillId="6" borderId="19" xfId="0" applyFont="1" applyFill="1" applyBorder="1" applyAlignment="1">
      <alignment horizontal="left" vertical="center" wrapText="1"/>
    </xf>
    <xf numFmtId="0" fontId="0" fillId="0" borderId="19" xfId="0" applyFont="1" applyFill="1" applyBorder="1"/>
    <xf numFmtId="165" fontId="0" fillId="0" borderId="19" xfId="2" applyNumberFormat="1" applyFont="1" applyFill="1" applyBorder="1"/>
    <xf numFmtId="0" fontId="9" fillId="0" borderId="19" xfId="0" applyFont="1" applyFill="1" applyBorder="1"/>
    <xf numFmtId="165" fontId="9" fillId="0" borderId="19" xfId="2" applyNumberFormat="1" applyFont="1" applyFill="1" applyBorder="1"/>
    <xf numFmtId="0" fontId="15" fillId="8" borderId="13" xfId="0" applyFont="1" applyFill="1" applyBorder="1" applyAlignment="1">
      <alignment horizontal="center" vertical="center" wrapText="1"/>
    </xf>
    <xf numFmtId="165" fontId="15" fillId="8" borderId="13" xfId="0" applyNumberFormat="1" applyFont="1" applyFill="1" applyBorder="1" applyAlignment="1">
      <alignment horizontal="left" vertical="center" wrapText="1"/>
    </xf>
    <xf numFmtId="165" fontId="0" fillId="0" borderId="14" xfId="0" applyNumberFormat="1" applyFont="1" applyBorder="1" applyAlignment="1">
      <alignment vertical="center"/>
    </xf>
    <xf numFmtId="165" fontId="0" fillId="0" borderId="15" xfId="0" applyNumberFormat="1" applyFont="1" applyBorder="1" applyAlignment="1">
      <alignment vertical="center"/>
    </xf>
    <xf numFmtId="44" fontId="0" fillId="0" borderId="0" xfId="0" applyNumberFormat="1"/>
    <xf numFmtId="0" fontId="10" fillId="0" borderId="0" xfId="0" applyFont="1" applyFill="1" applyBorder="1" applyAlignment="1">
      <alignment horizontal="center" vertical="center" wrapText="1"/>
    </xf>
    <xf numFmtId="9" fontId="0" fillId="0" borderId="13" xfId="3" applyFont="1" applyBorder="1" applyAlignment="1">
      <alignment horizontal="center" vertical="center"/>
    </xf>
    <xf numFmtId="9" fontId="0" fillId="0" borderId="16" xfId="3" applyFont="1" applyBorder="1" applyAlignment="1">
      <alignment horizontal="center" vertical="center"/>
    </xf>
    <xf numFmtId="9" fontId="15" fillId="8" borderId="13" xfId="3" applyFont="1" applyFill="1" applyBorder="1" applyAlignment="1">
      <alignment horizontal="center" vertical="center" wrapText="1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2" defaultPivotStyle="PivotStyleLight16"/>
  <colors>
    <mruColors>
      <color rgb="FFF046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6350</xdr:colOff>
          <xdr:row>0</xdr:row>
          <xdr:rowOff>82550</xdr:rowOff>
        </xdr:from>
        <xdr:to>
          <xdr:col>11</xdr:col>
          <xdr:colOff>222250</xdr:colOff>
          <xdr:row>1</xdr:row>
          <xdr:rowOff>12700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artrenting/Dropbox/Smartrenting/Smartrenting/Prospection%20et%20Partenariats/Romane/C:/Users/Smartrenting/Documents/C:/Users/vassoux/Dropbox/Smartrenting/Smartrenting/Pilotage/Tableau%20de%20bord/5_charges%20et%20tr&#233;sorer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Y34"/>
  <sheetViews>
    <sheetView workbookViewId="0">
      <pane xSplit="1" ySplit="2" topLeftCell="B3" activePane="bottomRight" state="frozen"/>
      <selection pane="topRight" activeCell="C1" sqref="C1"/>
      <selection pane="bottomLeft" activeCell="A2" sqref="A2"/>
      <selection pane="bottomRight" sqref="A1:A2"/>
    </sheetView>
  </sheetViews>
  <sheetFormatPr baseColWidth="10" defaultColWidth="11.453125" defaultRowHeight="14.5" x14ac:dyDescent="0.35"/>
  <cols>
    <col min="1" max="1" width="22.1796875" customWidth="1"/>
    <col min="2" max="6" width="13.453125" customWidth="1"/>
    <col min="7" max="7" width="11.453125" style="4"/>
    <col min="8" max="9" width="11.453125" style="3"/>
    <col min="10" max="10" width="14.453125" style="3" customWidth="1"/>
    <col min="11" max="12" width="11.453125" style="3"/>
    <col min="13" max="13" width="11.453125" style="2"/>
    <col min="14" max="25" width="11.453125" style="1"/>
  </cols>
  <sheetData>
    <row r="1" spans="1:25" ht="19" thickBot="1" x14ac:dyDescent="0.4">
      <c r="A1" s="46" t="s">
        <v>32</v>
      </c>
      <c r="B1" s="16"/>
      <c r="C1" s="16"/>
      <c r="D1" s="16"/>
      <c r="E1" s="16"/>
      <c r="F1" s="16"/>
      <c r="G1" s="48">
        <v>2016</v>
      </c>
      <c r="H1" s="49"/>
      <c r="I1" s="49"/>
      <c r="J1" s="49"/>
      <c r="K1" s="49"/>
      <c r="L1" s="49"/>
      <c r="M1" s="50"/>
      <c r="N1" s="51">
        <v>2017</v>
      </c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1:25" s="9" customFormat="1" ht="50.25" customHeight="1" thickBot="1" x14ac:dyDescent="0.4">
      <c r="A2" s="47"/>
      <c r="B2" s="11" t="s">
        <v>31</v>
      </c>
      <c r="C2" s="11" t="s">
        <v>30</v>
      </c>
      <c r="D2" s="11" t="s">
        <v>29</v>
      </c>
      <c r="E2" s="11" t="s">
        <v>28</v>
      </c>
      <c r="F2" s="11" t="s">
        <v>27</v>
      </c>
      <c r="G2" s="11" t="s">
        <v>26</v>
      </c>
      <c r="H2" s="17" t="s">
        <v>25</v>
      </c>
      <c r="I2" s="17" t="s">
        <v>24</v>
      </c>
      <c r="J2" s="17" t="s">
        <v>23</v>
      </c>
      <c r="K2" s="17" t="s">
        <v>22</v>
      </c>
      <c r="L2" s="17" t="s">
        <v>21</v>
      </c>
      <c r="M2" s="10" t="s">
        <v>20</v>
      </c>
      <c r="N2" s="15" t="s">
        <v>31</v>
      </c>
      <c r="O2" s="15" t="s">
        <v>30</v>
      </c>
      <c r="P2" s="15" t="s">
        <v>29</v>
      </c>
      <c r="Q2" s="15" t="s">
        <v>28</v>
      </c>
      <c r="R2" s="15" t="s">
        <v>27</v>
      </c>
      <c r="S2" s="15" t="s">
        <v>26</v>
      </c>
      <c r="T2" s="15" t="s">
        <v>25</v>
      </c>
      <c r="U2" s="15" t="s">
        <v>24</v>
      </c>
      <c r="V2" s="15" t="s">
        <v>23</v>
      </c>
      <c r="W2" s="15" t="s">
        <v>22</v>
      </c>
      <c r="X2" s="15" t="s">
        <v>21</v>
      </c>
      <c r="Y2" s="15" t="s">
        <v>20</v>
      </c>
    </row>
    <row r="3" spans="1:25" s="14" customFormat="1" ht="50.25" customHeight="1" x14ac:dyDescent="0.35">
      <c r="A3" s="14" t="s">
        <v>42</v>
      </c>
      <c r="B3" s="19">
        <f>SUM(B4:B68)</f>
        <v>1350</v>
      </c>
      <c r="C3" s="19">
        <f t="shared" ref="C3:M3" si="0">SUM(C4:C68)</f>
        <v>0</v>
      </c>
      <c r="D3" s="19">
        <f t="shared" si="0"/>
        <v>1283</v>
      </c>
      <c r="E3" s="19">
        <f t="shared" si="0"/>
        <v>3845</v>
      </c>
      <c r="F3" s="19">
        <f t="shared" si="0"/>
        <v>10196</v>
      </c>
      <c r="G3" s="19">
        <f t="shared" si="0"/>
        <v>14064.4</v>
      </c>
      <c r="H3" s="19">
        <f t="shared" si="0"/>
        <v>13842</v>
      </c>
      <c r="I3" s="19">
        <f t="shared" si="0"/>
        <v>18596.09</v>
      </c>
      <c r="J3" s="19">
        <f t="shared" si="0"/>
        <v>17344</v>
      </c>
      <c r="K3" s="19">
        <f t="shared" si="0"/>
        <v>18527</v>
      </c>
      <c r="L3" s="19">
        <f t="shared" si="0"/>
        <v>19211</v>
      </c>
      <c r="M3" s="19">
        <f t="shared" si="0"/>
        <v>25515</v>
      </c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x14ac:dyDescent="0.35">
      <c r="A4" s="8" t="s">
        <v>19</v>
      </c>
      <c r="B4" s="5"/>
      <c r="C4" s="5"/>
      <c r="D4" s="5"/>
      <c r="E4">
        <f>0.63*900</f>
        <v>567</v>
      </c>
      <c r="F4">
        <v>900</v>
      </c>
      <c r="G4" s="4">
        <v>900</v>
      </c>
      <c r="H4" s="3">
        <v>900</v>
      </c>
      <c r="I4" s="7">
        <v>900</v>
      </c>
      <c r="J4" s="7">
        <v>900</v>
      </c>
      <c r="K4" s="7">
        <v>900</v>
      </c>
      <c r="L4" s="7">
        <v>900</v>
      </c>
      <c r="M4" s="2">
        <v>900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x14ac:dyDescent="0.35">
      <c r="A5" s="8" t="s">
        <v>18</v>
      </c>
      <c r="B5" s="5"/>
      <c r="C5" s="5"/>
      <c r="D5" s="5"/>
      <c r="E5" s="5"/>
      <c r="F5" s="5"/>
      <c r="G5" s="5"/>
      <c r="H5" s="5"/>
      <c r="I5" s="3">
        <v>900</v>
      </c>
      <c r="J5" s="7">
        <v>850</v>
      </c>
      <c r="K5" s="7">
        <v>1100</v>
      </c>
      <c r="L5" s="7">
        <v>850</v>
      </c>
      <c r="M5" s="7">
        <v>800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x14ac:dyDescent="0.35">
      <c r="A6" s="8" t="s">
        <v>17</v>
      </c>
      <c r="B6" s="5"/>
      <c r="C6" s="5"/>
      <c r="D6" s="5"/>
      <c r="E6" s="5"/>
      <c r="F6">
        <v>407</v>
      </c>
      <c r="G6" s="4">
        <v>407</v>
      </c>
      <c r="H6" s="3">
        <v>407</v>
      </c>
      <c r="I6" s="7">
        <v>407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x14ac:dyDescent="0.35">
      <c r="A7" s="8" t="s">
        <v>16</v>
      </c>
      <c r="B7" s="5"/>
      <c r="C7" s="5"/>
      <c r="D7" s="5"/>
      <c r="E7">
        <v>1500</v>
      </c>
      <c r="F7">
        <v>1500</v>
      </c>
      <c r="G7" s="4">
        <v>1500</v>
      </c>
      <c r="H7" s="3">
        <v>1500</v>
      </c>
      <c r="I7" s="7">
        <v>1500</v>
      </c>
      <c r="J7" s="7">
        <v>1800</v>
      </c>
      <c r="K7" s="7">
        <v>900</v>
      </c>
      <c r="L7" s="5"/>
      <c r="M7" s="2">
        <v>1800</v>
      </c>
      <c r="Y7" s="5"/>
    </row>
    <row r="8" spans="1:25" x14ac:dyDescent="0.35">
      <c r="A8" s="8" t="s">
        <v>15</v>
      </c>
      <c r="B8" s="5"/>
      <c r="C8" s="5"/>
      <c r="D8" s="5"/>
      <c r="E8" s="5"/>
      <c r="F8">
        <f>0.67*1800</f>
        <v>1206</v>
      </c>
      <c r="G8" s="4">
        <v>1800</v>
      </c>
      <c r="H8" s="3">
        <v>1800</v>
      </c>
      <c r="I8" s="7">
        <v>1800</v>
      </c>
      <c r="J8" s="7">
        <v>1800</v>
      </c>
      <c r="K8" s="7">
        <v>1800</v>
      </c>
      <c r="L8" s="7">
        <v>1800</v>
      </c>
      <c r="M8" s="7">
        <v>1800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x14ac:dyDescent="0.35">
      <c r="A9" s="8" t="s">
        <v>14</v>
      </c>
      <c r="B9" s="5"/>
      <c r="C9" s="5"/>
      <c r="D9" s="5"/>
      <c r="E9" s="5"/>
      <c r="F9" s="5"/>
      <c r="G9" s="4">
        <v>950</v>
      </c>
      <c r="H9" s="3">
        <v>950</v>
      </c>
      <c r="I9" s="7">
        <v>950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x14ac:dyDescent="0.35">
      <c r="A10" s="8" t="s">
        <v>13</v>
      </c>
      <c r="B10" s="5"/>
      <c r="C10" s="5"/>
      <c r="D10" s="5"/>
      <c r="E10">
        <f>0.33*1500</f>
        <v>495</v>
      </c>
      <c r="F10">
        <v>1500</v>
      </c>
      <c r="G10" s="4">
        <v>1500</v>
      </c>
      <c r="H10" s="7">
        <v>1500</v>
      </c>
      <c r="I10" s="7">
        <v>1500</v>
      </c>
      <c r="J10" s="7">
        <v>1500</v>
      </c>
      <c r="K10" s="3">
        <v>1500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x14ac:dyDescent="0.35">
      <c r="A11" s="8" t="s">
        <v>12</v>
      </c>
      <c r="B11" s="5"/>
      <c r="C11" s="5"/>
      <c r="D11" s="5"/>
      <c r="E11" s="5"/>
      <c r="F11">
        <v>1400</v>
      </c>
      <c r="G11" s="4">
        <v>1400</v>
      </c>
      <c r="H11" s="3">
        <v>1400</v>
      </c>
      <c r="I11" s="7">
        <v>1400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x14ac:dyDescent="0.35">
      <c r="A12" s="8" t="s">
        <v>11</v>
      </c>
      <c r="B12" s="5"/>
      <c r="C12" s="5"/>
      <c r="D12" s="5"/>
      <c r="G12" s="4">
        <f>0.8*800</f>
        <v>640</v>
      </c>
      <c r="H12" s="7">
        <v>800</v>
      </c>
      <c r="I12" s="7">
        <v>800</v>
      </c>
      <c r="J12" s="7">
        <v>800</v>
      </c>
      <c r="K12" s="7">
        <f>0.2*800</f>
        <v>160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x14ac:dyDescent="0.35">
      <c r="A13" s="8" t="s">
        <v>10</v>
      </c>
      <c r="B13" s="5"/>
      <c r="C13" s="5"/>
      <c r="D13" s="5"/>
      <c r="E13" s="5"/>
      <c r="F13" s="5"/>
      <c r="G13" s="4">
        <v>900</v>
      </c>
      <c r="H13" s="3">
        <v>900</v>
      </c>
      <c r="I13" s="7">
        <v>900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x14ac:dyDescent="0.35">
      <c r="A14" s="8" t="s">
        <v>9</v>
      </c>
      <c r="B14" s="5"/>
      <c r="C14" s="5"/>
      <c r="D14" s="5"/>
      <c r="E14" s="5"/>
      <c r="F14">
        <v>2000</v>
      </c>
      <c r="G14" s="4">
        <v>2000</v>
      </c>
      <c r="H14" s="7">
        <v>2000</v>
      </c>
      <c r="I14" s="7">
        <v>2000</v>
      </c>
      <c r="J14" s="7">
        <v>1800</v>
      </c>
      <c r="K14" s="12">
        <v>1800</v>
      </c>
      <c r="L14" s="13">
        <v>1800</v>
      </c>
      <c r="M14" s="12">
        <v>1800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x14ac:dyDescent="0.35">
      <c r="A15" s="8" t="s">
        <v>8</v>
      </c>
      <c r="B15" s="5"/>
      <c r="C15" s="5"/>
      <c r="D15" s="5"/>
      <c r="E15" s="5"/>
      <c r="F15" s="5"/>
      <c r="G15" s="5"/>
      <c r="H15" s="5"/>
      <c r="I15" s="7">
        <f>0.67*960</f>
        <v>643.20000000000005</v>
      </c>
      <c r="J15" s="3">
        <v>960</v>
      </c>
      <c r="K15" s="3">
        <v>960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x14ac:dyDescent="0.35">
      <c r="A16" s="8" t="s">
        <v>7</v>
      </c>
      <c r="B16" s="5"/>
      <c r="C16" s="5"/>
      <c r="D16" s="5"/>
      <c r="E16" s="5"/>
      <c r="F16" s="5"/>
      <c r="G16" s="5"/>
      <c r="H16" s="5"/>
      <c r="I16" s="7">
        <f>0.67*987</f>
        <v>661.29000000000008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x14ac:dyDescent="0.35">
      <c r="A17" s="8" t="s">
        <v>6</v>
      </c>
      <c r="B17" s="5"/>
      <c r="C17" s="5"/>
      <c r="D17" s="5"/>
      <c r="E17" s="5"/>
      <c r="F17" s="5"/>
      <c r="G17" s="5"/>
      <c r="H17" s="7">
        <v>625</v>
      </c>
      <c r="I17" s="3">
        <v>625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x14ac:dyDescent="0.35">
      <c r="A18" s="8" t="s">
        <v>5</v>
      </c>
      <c r="B18" s="5"/>
      <c r="C18" s="5"/>
      <c r="D18" s="5"/>
      <c r="E18" s="5"/>
      <c r="F18" s="5"/>
      <c r="G18" s="4">
        <f>0.74*1060</f>
        <v>784.4</v>
      </c>
      <c r="H18" s="3">
        <v>1060</v>
      </c>
      <c r="I18" s="7">
        <v>1060</v>
      </c>
      <c r="J18" s="7">
        <v>1060</v>
      </c>
      <c r="K18" s="3">
        <v>1060</v>
      </c>
      <c r="L18" s="7">
        <v>1060</v>
      </c>
      <c r="M18" s="2">
        <v>1060</v>
      </c>
      <c r="T18" s="5"/>
      <c r="U18" s="5"/>
      <c r="V18" s="5"/>
      <c r="W18" s="5"/>
      <c r="X18" s="5"/>
      <c r="Y18" s="5"/>
    </row>
    <row r="19" spans="1:25" x14ac:dyDescent="0.35">
      <c r="A19" s="6" t="s">
        <v>4</v>
      </c>
      <c r="B19" s="5"/>
      <c r="C19" s="5"/>
      <c r="D19" s="5"/>
      <c r="E19" s="5"/>
      <c r="F19" s="5"/>
      <c r="G19" s="5"/>
      <c r="H19" s="5"/>
      <c r="I19" s="7">
        <f>0.3*1500</f>
        <v>450</v>
      </c>
      <c r="J19" s="7">
        <v>1500</v>
      </c>
      <c r="K19" s="7">
        <v>1500</v>
      </c>
      <c r="L19" s="7">
        <v>1500</v>
      </c>
      <c r="M19" s="2">
        <v>1500</v>
      </c>
    </row>
    <row r="20" spans="1:25" x14ac:dyDescent="0.35">
      <c r="A20" s="6" t="s">
        <v>3</v>
      </c>
      <c r="B20" s="5"/>
      <c r="C20" s="5"/>
      <c r="D20" s="5"/>
      <c r="E20" s="5"/>
      <c r="F20" s="5"/>
      <c r="G20" s="5"/>
      <c r="H20" s="5"/>
      <c r="I20" s="3">
        <f>0.67*1380</f>
        <v>924.6</v>
      </c>
      <c r="J20" s="7">
        <v>1380</v>
      </c>
      <c r="K20" s="3">
        <v>1380</v>
      </c>
      <c r="L20" s="7">
        <v>1380</v>
      </c>
      <c r="M20" s="2">
        <v>1380</v>
      </c>
    </row>
    <row r="21" spans="1:25" x14ac:dyDescent="0.35">
      <c r="A21" s="6" t="s">
        <v>2</v>
      </c>
      <c r="B21" s="5"/>
      <c r="C21" s="5"/>
      <c r="D21" s="5"/>
      <c r="E21" s="5"/>
      <c r="F21" s="5"/>
      <c r="G21" s="5"/>
      <c r="H21" s="5"/>
      <c r="I21" s="7">
        <v>967</v>
      </c>
      <c r="J21" s="7">
        <v>967</v>
      </c>
      <c r="K21" s="7">
        <v>967</v>
      </c>
      <c r="L21" s="7">
        <v>967</v>
      </c>
      <c r="M21" s="2">
        <v>967</v>
      </c>
    </row>
    <row r="22" spans="1:25" x14ac:dyDescent="0.35">
      <c r="A22" s="6" t="s">
        <v>1</v>
      </c>
      <c r="B22" s="5"/>
      <c r="C22" s="5"/>
      <c r="D22" s="5"/>
      <c r="E22" s="5"/>
      <c r="F22" s="5"/>
      <c r="G22" s="5"/>
      <c r="H22" s="5"/>
      <c r="I22" s="7">
        <f>0.26*800</f>
        <v>208</v>
      </c>
      <c r="J22" s="7">
        <v>800</v>
      </c>
      <c r="K22" s="7">
        <v>800</v>
      </c>
      <c r="L22" s="7">
        <v>800</v>
      </c>
      <c r="M22" s="2">
        <v>800</v>
      </c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x14ac:dyDescent="0.35">
      <c r="A23" s="6" t="s">
        <v>0</v>
      </c>
      <c r="B23" s="5"/>
      <c r="C23" s="5"/>
      <c r="D23" s="5"/>
      <c r="E23" s="5"/>
      <c r="F23" s="5"/>
      <c r="G23" s="5"/>
      <c r="H23" s="5"/>
      <c r="I23" s="5"/>
      <c r="J23" s="7">
        <v>627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</row>
    <row r="24" spans="1:25" x14ac:dyDescent="0.35">
      <c r="A24" s="6" t="s">
        <v>33</v>
      </c>
      <c r="B24" s="5"/>
      <c r="C24" s="5"/>
      <c r="D24" s="5"/>
      <c r="E24" s="5"/>
      <c r="F24" s="5"/>
      <c r="G24" s="5"/>
      <c r="H24" s="5"/>
      <c r="I24" s="5"/>
      <c r="J24" s="7">
        <v>600</v>
      </c>
      <c r="K24" s="7">
        <v>1200</v>
      </c>
      <c r="L24" s="7">
        <v>1200</v>
      </c>
      <c r="M24" s="2">
        <v>1200</v>
      </c>
    </row>
    <row r="25" spans="1:25" x14ac:dyDescent="0.35">
      <c r="A25" s="6" t="s">
        <v>34</v>
      </c>
      <c r="B25" s="5"/>
      <c r="C25" s="5"/>
      <c r="D25" s="5"/>
      <c r="E25" s="5"/>
      <c r="F25" s="5"/>
      <c r="G25" s="5"/>
      <c r="H25" s="5"/>
      <c r="I25" s="5"/>
      <c r="J25" s="5"/>
      <c r="K25" s="7">
        <v>900</v>
      </c>
      <c r="L25" s="7">
        <v>900</v>
      </c>
      <c r="M25" s="2">
        <v>900</v>
      </c>
      <c r="O25" s="5"/>
      <c r="P25" s="5"/>
      <c r="Q25" s="5"/>
    </row>
    <row r="26" spans="1:25" x14ac:dyDescent="0.35">
      <c r="A26" s="6" t="s">
        <v>35</v>
      </c>
      <c r="B26" s="5"/>
      <c r="C26" s="5"/>
      <c r="D26" s="5"/>
      <c r="E26" s="5"/>
      <c r="F26" s="5"/>
      <c r="G26" s="5"/>
      <c r="H26" s="5"/>
      <c r="I26" s="5"/>
      <c r="J26" s="5"/>
      <c r="K26" s="7">
        <v>1600</v>
      </c>
      <c r="L26" s="7">
        <f>0.67*1400</f>
        <v>938</v>
      </c>
      <c r="M26" s="2">
        <v>613</v>
      </c>
      <c r="O26" s="5"/>
      <c r="P26" s="5"/>
      <c r="Q26" s="5"/>
    </row>
    <row r="27" spans="1:25" x14ac:dyDescent="0.35">
      <c r="A27" s="6" t="s">
        <v>36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25" x14ac:dyDescent="0.35">
      <c r="A28" s="6" t="s">
        <v>37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3">
        <f>0.67*4800</f>
        <v>3216</v>
      </c>
      <c r="M28" s="2">
        <v>4800</v>
      </c>
    </row>
    <row r="29" spans="1:25" x14ac:dyDescent="0.35">
      <c r="A29" s="6" t="s">
        <v>38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7">
        <v>1900</v>
      </c>
      <c r="M29" s="2">
        <v>3800</v>
      </c>
      <c r="N29" s="5"/>
    </row>
    <row r="30" spans="1:25" x14ac:dyDescent="0.35">
      <c r="A30" s="6" t="s">
        <v>39</v>
      </c>
      <c r="B30">
        <v>1350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25" x14ac:dyDescent="0.35">
      <c r="A31" s="6" t="s">
        <v>40</v>
      </c>
      <c r="B31" s="5"/>
      <c r="C31" s="5"/>
      <c r="D31">
        <v>765</v>
      </c>
      <c r="E31">
        <v>765</v>
      </c>
      <c r="F31">
        <v>765</v>
      </c>
      <c r="G31" s="4">
        <v>765</v>
      </c>
      <c r="H31" s="5"/>
      <c r="I31" s="5"/>
      <c r="J31" s="5"/>
      <c r="K31" s="5"/>
      <c r="L31" s="5"/>
      <c r="M31" s="5"/>
      <c r="N31" s="5"/>
    </row>
    <row r="32" spans="1:25" x14ac:dyDescent="0.35">
      <c r="A32" s="6" t="s">
        <v>41</v>
      </c>
      <c r="B32" s="5"/>
      <c r="C32" s="5"/>
      <c r="D32">
        <v>518</v>
      </c>
      <c r="E32">
        <v>518</v>
      </c>
      <c r="F32">
        <v>518</v>
      </c>
      <c r="G32" s="4">
        <v>518</v>
      </c>
      <c r="H32" s="5"/>
      <c r="I32" s="5"/>
      <c r="J32" s="5"/>
      <c r="K32" s="5"/>
      <c r="L32" s="5"/>
      <c r="M32" s="5"/>
      <c r="N32" s="5"/>
    </row>
    <row r="33" spans="1:19" x14ac:dyDescent="0.35">
      <c r="A33" s="6" t="s">
        <v>43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2">
        <v>1195</v>
      </c>
      <c r="N33" s="1">
        <v>956</v>
      </c>
    </row>
    <row r="34" spans="1:19" x14ac:dyDescent="0.35">
      <c r="A34" s="6" t="s">
        <v>46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2">
        <v>200</v>
      </c>
      <c r="O34" s="5"/>
      <c r="P34" s="5"/>
      <c r="Q34" s="5"/>
      <c r="R34" s="5"/>
      <c r="S34" s="5"/>
    </row>
  </sheetData>
  <mergeCells count="3">
    <mergeCell ref="A1:A2"/>
    <mergeCell ref="G1:M1"/>
    <mergeCell ref="N1:Y1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WZR56"/>
  <sheetViews>
    <sheetView showGridLines="0" zoomScale="90" zoomScaleNormal="90" zoomScalePageLayoutView="80" workbookViewId="0">
      <pane xSplit="1" ySplit="2" topLeftCell="B3" activePane="bottomRight" state="frozen"/>
      <selection pane="topRight" activeCell="D1" sqref="D1"/>
      <selection pane="bottomLeft" activeCell="A4" sqref="A4"/>
      <selection pane="bottomRight" activeCell="C8" sqref="C8"/>
    </sheetView>
  </sheetViews>
  <sheetFormatPr baseColWidth="10" defaultColWidth="11.453125" defaultRowHeight="14.5" x14ac:dyDescent="0.35"/>
  <cols>
    <col min="1" max="1" width="20.26953125" style="20" customWidth="1"/>
    <col min="2" max="25" width="11.453125" style="20"/>
    <col min="26" max="38" width="11.453125" style="26"/>
    <col min="39" max="16384" width="11.453125" style="20"/>
  </cols>
  <sheetData>
    <row r="1" spans="1:38 16242:16242" ht="18.75" customHeight="1" x14ac:dyDescent="0.35">
      <c r="A1" s="52" t="s">
        <v>44</v>
      </c>
      <c r="B1" s="54" t="s">
        <v>31</v>
      </c>
      <c r="C1" s="54"/>
      <c r="D1" s="54" t="s">
        <v>30</v>
      </c>
      <c r="E1" s="54"/>
      <c r="F1" s="54" t="s">
        <v>29</v>
      </c>
      <c r="G1" s="54"/>
      <c r="H1" s="54" t="s">
        <v>28</v>
      </c>
      <c r="I1" s="54"/>
      <c r="J1" s="54" t="s">
        <v>27</v>
      </c>
      <c r="K1" s="54"/>
      <c r="L1" s="54" t="s">
        <v>26</v>
      </c>
      <c r="M1" s="54"/>
      <c r="N1" s="54" t="s">
        <v>25</v>
      </c>
      <c r="O1" s="54"/>
      <c r="P1" s="54" t="s">
        <v>24</v>
      </c>
      <c r="Q1" s="54"/>
      <c r="R1" s="54" t="s">
        <v>23</v>
      </c>
      <c r="S1" s="54"/>
      <c r="T1" s="54" t="s">
        <v>22</v>
      </c>
      <c r="U1" s="54"/>
      <c r="V1" s="54" t="s">
        <v>21</v>
      </c>
      <c r="W1" s="54"/>
      <c r="X1" s="54" t="s">
        <v>20</v>
      </c>
      <c r="Y1" s="54"/>
    </row>
    <row r="2" spans="1:38 16242:16242" s="21" customFormat="1" x14ac:dyDescent="0.35">
      <c r="A2" s="53"/>
      <c r="B2" s="58" t="s">
        <v>124</v>
      </c>
      <c r="C2" s="58" t="s">
        <v>48</v>
      </c>
      <c r="D2" s="58" t="s">
        <v>124</v>
      </c>
      <c r="E2" s="58" t="s">
        <v>48</v>
      </c>
      <c r="F2" s="58" t="s">
        <v>124</v>
      </c>
      <c r="G2" s="58" t="s">
        <v>48</v>
      </c>
      <c r="H2" s="58" t="s">
        <v>124</v>
      </c>
      <c r="I2" s="58" t="s">
        <v>48</v>
      </c>
      <c r="J2" s="58" t="s">
        <v>124</v>
      </c>
      <c r="K2" s="58" t="s">
        <v>48</v>
      </c>
      <c r="L2" s="58" t="s">
        <v>124</v>
      </c>
      <c r="M2" s="58" t="s">
        <v>48</v>
      </c>
      <c r="N2" s="58" t="s">
        <v>124</v>
      </c>
      <c r="O2" s="58" t="s">
        <v>48</v>
      </c>
      <c r="P2" s="58" t="s">
        <v>124</v>
      </c>
      <c r="Q2" s="58" t="s">
        <v>48</v>
      </c>
      <c r="R2" s="58" t="s">
        <v>124</v>
      </c>
      <c r="S2" s="58" t="s">
        <v>48</v>
      </c>
      <c r="T2" s="58" t="s">
        <v>124</v>
      </c>
      <c r="U2" s="58" t="s">
        <v>48</v>
      </c>
      <c r="V2" s="58" t="s">
        <v>124</v>
      </c>
      <c r="W2" s="58" t="s">
        <v>48</v>
      </c>
      <c r="X2" s="58" t="s">
        <v>124</v>
      </c>
      <c r="Y2" s="58" t="s">
        <v>48</v>
      </c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</row>
    <row r="3" spans="1:38 16242:16242" s="21" customFormat="1" ht="26" customHeight="1" thickBot="1" x14ac:dyDescent="0.4">
      <c r="A3" s="56" t="s">
        <v>45</v>
      </c>
      <c r="B3" s="57">
        <f>SUM(C3:C56)</f>
        <v>34514.356774193548</v>
      </c>
      <c r="C3" s="57"/>
      <c r="D3" s="57">
        <f t="shared" ref="D3:Y3" si="0">SUM(E3:E56)</f>
        <v>0</v>
      </c>
      <c r="E3" s="57"/>
      <c r="F3" s="57">
        <f t="shared" ref="F3:Y3" si="1">SUM(G3:G56)</f>
        <v>0</v>
      </c>
      <c r="G3" s="57"/>
      <c r="H3" s="57">
        <f t="shared" ref="H3:Y3" si="2">SUM(I3:I56)</f>
        <v>0</v>
      </c>
      <c r="I3" s="57"/>
      <c r="J3" s="57">
        <f t="shared" ref="J3:Y3" si="3">SUM(K3:K56)</f>
        <v>0</v>
      </c>
      <c r="K3" s="57"/>
      <c r="L3" s="57">
        <f t="shared" ref="L3:Y3" si="4">SUM(M3:M56)</f>
        <v>0</v>
      </c>
      <c r="M3" s="57"/>
      <c r="N3" s="57">
        <f t="shared" ref="N3:Y3" si="5">SUM(O3:O56)</f>
        <v>0</v>
      </c>
      <c r="O3" s="57"/>
      <c r="P3" s="57">
        <f t="shared" ref="P3:Y3" si="6">SUM(Q3:Q56)</f>
        <v>0</v>
      </c>
      <c r="Q3" s="57"/>
      <c r="R3" s="57">
        <f t="shared" ref="R3:Y3" si="7">SUM(S3:S56)</f>
        <v>0</v>
      </c>
      <c r="S3" s="57"/>
      <c r="T3" s="57">
        <f t="shared" ref="T3:Y3" si="8">SUM(U3:U56)</f>
        <v>0</v>
      </c>
      <c r="U3" s="57"/>
      <c r="V3" s="57">
        <f t="shared" ref="V3:Y3" si="9">SUM(W3:W56)</f>
        <v>0</v>
      </c>
      <c r="W3" s="57"/>
      <c r="X3" s="57">
        <f t="shared" ref="X3:Y3" si="10">SUM(Y3:Y56)</f>
        <v>1200</v>
      </c>
      <c r="Y3" s="5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</row>
    <row r="4" spans="1:38 16242:16242" s="23" customFormat="1" ht="17.25" customHeight="1" x14ac:dyDescent="0.35">
      <c r="A4" s="59" t="s">
        <v>73</v>
      </c>
      <c r="B4" s="60">
        <v>31</v>
      </c>
      <c r="C4" s="61">
        <v>1250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</row>
    <row r="5" spans="1:38 16242:16242" s="23" customFormat="1" ht="17.25" customHeight="1" x14ac:dyDescent="0.35">
      <c r="A5" s="62" t="s">
        <v>74</v>
      </c>
      <c r="B5" s="63">
        <v>31</v>
      </c>
      <c r="C5" s="64">
        <v>1600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</row>
    <row r="6" spans="1:38 16242:16242" s="23" customFormat="1" ht="17.25" customHeight="1" x14ac:dyDescent="0.35">
      <c r="A6" s="62" t="s">
        <v>76</v>
      </c>
      <c r="B6" s="63">
        <v>27</v>
      </c>
      <c r="C6" s="64">
        <f>1350*27/31</f>
        <v>1175.8064516129032</v>
      </c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</row>
    <row r="7" spans="1:38 16242:16242" s="22" customFormat="1" ht="17.25" customHeight="1" x14ac:dyDescent="0.35">
      <c r="A7" s="62" t="s">
        <v>78</v>
      </c>
      <c r="B7" s="63">
        <v>6</v>
      </c>
      <c r="C7" s="65">
        <v>287.42</v>
      </c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</row>
    <row r="8" spans="1:38 16242:16242" s="23" customFormat="1" ht="17.25" customHeight="1" x14ac:dyDescent="0.35">
      <c r="A8" s="62" t="s">
        <v>81</v>
      </c>
      <c r="B8" s="63">
        <v>31</v>
      </c>
      <c r="C8" s="64">
        <v>1031.99</v>
      </c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</row>
    <row r="9" spans="1:38 16242:16242" s="23" customFormat="1" ht="17.25" customHeight="1" x14ac:dyDescent="0.35">
      <c r="A9" s="62" t="s">
        <v>82</v>
      </c>
      <c r="B9" s="66">
        <v>23</v>
      </c>
      <c r="C9" s="64">
        <v>864.36</v>
      </c>
      <c r="D9" s="66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</row>
    <row r="10" spans="1:38 16242:16242" s="23" customFormat="1" ht="17.25" customHeight="1" x14ac:dyDescent="0.35">
      <c r="A10" s="62" t="s">
        <v>86</v>
      </c>
      <c r="B10" s="63">
        <v>0</v>
      </c>
      <c r="C10" s="64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</row>
    <row r="11" spans="1:38 16242:16242" s="23" customFormat="1" ht="17.25" customHeight="1" x14ac:dyDescent="0.35">
      <c r="A11" s="62" t="s">
        <v>87</v>
      </c>
      <c r="B11" s="63">
        <v>0</v>
      </c>
      <c r="C11" s="64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</row>
    <row r="12" spans="1:38 16242:16242" s="23" customFormat="1" ht="17.25" customHeight="1" x14ac:dyDescent="0.35">
      <c r="A12" s="62" t="s">
        <v>88</v>
      </c>
      <c r="B12" s="63">
        <v>23</v>
      </c>
      <c r="C12" s="64">
        <f>1150*23/31</f>
        <v>853.22580645161293</v>
      </c>
      <c r="D12" s="66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WZR12" s="24"/>
    </row>
    <row r="13" spans="1:38 16242:16242" s="23" customFormat="1" ht="17.25" customHeight="1" x14ac:dyDescent="0.35">
      <c r="A13" s="62" t="s">
        <v>83</v>
      </c>
      <c r="B13" s="63">
        <v>23</v>
      </c>
      <c r="C13" s="64">
        <v>630.65</v>
      </c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</row>
    <row r="14" spans="1:38 16242:16242" s="23" customFormat="1" ht="17.25" customHeight="1" x14ac:dyDescent="0.35">
      <c r="A14" s="62" t="s">
        <v>85</v>
      </c>
      <c r="B14" s="63">
        <v>31</v>
      </c>
      <c r="C14" s="64">
        <v>1294</v>
      </c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</row>
    <row r="15" spans="1:38 16242:16242" s="23" customFormat="1" ht="17.25" customHeight="1" x14ac:dyDescent="0.35">
      <c r="A15" s="62" t="s">
        <v>94</v>
      </c>
      <c r="B15" s="63"/>
      <c r="C15" s="64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</row>
    <row r="16" spans="1:38 16242:16242" s="23" customFormat="1" ht="17.25" customHeight="1" x14ac:dyDescent="0.35">
      <c r="A16" s="62" t="s">
        <v>47</v>
      </c>
      <c r="B16" s="63">
        <v>31</v>
      </c>
      <c r="C16" s="65">
        <v>750.01</v>
      </c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</row>
    <row r="17" spans="1:38" s="23" customFormat="1" ht="17.25" customHeight="1" x14ac:dyDescent="0.35">
      <c r="A17" s="62" t="s">
        <v>61</v>
      </c>
      <c r="B17" s="63">
        <v>31</v>
      </c>
      <c r="C17" s="64">
        <v>944</v>
      </c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</row>
    <row r="18" spans="1:38" s="23" customFormat="1" ht="17.25" customHeight="1" x14ac:dyDescent="0.35">
      <c r="A18" s="62" t="s">
        <v>62</v>
      </c>
      <c r="B18" s="63">
        <v>31</v>
      </c>
      <c r="C18" s="64">
        <v>615.97</v>
      </c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55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</row>
    <row r="19" spans="1:38" s="23" customFormat="1" ht="17.25" customHeight="1" x14ac:dyDescent="0.35">
      <c r="A19" s="62" t="s">
        <v>77</v>
      </c>
      <c r="B19" s="63"/>
      <c r="C19" s="64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</row>
    <row r="20" spans="1:38" s="23" customFormat="1" ht="17.25" customHeight="1" x14ac:dyDescent="0.35">
      <c r="A20" s="62" t="s">
        <v>90</v>
      </c>
      <c r="B20" s="63">
        <v>28</v>
      </c>
      <c r="C20" s="64">
        <f>1350*28/31</f>
        <v>1219.3548387096773</v>
      </c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</row>
    <row r="21" spans="1:38" s="23" customFormat="1" ht="17.25" customHeight="1" x14ac:dyDescent="0.35">
      <c r="A21" s="62" t="s">
        <v>43</v>
      </c>
      <c r="B21" s="66">
        <v>24</v>
      </c>
      <c r="C21" s="64">
        <f>1195*24/31</f>
        <v>925.16129032258061</v>
      </c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</row>
    <row r="22" spans="1:38" s="23" customFormat="1" ht="17.25" customHeight="1" x14ac:dyDescent="0.35">
      <c r="A22" s="62" t="s">
        <v>68</v>
      </c>
      <c r="B22" s="63">
        <v>31</v>
      </c>
      <c r="C22" s="64">
        <v>4800</v>
      </c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</row>
    <row r="23" spans="1:38" s="23" customFormat="1" ht="17.25" customHeight="1" x14ac:dyDescent="0.35">
      <c r="A23" s="62" t="s">
        <v>69</v>
      </c>
      <c r="B23" s="63">
        <v>31</v>
      </c>
      <c r="C23" s="64">
        <v>1400</v>
      </c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</row>
    <row r="24" spans="1:38" s="23" customFormat="1" ht="17.25" customHeight="1" x14ac:dyDescent="0.35">
      <c r="A24" s="62" t="s">
        <v>93</v>
      </c>
      <c r="B24" s="66">
        <v>12</v>
      </c>
      <c r="C24" s="64">
        <f>1030*12/31</f>
        <v>398.70967741935482</v>
      </c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</row>
    <row r="25" spans="1:38" s="23" customFormat="1" ht="17.25" customHeight="1" x14ac:dyDescent="0.35">
      <c r="A25" s="62" t="s">
        <v>72</v>
      </c>
      <c r="B25" s="63">
        <v>27</v>
      </c>
      <c r="C25" s="64">
        <v>773.86</v>
      </c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</row>
    <row r="26" spans="1:38" s="23" customFormat="1" ht="17.25" customHeight="1" x14ac:dyDescent="0.35">
      <c r="A26" s="62" t="s">
        <v>79</v>
      </c>
      <c r="B26" s="63">
        <v>31</v>
      </c>
      <c r="C26" s="65">
        <f>1300-730</f>
        <v>570</v>
      </c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</row>
    <row r="27" spans="1:38" s="23" customFormat="1" ht="17.25" customHeight="1" x14ac:dyDescent="0.35">
      <c r="A27" s="62" t="s">
        <v>84</v>
      </c>
      <c r="B27" s="63">
        <v>26</v>
      </c>
      <c r="C27" s="64">
        <f>1700*26/31</f>
        <v>1425.8064516129032</v>
      </c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</row>
    <row r="28" spans="1:38" s="23" customFormat="1" ht="17.25" customHeight="1" x14ac:dyDescent="0.35">
      <c r="A28" s="62" t="s">
        <v>50</v>
      </c>
      <c r="B28" s="66"/>
      <c r="C28" s="64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</row>
    <row r="29" spans="1:38" s="23" customFormat="1" ht="17.25" customHeight="1" x14ac:dyDescent="0.35">
      <c r="A29" s="62" t="s">
        <v>57</v>
      </c>
      <c r="B29" s="63">
        <v>31</v>
      </c>
      <c r="C29" s="64">
        <v>1500</v>
      </c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</row>
    <row r="30" spans="1:38" s="23" customFormat="1" ht="17.25" customHeight="1" x14ac:dyDescent="0.35">
      <c r="A30" s="62" t="s">
        <v>58</v>
      </c>
      <c r="B30" s="63">
        <v>31</v>
      </c>
      <c r="C30" s="64">
        <v>1380</v>
      </c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</row>
    <row r="31" spans="1:38" s="23" customFormat="1" ht="17.25" customHeight="1" x14ac:dyDescent="0.35">
      <c r="A31" s="62" t="s">
        <v>59</v>
      </c>
      <c r="B31" s="63">
        <v>31</v>
      </c>
      <c r="C31" s="64">
        <v>1200</v>
      </c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</row>
    <row r="32" spans="1:38" s="23" customFormat="1" ht="27.75" customHeight="1" x14ac:dyDescent="0.35">
      <c r="A32" s="62" t="s">
        <v>60</v>
      </c>
      <c r="B32" s="63">
        <v>31</v>
      </c>
      <c r="C32" s="64">
        <v>1200</v>
      </c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</row>
    <row r="33" spans="1:38" s="23" customFormat="1" ht="17.25" customHeight="1" x14ac:dyDescent="0.35">
      <c r="A33" s="62" t="s">
        <v>56</v>
      </c>
      <c r="B33" s="63">
        <v>31</v>
      </c>
      <c r="C33" s="64">
        <v>1005</v>
      </c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</row>
    <row r="34" spans="1:38" s="23" customFormat="1" ht="17.25" customHeight="1" x14ac:dyDescent="0.35">
      <c r="A34" s="62" t="s">
        <v>52</v>
      </c>
      <c r="B34" s="63">
        <v>31</v>
      </c>
      <c r="C34" s="64">
        <v>2050</v>
      </c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</row>
    <row r="35" spans="1:38" s="23" customFormat="1" ht="17.25" customHeight="1" x14ac:dyDescent="0.35">
      <c r="A35" s="62" t="s">
        <v>51</v>
      </c>
      <c r="B35" s="63"/>
      <c r="C35" s="64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</row>
    <row r="36" spans="1:38" s="23" customFormat="1" ht="17.25" customHeight="1" x14ac:dyDescent="0.35">
      <c r="A36" s="62" t="s">
        <v>70</v>
      </c>
      <c r="B36" s="63">
        <v>31</v>
      </c>
      <c r="C36" s="64">
        <v>1200</v>
      </c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</row>
    <row r="37" spans="1:38" s="23" customFormat="1" ht="17.25" customHeight="1" x14ac:dyDescent="0.35">
      <c r="A37" s="62" t="s">
        <v>80</v>
      </c>
      <c r="B37" s="63">
        <v>31</v>
      </c>
      <c r="C37" s="64">
        <v>616</v>
      </c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</row>
    <row r="38" spans="1:38" s="23" customFormat="1" ht="17.25" customHeight="1" x14ac:dyDescent="0.35">
      <c r="A38" s="62" t="s">
        <v>71</v>
      </c>
      <c r="B38" s="63">
        <v>23</v>
      </c>
      <c r="C38" s="64">
        <f>1050*23/31</f>
        <v>779.0322580645161</v>
      </c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</row>
    <row r="39" spans="1:38" s="23" customFormat="1" ht="17.25" customHeight="1" x14ac:dyDescent="0.35">
      <c r="A39" s="62" t="s">
        <v>33</v>
      </c>
      <c r="B39" s="66"/>
      <c r="C39" s="64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</row>
    <row r="40" spans="1:38" s="23" customFormat="1" ht="17.25" customHeight="1" x14ac:dyDescent="0.35">
      <c r="A40" s="62" t="s">
        <v>53</v>
      </c>
      <c r="B40" s="63">
        <v>2</v>
      </c>
      <c r="C40" s="64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</row>
    <row r="41" spans="1:38" s="23" customFormat="1" ht="17.25" customHeight="1" x14ac:dyDescent="0.35">
      <c r="A41" s="62" t="s">
        <v>9</v>
      </c>
      <c r="B41" s="66">
        <v>31</v>
      </c>
      <c r="C41" s="64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</row>
    <row r="42" spans="1:38" s="23" customFormat="1" ht="17.25" customHeight="1" x14ac:dyDescent="0.35">
      <c r="A42" s="62" t="s">
        <v>37</v>
      </c>
      <c r="B42" s="66">
        <v>31</v>
      </c>
      <c r="C42" s="64"/>
      <c r="D42" s="66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</row>
    <row r="43" spans="1:38" s="23" customFormat="1" ht="17.25" customHeight="1" x14ac:dyDescent="0.35">
      <c r="A43" s="62" t="s">
        <v>49</v>
      </c>
      <c r="B43" s="66">
        <v>31</v>
      </c>
      <c r="C43" s="65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</row>
    <row r="44" spans="1:38" s="23" customFormat="1" ht="17.25" customHeight="1" x14ac:dyDescent="0.35">
      <c r="A44" s="62" t="s">
        <v>54</v>
      </c>
      <c r="B44" s="63">
        <v>14</v>
      </c>
      <c r="C44" s="64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</row>
    <row r="45" spans="1:38" s="23" customFormat="1" ht="17.25" customHeight="1" x14ac:dyDescent="0.35">
      <c r="A45" s="62" t="s">
        <v>55</v>
      </c>
      <c r="B45" s="63">
        <v>31</v>
      </c>
      <c r="C45" s="64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</row>
    <row r="46" spans="1:38" s="23" customFormat="1" ht="17.25" customHeight="1" x14ac:dyDescent="0.35">
      <c r="A46" s="62" t="s">
        <v>64</v>
      </c>
      <c r="B46" s="63">
        <v>31</v>
      </c>
      <c r="C46" s="64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</row>
    <row r="47" spans="1:38" s="23" customFormat="1" x14ac:dyDescent="0.35">
      <c r="A47" s="62" t="s">
        <v>63</v>
      </c>
      <c r="B47" s="63">
        <v>31</v>
      </c>
      <c r="C47" s="64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>
        <v>23</v>
      </c>
      <c r="Y47" s="63">
        <v>1200</v>
      </c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</row>
    <row r="48" spans="1:38" s="23" customFormat="1" x14ac:dyDescent="0.35">
      <c r="A48" s="62" t="s">
        <v>66</v>
      </c>
      <c r="B48" s="63">
        <v>8</v>
      </c>
      <c r="C48" s="65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</row>
    <row r="49" spans="1:38" s="23" customFormat="1" x14ac:dyDescent="0.35">
      <c r="A49" s="62" t="s">
        <v>65</v>
      </c>
      <c r="B49" s="63">
        <v>31</v>
      </c>
      <c r="C49" s="64"/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</row>
    <row r="50" spans="1:38" s="23" customFormat="1" x14ac:dyDescent="0.35">
      <c r="A50" s="62" t="s">
        <v>75</v>
      </c>
      <c r="B50" s="63">
        <v>31</v>
      </c>
      <c r="C50" s="64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</row>
    <row r="51" spans="1:38" s="25" customFormat="1" x14ac:dyDescent="0.35">
      <c r="A51" s="62" t="s">
        <v>91</v>
      </c>
      <c r="B51" s="63">
        <v>22</v>
      </c>
      <c r="C51" s="64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</row>
    <row r="52" spans="1:38" s="26" customFormat="1" x14ac:dyDescent="0.35">
      <c r="A52" s="62" t="s">
        <v>89</v>
      </c>
      <c r="B52" s="63">
        <v>2</v>
      </c>
      <c r="C52" s="64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</row>
    <row r="53" spans="1:38" s="26" customFormat="1" x14ac:dyDescent="0.35">
      <c r="A53" s="62" t="s">
        <v>95</v>
      </c>
      <c r="B53" s="66"/>
      <c r="C53" s="65"/>
      <c r="D53" s="66"/>
      <c r="E53" s="66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</row>
    <row r="54" spans="1:38" s="26" customFormat="1" x14ac:dyDescent="0.35">
      <c r="A54" s="62" t="s">
        <v>96</v>
      </c>
      <c r="B54" s="66"/>
      <c r="C54" s="65"/>
      <c r="D54" s="66"/>
      <c r="E54" s="66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</row>
    <row r="55" spans="1:38" s="26" customFormat="1" x14ac:dyDescent="0.35">
      <c r="A55" s="62" t="s">
        <v>98</v>
      </c>
      <c r="B55" s="66">
        <v>24</v>
      </c>
      <c r="C55" s="65">
        <v>774</v>
      </c>
      <c r="D55" s="66"/>
      <c r="E55" s="66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</row>
    <row r="56" spans="1:38" s="26" customFormat="1" ht="15" thickBot="1" x14ac:dyDescent="0.4">
      <c r="A56" s="67" t="s">
        <v>97</v>
      </c>
      <c r="B56" s="68"/>
      <c r="C56" s="69"/>
      <c r="D56" s="68"/>
      <c r="E56" s="69"/>
      <c r="F56" s="68"/>
      <c r="G56" s="69"/>
      <c r="H56" s="70"/>
      <c r="I56" s="71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</row>
  </sheetData>
  <autoFilter ref="A1:Y56" xr:uid="{00000000-0009-0000-0000-000001000000}">
    <filterColumn colId="1" showButton="0"/>
    <filterColumn colId="3" showButton="0"/>
    <filterColumn colId="5" showButton="0"/>
    <filterColumn colId="7" showButton="0"/>
    <filterColumn colId="9" showButton="0"/>
    <filterColumn colId="11" showButton="0"/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</autoFilter>
  <mergeCells count="25">
    <mergeCell ref="T3:U3"/>
    <mergeCell ref="V3:W3"/>
    <mergeCell ref="X3:Y3"/>
    <mergeCell ref="J3:K3"/>
    <mergeCell ref="L3:M3"/>
    <mergeCell ref="N3:O3"/>
    <mergeCell ref="P3:Q3"/>
    <mergeCell ref="R3:S3"/>
    <mergeCell ref="B3:C3"/>
    <mergeCell ref="D3:E3"/>
    <mergeCell ref="F3:G3"/>
    <mergeCell ref="H3:I3"/>
    <mergeCell ref="A1:A2"/>
    <mergeCell ref="X1:Y1"/>
    <mergeCell ref="V1:W1"/>
    <mergeCell ref="B1:C1"/>
    <mergeCell ref="T1:U1"/>
    <mergeCell ref="R1:S1"/>
    <mergeCell ref="P1:Q1"/>
    <mergeCell ref="N1:O1"/>
    <mergeCell ref="L1:M1"/>
    <mergeCell ref="J1:K1"/>
    <mergeCell ref="H1:I1"/>
    <mergeCell ref="F1:G1"/>
    <mergeCell ref="D1:E1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J103"/>
  <sheetViews>
    <sheetView showGridLines="0" topLeftCell="A51" zoomScaleNormal="100" workbookViewId="0">
      <selection activeCell="E105" sqref="E105"/>
    </sheetView>
  </sheetViews>
  <sheetFormatPr baseColWidth="10" defaultColWidth="12.26953125" defaultRowHeight="14.5" x14ac:dyDescent="0.35"/>
  <cols>
    <col min="1" max="1" width="17.453125" customWidth="1"/>
    <col min="2" max="2" width="17.54296875" bestFit="1" customWidth="1"/>
    <col min="3" max="3" width="11" customWidth="1"/>
    <col min="4" max="4" width="20.6328125" customWidth="1"/>
    <col min="5" max="5" width="15" customWidth="1"/>
    <col min="6" max="6" width="14.26953125" customWidth="1"/>
    <col min="7" max="7" width="13.7265625" customWidth="1"/>
    <col min="8" max="8" width="14.453125" customWidth="1"/>
    <col min="9" max="9" width="18" customWidth="1"/>
    <col min="10" max="10" width="7.7265625" style="38" customWidth="1"/>
  </cols>
  <sheetData>
    <row r="1" spans="1:10" ht="42" customHeight="1" x14ac:dyDescent="0.35">
      <c r="A1" s="40" t="s">
        <v>44</v>
      </c>
      <c r="B1" s="40" t="s">
        <v>113</v>
      </c>
      <c r="C1" s="40" t="s">
        <v>109</v>
      </c>
      <c r="D1" s="40" t="s">
        <v>114</v>
      </c>
      <c r="E1" s="39" t="s">
        <v>119</v>
      </c>
      <c r="F1" s="40" t="s">
        <v>99</v>
      </c>
      <c r="G1" s="41" t="s">
        <v>100</v>
      </c>
      <c r="H1" s="39" t="s">
        <v>101</v>
      </c>
      <c r="I1" s="33" t="s">
        <v>120</v>
      </c>
    </row>
    <row r="2" spans="1:10" x14ac:dyDescent="0.35">
      <c r="A2" s="29" t="s">
        <v>128</v>
      </c>
      <c r="B2" s="29" t="s">
        <v>110</v>
      </c>
      <c r="C2" s="30" t="s">
        <v>248</v>
      </c>
      <c r="D2" s="29" t="s">
        <v>152</v>
      </c>
      <c r="E2" s="29" t="str">
        <f t="shared" ref="E2:E51" si="0">CHOOSE(MONTH(G2),"JANVIER","FEVRIER","MARS","AVRIL","MAI","JUIN","JUILLET","AOUT","SEPTEMBRE","OCTOBRE","NOVEMBRE","DECEMBRE")</f>
        <v>DECEMBRE</v>
      </c>
      <c r="F2" s="31">
        <v>43067</v>
      </c>
      <c r="G2" s="31">
        <v>43070</v>
      </c>
      <c r="H2" s="29">
        <f t="shared" ref="H2:H51" si="1">G2-F2</f>
        <v>3</v>
      </c>
      <c r="I2" s="32">
        <v>232.8</v>
      </c>
      <c r="J2" s="38" t="s">
        <v>247</v>
      </c>
    </row>
    <row r="3" spans="1:10" x14ac:dyDescent="0.35">
      <c r="A3" s="29" t="s">
        <v>129</v>
      </c>
      <c r="B3" s="29" t="s">
        <v>110</v>
      </c>
      <c r="C3" s="30" t="s">
        <v>248</v>
      </c>
      <c r="D3" s="29" t="s">
        <v>153</v>
      </c>
      <c r="E3" s="29" t="str">
        <f t="shared" si="0"/>
        <v>DECEMBRE</v>
      </c>
      <c r="F3" s="31">
        <v>43069</v>
      </c>
      <c r="G3" s="31">
        <v>43072</v>
      </c>
      <c r="H3" s="29">
        <f t="shared" si="1"/>
        <v>3</v>
      </c>
      <c r="I3" s="32">
        <v>232.8</v>
      </c>
      <c r="J3" s="38" t="s">
        <v>247</v>
      </c>
    </row>
    <row r="4" spans="1:10" x14ac:dyDescent="0.35">
      <c r="A4" s="29" t="s">
        <v>61</v>
      </c>
      <c r="B4" s="29" t="s">
        <v>110</v>
      </c>
      <c r="C4" s="30" t="s">
        <v>248</v>
      </c>
      <c r="D4" s="29" t="s">
        <v>154</v>
      </c>
      <c r="E4" s="29" t="str">
        <f t="shared" si="0"/>
        <v>DECEMBRE</v>
      </c>
      <c r="F4" s="31">
        <v>43069</v>
      </c>
      <c r="G4" s="31">
        <v>43072</v>
      </c>
      <c r="H4" s="29">
        <f t="shared" si="1"/>
        <v>3</v>
      </c>
      <c r="I4" s="32">
        <v>237.65</v>
      </c>
      <c r="J4" s="38" t="s">
        <v>247</v>
      </c>
    </row>
    <row r="5" spans="1:10" x14ac:dyDescent="0.35">
      <c r="A5" s="29" t="s">
        <v>127</v>
      </c>
      <c r="B5" s="29" t="s">
        <v>110</v>
      </c>
      <c r="C5" s="30" t="s">
        <v>248</v>
      </c>
      <c r="D5" s="29" t="s">
        <v>155</v>
      </c>
      <c r="E5" s="29" t="str">
        <f t="shared" si="0"/>
        <v>DECEMBRE</v>
      </c>
      <c r="F5" s="31">
        <v>43077</v>
      </c>
      <c r="G5" s="31">
        <v>43080</v>
      </c>
      <c r="H5" s="29">
        <f t="shared" si="1"/>
        <v>3</v>
      </c>
      <c r="I5" s="32">
        <v>238.62</v>
      </c>
      <c r="J5" s="38" t="s">
        <v>247</v>
      </c>
    </row>
    <row r="6" spans="1:10" x14ac:dyDescent="0.35">
      <c r="A6" s="29" t="s">
        <v>61</v>
      </c>
      <c r="B6" s="29" t="s">
        <v>110</v>
      </c>
      <c r="C6" s="30" t="s">
        <v>248</v>
      </c>
      <c r="D6" s="29" t="s">
        <v>156</v>
      </c>
      <c r="E6" s="29" t="str">
        <f t="shared" si="0"/>
        <v>DECEMBRE</v>
      </c>
      <c r="F6" s="31">
        <v>43083</v>
      </c>
      <c r="G6" s="31">
        <v>43086</v>
      </c>
      <c r="H6" s="29">
        <f t="shared" si="1"/>
        <v>3</v>
      </c>
      <c r="I6" s="32">
        <v>239.59</v>
      </c>
      <c r="J6" s="38" t="s">
        <v>247</v>
      </c>
    </row>
    <row r="7" spans="1:10" x14ac:dyDescent="0.35">
      <c r="A7" s="29" t="s">
        <v>130</v>
      </c>
      <c r="B7" s="29" t="s">
        <v>110</v>
      </c>
      <c r="C7" s="30" t="s">
        <v>248</v>
      </c>
      <c r="D7" s="29" t="s">
        <v>157</v>
      </c>
      <c r="E7" s="29" t="str">
        <f t="shared" si="0"/>
        <v>DECEMBRE</v>
      </c>
      <c r="F7" s="31">
        <v>43080</v>
      </c>
      <c r="G7" s="31">
        <v>43083</v>
      </c>
      <c r="H7" s="29">
        <f t="shared" si="1"/>
        <v>3</v>
      </c>
      <c r="I7" s="32">
        <v>242.5</v>
      </c>
      <c r="J7" s="38" t="s">
        <v>247</v>
      </c>
    </row>
    <row r="8" spans="1:10" x14ac:dyDescent="0.35">
      <c r="A8" s="29" t="s">
        <v>60</v>
      </c>
      <c r="B8" s="29" t="s">
        <v>110</v>
      </c>
      <c r="C8" s="30" t="s">
        <v>248</v>
      </c>
      <c r="D8" s="29" t="s">
        <v>158</v>
      </c>
      <c r="E8" s="29" t="str">
        <f t="shared" si="0"/>
        <v>DECEMBRE</v>
      </c>
      <c r="F8" s="31">
        <v>43089</v>
      </c>
      <c r="G8" s="31">
        <v>43092</v>
      </c>
      <c r="H8" s="29">
        <f t="shared" si="1"/>
        <v>3</v>
      </c>
      <c r="I8" s="32">
        <v>247.35</v>
      </c>
      <c r="J8" s="38" t="s">
        <v>247</v>
      </c>
    </row>
    <row r="9" spans="1:10" x14ac:dyDescent="0.35">
      <c r="A9" s="29" t="s">
        <v>127</v>
      </c>
      <c r="B9" s="29" t="s">
        <v>110</v>
      </c>
      <c r="C9" s="30" t="s">
        <v>248</v>
      </c>
      <c r="D9" s="29" t="s">
        <v>159</v>
      </c>
      <c r="E9" s="29" t="str">
        <f t="shared" si="0"/>
        <v>DECEMBRE</v>
      </c>
      <c r="F9" s="31">
        <v>43093</v>
      </c>
      <c r="G9" s="31">
        <v>43096</v>
      </c>
      <c r="H9" s="29">
        <f t="shared" si="1"/>
        <v>3</v>
      </c>
      <c r="I9" s="32">
        <v>252.2</v>
      </c>
      <c r="J9" s="38" t="s">
        <v>247</v>
      </c>
    </row>
    <row r="10" spans="1:10" x14ac:dyDescent="0.35">
      <c r="A10" s="29" t="s">
        <v>61</v>
      </c>
      <c r="B10" s="29" t="s">
        <v>110</v>
      </c>
      <c r="C10" s="30" t="s">
        <v>248</v>
      </c>
      <c r="D10" s="29" t="s">
        <v>160</v>
      </c>
      <c r="E10" s="29" t="str">
        <f t="shared" si="0"/>
        <v>DECEMBRE</v>
      </c>
      <c r="F10" s="31">
        <v>43090</v>
      </c>
      <c r="G10" s="31">
        <v>43093</v>
      </c>
      <c r="H10" s="29">
        <f t="shared" si="1"/>
        <v>3</v>
      </c>
      <c r="I10" s="32">
        <v>252.2</v>
      </c>
      <c r="J10" s="38" t="s">
        <v>247</v>
      </c>
    </row>
    <row r="11" spans="1:10" x14ac:dyDescent="0.35">
      <c r="A11" s="29" t="s">
        <v>127</v>
      </c>
      <c r="B11" s="29" t="s">
        <v>110</v>
      </c>
      <c r="C11" s="30" t="s">
        <v>248</v>
      </c>
      <c r="D11" s="29" t="s">
        <v>161</v>
      </c>
      <c r="E11" s="29" t="str">
        <f t="shared" si="0"/>
        <v>DECEMBRE</v>
      </c>
      <c r="F11" s="31">
        <v>43085</v>
      </c>
      <c r="G11" s="31">
        <v>43088</v>
      </c>
      <c r="H11" s="29">
        <f t="shared" si="1"/>
        <v>3</v>
      </c>
      <c r="I11" s="32">
        <v>252.2</v>
      </c>
      <c r="J11" s="38" t="s">
        <v>247</v>
      </c>
    </row>
    <row r="12" spans="1:10" x14ac:dyDescent="0.35">
      <c r="A12" s="29" t="s">
        <v>70</v>
      </c>
      <c r="B12" s="29" t="s">
        <v>110</v>
      </c>
      <c r="C12" s="30" t="s">
        <v>248</v>
      </c>
      <c r="D12" s="29" t="s">
        <v>162</v>
      </c>
      <c r="E12" s="29" t="str">
        <f t="shared" si="0"/>
        <v>DECEMBRE</v>
      </c>
      <c r="F12" s="31">
        <v>43085</v>
      </c>
      <c r="G12" s="31">
        <v>43088</v>
      </c>
      <c r="H12" s="29">
        <f t="shared" si="1"/>
        <v>3</v>
      </c>
      <c r="I12" s="32">
        <v>261.89999999999998</v>
      </c>
      <c r="J12" s="38" t="s">
        <v>247</v>
      </c>
    </row>
    <row r="13" spans="1:10" x14ac:dyDescent="0.35">
      <c r="A13" s="29" t="s">
        <v>63</v>
      </c>
      <c r="B13" s="29" t="s">
        <v>110</v>
      </c>
      <c r="C13" s="30" t="s">
        <v>248</v>
      </c>
      <c r="D13" s="29" t="s">
        <v>107</v>
      </c>
      <c r="E13" s="29" t="str">
        <f t="shared" si="0"/>
        <v>DECEMBRE</v>
      </c>
      <c r="F13" s="31">
        <v>43084</v>
      </c>
      <c r="G13" s="31">
        <v>43087</v>
      </c>
      <c r="H13" s="29">
        <f t="shared" si="1"/>
        <v>3</v>
      </c>
      <c r="I13" s="32">
        <v>261.89999999999998</v>
      </c>
      <c r="J13" s="38" t="s">
        <v>247</v>
      </c>
    </row>
    <row r="14" spans="1:10" x14ac:dyDescent="0.35">
      <c r="A14" s="29" t="s">
        <v>125</v>
      </c>
      <c r="B14" s="29" t="s">
        <v>110</v>
      </c>
      <c r="C14" s="30" t="s">
        <v>248</v>
      </c>
      <c r="D14" s="29" t="s">
        <v>163</v>
      </c>
      <c r="E14" s="29" t="str">
        <f t="shared" si="0"/>
        <v>DECEMBRE</v>
      </c>
      <c r="F14" s="31">
        <v>43084</v>
      </c>
      <c r="G14" s="31">
        <v>43087</v>
      </c>
      <c r="H14" s="29">
        <f t="shared" si="1"/>
        <v>3</v>
      </c>
      <c r="I14" s="32">
        <v>261.89999999999998</v>
      </c>
      <c r="J14" s="38" t="s">
        <v>247</v>
      </c>
    </row>
    <row r="15" spans="1:10" x14ac:dyDescent="0.35">
      <c r="A15" s="29" t="s">
        <v>57</v>
      </c>
      <c r="B15" s="29" t="s">
        <v>110</v>
      </c>
      <c r="C15" s="30" t="s">
        <v>248</v>
      </c>
      <c r="D15" s="29" t="s">
        <v>164</v>
      </c>
      <c r="E15" s="29" t="str">
        <f t="shared" si="0"/>
        <v>DECEMBRE</v>
      </c>
      <c r="F15" s="31">
        <v>43083</v>
      </c>
      <c r="G15" s="31">
        <v>43086</v>
      </c>
      <c r="H15" s="29">
        <f t="shared" si="1"/>
        <v>3</v>
      </c>
      <c r="I15" s="32">
        <v>261.89999999999998</v>
      </c>
      <c r="J15" s="38" t="s">
        <v>247</v>
      </c>
    </row>
    <row r="16" spans="1:10" x14ac:dyDescent="0.35">
      <c r="A16" s="29" t="s">
        <v>125</v>
      </c>
      <c r="B16" s="29" t="s">
        <v>110</v>
      </c>
      <c r="C16" s="30" t="s">
        <v>248</v>
      </c>
      <c r="D16" s="29" t="s">
        <v>165</v>
      </c>
      <c r="E16" s="29" t="str">
        <f t="shared" si="0"/>
        <v>DECEMBRE</v>
      </c>
      <c r="F16" s="31">
        <v>43069</v>
      </c>
      <c r="G16" s="31">
        <v>43072</v>
      </c>
      <c r="H16" s="29">
        <f t="shared" si="1"/>
        <v>3</v>
      </c>
      <c r="I16" s="32">
        <v>261.89999999999998</v>
      </c>
      <c r="J16" s="38" t="s">
        <v>247</v>
      </c>
    </row>
    <row r="17" spans="1:10" x14ac:dyDescent="0.35">
      <c r="A17" s="29" t="s">
        <v>130</v>
      </c>
      <c r="B17" s="29" t="s">
        <v>110</v>
      </c>
      <c r="C17" s="30" t="s">
        <v>248</v>
      </c>
      <c r="D17" s="29" t="s">
        <v>166</v>
      </c>
      <c r="E17" s="29" t="str">
        <f t="shared" si="0"/>
        <v>DECEMBRE</v>
      </c>
      <c r="F17" s="31">
        <v>43095</v>
      </c>
      <c r="G17" s="31">
        <v>43099</v>
      </c>
      <c r="H17" s="29">
        <f t="shared" si="1"/>
        <v>4</v>
      </c>
      <c r="I17" s="32">
        <v>276.45</v>
      </c>
      <c r="J17" s="38" t="s">
        <v>247</v>
      </c>
    </row>
    <row r="18" spans="1:10" x14ac:dyDescent="0.35">
      <c r="A18" s="29" t="s">
        <v>63</v>
      </c>
      <c r="B18" s="29" t="s">
        <v>110</v>
      </c>
      <c r="C18" s="30" t="s">
        <v>248</v>
      </c>
      <c r="D18" s="29" t="s">
        <v>108</v>
      </c>
      <c r="E18" s="29" t="str">
        <f t="shared" si="0"/>
        <v>DECEMBRE</v>
      </c>
      <c r="F18" s="31">
        <v>43087</v>
      </c>
      <c r="G18" s="31">
        <v>43090</v>
      </c>
      <c r="H18" s="29">
        <f t="shared" si="1"/>
        <v>3</v>
      </c>
      <c r="I18" s="32">
        <v>276.45</v>
      </c>
      <c r="J18" s="38" t="s">
        <v>247</v>
      </c>
    </row>
    <row r="19" spans="1:10" x14ac:dyDescent="0.35">
      <c r="A19" s="29" t="s">
        <v>51</v>
      </c>
      <c r="B19" s="29" t="s">
        <v>110</v>
      </c>
      <c r="C19" s="30" t="s">
        <v>248</v>
      </c>
      <c r="D19" s="29" t="s">
        <v>167</v>
      </c>
      <c r="E19" s="29" t="str">
        <f t="shared" si="0"/>
        <v>DECEMBRE</v>
      </c>
      <c r="F19" s="31">
        <v>43082</v>
      </c>
      <c r="G19" s="31">
        <v>43085</v>
      </c>
      <c r="H19" s="29">
        <f t="shared" si="1"/>
        <v>3</v>
      </c>
      <c r="I19" s="32">
        <v>276.45</v>
      </c>
      <c r="J19" s="38" t="s">
        <v>247</v>
      </c>
    </row>
    <row r="20" spans="1:10" x14ac:dyDescent="0.35">
      <c r="A20" s="29" t="s">
        <v>60</v>
      </c>
      <c r="B20" s="29" t="s">
        <v>110</v>
      </c>
      <c r="C20" s="30" t="s">
        <v>248</v>
      </c>
      <c r="D20" s="29" t="s">
        <v>168</v>
      </c>
      <c r="E20" s="29" t="str">
        <f t="shared" si="0"/>
        <v>DECEMBRE</v>
      </c>
      <c r="F20" s="31">
        <v>43081</v>
      </c>
      <c r="G20" s="31">
        <v>43084</v>
      </c>
      <c r="H20" s="29">
        <f t="shared" si="1"/>
        <v>3</v>
      </c>
      <c r="I20" s="32">
        <v>276.45</v>
      </c>
      <c r="J20" s="38" t="s">
        <v>247</v>
      </c>
    </row>
    <row r="21" spans="1:10" x14ac:dyDescent="0.35">
      <c r="A21" s="29" t="s">
        <v>14</v>
      </c>
      <c r="B21" s="29" t="s">
        <v>110</v>
      </c>
      <c r="C21" s="30" t="s">
        <v>248</v>
      </c>
      <c r="D21" s="29" t="s">
        <v>169</v>
      </c>
      <c r="E21" s="29" t="str">
        <f t="shared" si="0"/>
        <v>DECEMBRE</v>
      </c>
      <c r="F21" s="31">
        <v>43075</v>
      </c>
      <c r="G21" s="31">
        <v>43079</v>
      </c>
      <c r="H21" s="29">
        <f t="shared" si="1"/>
        <v>4</v>
      </c>
      <c r="I21" s="32">
        <v>280.33</v>
      </c>
      <c r="J21" s="38" t="s">
        <v>247</v>
      </c>
    </row>
    <row r="22" spans="1:10" x14ac:dyDescent="0.35">
      <c r="A22" s="29" t="s">
        <v>60</v>
      </c>
      <c r="B22" s="29" t="s">
        <v>110</v>
      </c>
      <c r="C22" s="30" t="s">
        <v>248</v>
      </c>
      <c r="D22" s="29" t="s">
        <v>170</v>
      </c>
      <c r="E22" s="29" t="str">
        <f t="shared" si="0"/>
        <v>DECEMBRE</v>
      </c>
      <c r="F22" s="31">
        <v>43084</v>
      </c>
      <c r="G22" s="31">
        <v>43087</v>
      </c>
      <c r="H22" s="29">
        <f t="shared" si="1"/>
        <v>3</v>
      </c>
      <c r="I22" s="32">
        <v>285.18</v>
      </c>
      <c r="J22" s="38" t="s">
        <v>247</v>
      </c>
    </row>
    <row r="23" spans="1:10" x14ac:dyDescent="0.35">
      <c r="A23" s="29" t="s">
        <v>85</v>
      </c>
      <c r="B23" s="29" t="s">
        <v>110</v>
      </c>
      <c r="C23" s="30" t="s">
        <v>248</v>
      </c>
      <c r="D23" s="29" t="s">
        <v>171</v>
      </c>
      <c r="E23" s="29" t="str">
        <f t="shared" si="0"/>
        <v>DECEMBRE</v>
      </c>
      <c r="F23" s="31">
        <v>43096</v>
      </c>
      <c r="G23" s="31">
        <v>43099</v>
      </c>
      <c r="H23" s="29">
        <f t="shared" si="1"/>
        <v>3</v>
      </c>
      <c r="I23" s="32">
        <v>286.14999999999998</v>
      </c>
      <c r="J23" s="38" t="s">
        <v>247</v>
      </c>
    </row>
    <row r="24" spans="1:10" x14ac:dyDescent="0.35">
      <c r="A24" s="29" t="s">
        <v>128</v>
      </c>
      <c r="B24" s="29" t="s">
        <v>110</v>
      </c>
      <c r="C24" s="30" t="s">
        <v>248</v>
      </c>
      <c r="D24" s="29" t="s">
        <v>172</v>
      </c>
      <c r="E24" s="29" t="str">
        <f t="shared" si="0"/>
        <v>DECEMBRE</v>
      </c>
      <c r="F24" s="31">
        <v>43095</v>
      </c>
      <c r="G24" s="31">
        <v>43098</v>
      </c>
      <c r="H24" s="29">
        <f t="shared" si="1"/>
        <v>3</v>
      </c>
      <c r="I24" s="32">
        <v>290.02999999999997</v>
      </c>
      <c r="J24" s="38" t="s">
        <v>247</v>
      </c>
    </row>
    <row r="25" spans="1:10" x14ac:dyDescent="0.35">
      <c r="A25" s="29" t="s">
        <v>57</v>
      </c>
      <c r="B25" s="29" t="s">
        <v>110</v>
      </c>
      <c r="C25" s="30" t="s">
        <v>248</v>
      </c>
      <c r="D25" s="29" t="s">
        <v>173</v>
      </c>
      <c r="E25" s="29" t="str">
        <f t="shared" si="0"/>
        <v>DECEMBRE</v>
      </c>
      <c r="F25" s="31">
        <v>43092</v>
      </c>
      <c r="G25" s="31">
        <v>43095</v>
      </c>
      <c r="H25" s="29">
        <f t="shared" si="1"/>
        <v>3</v>
      </c>
      <c r="I25" s="32">
        <v>290.02999999999997</v>
      </c>
      <c r="J25" s="38" t="s">
        <v>247</v>
      </c>
    </row>
    <row r="26" spans="1:10" x14ac:dyDescent="0.35">
      <c r="A26" s="29" t="s">
        <v>60</v>
      </c>
      <c r="B26" s="29" t="s">
        <v>110</v>
      </c>
      <c r="C26" s="30" t="s">
        <v>248</v>
      </c>
      <c r="D26" s="29" t="s">
        <v>174</v>
      </c>
      <c r="E26" s="29" t="str">
        <f t="shared" si="0"/>
        <v>DECEMBRE</v>
      </c>
      <c r="F26" s="31">
        <v>43070</v>
      </c>
      <c r="G26" s="31">
        <v>43073</v>
      </c>
      <c r="H26" s="29">
        <f t="shared" si="1"/>
        <v>3</v>
      </c>
      <c r="I26" s="32">
        <v>290.02999999999997</v>
      </c>
      <c r="J26" s="38" t="s">
        <v>247</v>
      </c>
    </row>
    <row r="27" spans="1:10" x14ac:dyDescent="0.35">
      <c r="A27" s="29" t="s">
        <v>69</v>
      </c>
      <c r="B27" s="29" t="s">
        <v>110</v>
      </c>
      <c r="C27" s="30" t="s">
        <v>248</v>
      </c>
      <c r="D27" s="29" t="s">
        <v>175</v>
      </c>
      <c r="E27" s="29" t="str">
        <f t="shared" si="0"/>
        <v>DECEMBRE</v>
      </c>
      <c r="F27" s="31">
        <v>43078</v>
      </c>
      <c r="G27" s="31">
        <v>43081</v>
      </c>
      <c r="H27" s="29">
        <f t="shared" si="1"/>
        <v>3</v>
      </c>
      <c r="I27" s="32">
        <v>295</v>
      </c>
      <c r="J27" s="38" t="s">
        <v>247</v>
      </c>
    </row>
    <row r="28" spans="1:10" x14ac:dyDescent="0.35">
      <c r="A28" s="29" t="s">
        <v>74</v>
      </c>
      <c r="B28" s="29" t="s">
        <v>110</v>
      </c>
      <c r="C28" s="30" t="s">
        <v>248</v>
      </c>
      <c r="D28" s="29" t="s">
        <v>176</v>
      </c>
      <c r="E28" s="29" t="str">
        <f t="shared" si="0"/>
        <v>DECEMBRE</v>
      </c>
      <c r="F28" s="31">
        <v>43092</v>
      </c>
      <c r="G28" s="31">
        <v>43095</v>
      </c>
      <c r="H28" s="29">
        <f t="shared" si="1"/>
        <v>3</v>
      </c>
      <c r="I28" s="32">
        <v>295.85000000000002</v>
      </c>
      <c r="J28" s="38" t="s">
        <v>247</v>
      </c>
    </row>
    <row r="29" spans="1:10" x14ac:dyDescent="0.35">
      <c r="A29" s="29" t="s">
        <v>7</v>
      </c>
      <c r="B29" s="29" t="s">
        <v>110</v>
      </c>
      <c r="C29" s="30" t="s">
        <v>248</v>
      </c>
      <c r="D29" s="29" t="s">
        <v>177</v>
      </c>
      <c r="E29" s="29" t="str">
        <f t="shared" si="0"/>
        <v>DECEMBRE</v>
      </c>
      <c r="F29" s="31">
        <v>43075</v>
      </c>
      <c r="G29" s="31">
        <v>43079</v>
      </c>
      <c r="H29" s="29">
        <f t="shared" si="1"/>
        <v>4</v>
      </c>
      <c r="I29" s="32">
        <v>295.85000000000002</v>
      </c>
      <c r="J29" s="38" t="s">
        <v>247</v>
      </c>
    </row>
    <row r="30" spans="1:10" x14ac:dyDescent="0.35">
      <c r="A30" s="29" t="s">
        <v>69</v>
      </c>
      <c r="B30" s="29" t="s">
        <v>110</v>
      </c>
      <c r="C30" s="30" t="s">
        <v>248</v>
      </c>
      <c r="D30" s="29" t="s">
        <v>178</v>
      </c>
      <c r="E30" s="29" t="str">
        <f t="shared" si="0"/>
        <v>DECEMBRE</v>
      </c>
      <c r="F30" s="31">
        <v>43086</v>
      </c>
      <c r="G30" s="31">
        <v>43089</v>
      </c>
      <c r="H30" s="29">
        <f t="shared" si="1"/>
        <v>3</v>
      </c>
      <c r="I30" s="32">
        <v>299</v>
      </c>
      <c r="J30" s="38" t="s">
        <v>247</v>
      </c>
    </row>
    <row r="31" spans="1:10" x14ac:dyDescent="0.35">
      <c r="A31" s="29" t="s">
        <v>131</v>
      </c>
      <c r="B31" s="29" t="s">
        <v>110</v>
      </c>
      <c r="C31" s="30" t="s">
        <v>248</v>
      </c>
      <c r="D31" s="29" t="s">
        <v>179</v>
      </c>
      <c r="E31" s="29" t="str">
        <f t="shared" si="0"/>
        <v>DECEMBRE</v>
      </c>
      <c r="F31" s="31">
        <v>43068</v>
      </c>
      <c r="G31" s="31">
        <v>43072</v>
      </c>
      <c r="H31" s="29">
        <f t="shared" si="1"/>
        <v>4</v>
      </c>
      <c r="I31" s="32">
        <v>300.7</v>
      </c>
      <c r="J31" s="38" t="s">
        <v>247</v>
      </c>
    </row>
    <row r="32" spans="1:10" x14ac:dyDescent="0.35">
      <c r="A32" s="29" t="s">
        <v>79</v>
      </c>
      <c r="B32" s="29" t="s">
        <v>110</v>
      </c>
      <c r="C32" s="30" t="s">
        <v>248</v>
      </c>
      <c r="D32" s="29" t="s">
        <v>180</v>
      </c>
      <c r="E32" s="29" t="str">
        <f t="shared" si="0"/>
        <v>DECEMBRE</v>
      </c>
      <c r="F32" s="31">
        <v>43079</v>
      </c>
      <c r="G32" s="31">
        <v>43083</v>
      </c>
      <c r="H32" s="29">
        <f t="shared" si="1"/>
        <v>4</v>
      </c>
      <c r="I32" s="32">
        <v>300.7</v>
      </c>
      <c r="J32" s="38" t="s">
        <v>247</v>
      </c>
    </row>
    <row r="33" spans="1:10" x14ac:dyDescent="0.35">
      <c r="A33" s="29" t="s">
        <v>50</v>
      </c>
      <c r="B33" s="29" t="s">
        <v>110</v>
      </c>
      <c r="C33" s="30" t="s">
        <v>248</v>
      </c>
      <c r="D33" s="29" t="s">
        <v>181</v>
      </c>
      <c r="E33" s="29" t="str">
        <f t="shared" si="0"/>
        <v>DECEMBRE</v>
      </c>
      <c r="F33" s="31">
        <v>43086</v>
      </c>
      <c r="G33" s="31">
        <v>43089</v>
      </c>
      <c r="H33" s="29">
        <f t="shared" si="1"/>
        <v>3</v>
      </c>
      <c r="I33" s="32">
        <v>301.67</v>
      </c>
      <c r="J33" s="38" t="s">
        <v>247</v>
      </c>
    </row>
    <row r="34" spans="1:10" x14ac:dyDescent="0.35">
      <c r="A34" s="29" t="s">
        <v>49</v>
      </c>
      <c r="B34" s="29" t="s">
        <v>110</v>
      </c>
      <c r="C34" s="30" t="s">
        <v>248</v>
      </c>
      <c r="D34" s="29" t="s">
        <v>182</v>
      </c>
      <c r="E34" s="29" t="str">
        <f t="shared" si="0"/>
        <v>DECEMBRE</v>
      </c>
      <c r="F34" s="31">
        <v>43069</v>
      </c>
      <c r="G34" s="31">
        <v>43072</v>
      </c>
      <c r="H34" s="29">
        <f t="shared" si="1"/>
        <v>3</v>
      </c>
      <c r="I34" s="32">
        <v>303.61</v>
      </c>
      <c r="J34" s="38" t="s">
        <v>247</v>
      </c>
    </row>
    <row r="35" spans="1:10" x14ac:dyDescent="0.35">
      <c r="A35" s="29" t="s">
        <v>73</v>
      </c>
      <c r="B35" s="29" t="s">
        <v>110</v>
      </c>
      <c r="C35" s="30" t="s">
        <v>248</v>
      </c>
      <c r="D35" s="29" t="s">
        <v>183</v>
      </c>
      <c r="E35" s="29" t="str">
        <f t="shared" si="0"/>
        <v>DECEMBRE</v>
      </c>
      <c r="F35" s="31">
        <v>43074</v>
      </c>
      <c r="G35" s="31">
        <v>43078</v>
      </c>
      <c r="H35" s="29">
        <f t="shared" si="1"/>
        <v>4</v>
      </c>
      <c r="I35" s="32">
        <v>308</v>
      </c>
      <c r="J35" s="38" t="s">
        <v>247</v>
      </c>
    </row>
    <row r="36" spans="1:10" x14ac:dyDescent="0.35">
      <c r="A36" s="29" t="s">
        <v>71</v>
      </c>
      <c r="B36" s="29" t="s">
        <v>110</v>
      </c>
      <c r="C36" s="30" t="s">
        <v>248</v>
      </c>
      <c r="D36" s="29" t="s">
        <v>184</v>
      </c>
      <c r="E36" s="29" t="str">
        <f t="shared" si="0"/>
        <v>DECEMBRE</v>
      </c>
      <c r="F36" s="31">
        <v>43096</v>
      </c>
      <c r="G36" s="31">
        <v>43099</v>
      </c>
      <c r="H36" s="29">
        <f t="shared" si="1"/>
        <v>3</v>
      </c>
      <c r="I36" s="32">
        <v>309.43</v>
      </c>
      <c r="J36" s="38" t="s">
        <v>247</v>
      </c>
    </row>
    <row r="37" spans="1:10" x14ac:dyDescent="0.35">
      <c r="A37" s="29" t="s">
        <v>129</v>
      </c>
      <c r="B37" s="29" t="s">
        <v>110</v>
      </c>
      <c r="C37" s="30" t="s">
        <v>248</v>
      </c>
      <c r="D37" s="29" t="s">
        <v>185</v>
      </c>
      <c r="E37" s="29" t="str">
        <f t="shared" si="0"/>
        <v>DECEMBRE</v>
      </c>
      <c r="F37" s="31">
        <v>43095</v>
      </c>
      <c r="G37" s="31">
        <v>43098</v>
      </c>
      <c r="H37" s="29">
        <f t="shared" si="1"/>
        <v>3</v>
      </c>
      <c r="I37" s="32">
        <v>312.33999999999997</v>
      </c>
      <c r="J37" s="38" t="s">
        <v>247</v>
      </c>
    </row>
    <row r="38" spans="1:10" x14ac:dyDescent="0.35">
      <c r="A38" s="29" t="s">
        <v>65</v>
      </c>
      <c r="B38" s="29" t="s">
        <v>110</v>
      </c>
      <c r="C38" s="30" t="s">
        <v>248</v>
      </c>
      <c r="D38" s="29" t="s">
        <v>186</v>
      </c>
      <c r="E38" s="29" t="str">
        <f t="shared" si="0"/>
        <v>DECEMBRE</v>
      </c>
      <c r="F38" s="31">
        <v>43077</v>
      </c>
      <c r="G38" s="31">
        <v>43080</v>
      </c>
      <c r="H38" s="29">
        <f t="shared" si="1"/>
        <v>3</v>
      </c>
      <c r="I38" s="32">
        <v>319.13</v>
      </c>
      <c r="J38" s="38" t="s">
        <v>247</v>
      </c>
    </row>
    <row r="39" spans="1:10" x14ac:dyDescent="0.35">
      <c r="A39" s="29" t="s">
        <v>63</v>
      </c>
      <c r="B39" s="29" t="s">
        <v>110</v>
      </c>
      <c r="C39" s="30" t="s">
        <v>248</v>
      </c>
      <c r="D39" s="29" t="s">
        <v>187</v>
      </c>
      <c r="E39" s="29" t="str">
        <f t="shared" si="0"/>
        <v>DECEMBRE</v>
      </c>
      <c r="F39" s="31">
        <v>43068</v>
      </c>
      <c r="G39" s="31">
        <v>43072</v>
      </c>
      <c r="H39" s="29">
        <f t="shared" si="1"/>
        <v>4</v>
      </c>
      <c r="I39" s="32">
        <v>320.10000000000002</v>
      </c>
      <c r="J39" s="38" t="s">
        <v>247</v>
      </c>
    </row>
    <row r="40" spans="1:10" x14ac:dyDescent="0.35">
      <c r="A40" s="29" t="s">
        <v>63</v>
      </c>
      <c r="B40" s="29" t="s">
        <v>110</v>
      </c>
      <c r="C40" s="30" t="s">
        <v>248</v>
      </c>
      <c r="D40" s="29" t="s">
        <v>188</v>
      </c>
      <c r="E40" s="29" t="str">
        <f t="shared" si="0"/>
        <v>DECEMBRE</v>
      </c>
      <c r="F40" s="31">
        <v>43080</v>
      </c>
      <c r="G40" s="31">
        <v>43084</v>
      </c>
      <c r="H40" s="29">
        <f t="shared" si="1"/>
        <v>4</v>
      </c>
      <c r="I40" s="32">
        <v>320.10000000000002</v>
      </c>
      <c r="J40" s="38" t="s">
        <v>247</v>
      </c>
    </row>
    <row r="41" spans="1:10" x14ac:dyDescent="0.35">
      <c r="A41" s="29" t="s">
        <v>51</v>
      </c>
      <c r="B41" s="29" t="s">
        <v>110</v>
      </c>
      <c r="C41" s="30" t="s">
        <v>248</v>
      </c>
      <c r="D41" s="29" t="s">
        <v>189</v>
      </c>
      <c r="E41" s="29" t="str">
        <f t="shared" si="0"/>
        <v>DECEMBRE</v>
      </c>
      <c r="F41" s="31">
        <v>43076</v>
      </c>
      <c r="G41" s="31">
        <v>43079</v>
      </c>
      <c r="H41" s="29">
        <f t="shared" si="1"/>
        <v>3</v>
      </c>
      <c r="I41" s="32">
        <v>320.10000000000002</v>
      </c>
      <c r="J41" s="38" t="s">
        <v>247</v>
      </c>
    </row>
    <row r="42" spans="1:10" x14ac:dyDescent="0.35">
      <c r="A42" s="29" t="s">
        <v>61</v>
      </c>
      <c r="B42" s="29" t="s">
        <v>110</v>
      </c>
      <c r="C42" s="30" t="s">
        <v>248</v>
      </c>
      <c r="D42" s="29" t="s">
        <v>190</v>
      </c>
      <c r="E42" s="29" t="str">
        <f t="shared" si="0"/>
        <v>DECEMBRE</v>
      </c>
      <c r="F42" s="31">
        <v>43076</v>
      </c>
      <c r="G42" s="31">
        <v>43080</v>
      </c>
      <c r="H42" s="29">
        <f t="shared" si="1"/>
        <v>4</v>
      </c>
      <c r="I42" s="32">
        <v>324.95</v>
      </c>
      <c r="J42" s="38" t="s">
        <v>247</v>
      </c>
    </row>
    <row r="43" spans="1:10" x14ac:dyDescent="0.35">
      <c r="A43" s="29" t="s">
        <v>63</v>
      </c>
      <c r="B43" s="29" t="s">
        <v>110</v>
      </c>
      <c r="C43" s="30" t="s">
        <v>248</v>
      </c>
      <c r="D43" s="29" t="s">
        <v>191</v>
      </c>
      <c r="E43" s="29" t="str">
        <f t="shared" si="0"/>
        <v>DECEMBRE</v>
      </c>
      <c r="F43" s="31">
        <v>43075</v>
      </c>
      <c r="G43" s="31">
        <v>43079</v>
      </c>
      <c r="H43" s="29">
        <f t="shared" si="1"/>
        <v>4</v>
      </c>
      <c r="I43" s="32">
        <v>339.5</v>
      </c>
      <c r="J43" s="38" t="s">
        <v>247</v>
      </c>
    </row>
    <row r="44" spans="1:10" x14ac:dyDescent="0.35">
      <c r="A44" s="29" t="s">
        <v>126</v>
      </c>
      <c r="B44" s="29" t="s">
        <v>110</v>
      </c>
      <c r="C44" s="30" t="s">
        <v>248</v>
      </c>
      <c r="D44" s="29" t="s">
        <v>192</v>
      </c>
      <c r="E44" s="29" t="str">
        <f t="shared" si="0"/>
        <v>DECEMBRE</v>
      </c>
      <c r="F44" s="31">
        <v>43088</v>
      </c>
      <c r="G44" s="31">
        <v>43091</v>
      </c>
      <c r="H44" s="29">
        <f t="shared" si="1"/>
        <v>3</v>
      </c>
      <c r="I44" s="32">
        <v>340.47</v>
      </c>
      <c r="J44" s="38" t="s">
        <v>247</v>
      </c>
    </row>
    <row r="45" spans="1:10" x14ac:dyDescent="0.35">
      <c r="A45" s="29" t="s">
        <v>125</v>
      </c>
      <c r="B45" s="29" t="s">
        <v>110</v>
      </c>
      <c r="C45" s="30" t="s">
        <v>248</v>
      </c>
      <c r="D45" s="29" t="s">
        <v>193</v>
      </c>
      <c r="E45" s="29" t="str">
        <f t="shared" si="0"/>
        <v>DECEMBRE</v>
      </c>
      <c r="F45" s="31">
        <v>43072</v>
      </c>
      <c r="G45" s="31">
        <v>43076</v>
      </c>
      <c r="H45" s="29">
        <f t="shared" si="1"/>
        <v>4</v>
      </c>
      <c r="I45" s="32">
        <v>349.2</v>
      </c>
      <c r="J45" s="38" t="s">
        <v>247</v>
      </c>
    </row>
    <row r="46" spans="1:10" x14ac:dyDescent="0.35">
      <c r="A46" s="29" t="s">
        <v>125</v>
      </c>
      <c r="B46" s="29" t="s">
        <v>110</v>
      </c>
      <c r="C46" s="30" t="s">
        <v>248</v>
      </c>
      <c r="D46" s="29" t="s">
        <v>194</v>
      </c>
      <c r="E46" s="29" t="str">
        <f t="shared" si="0"/>
        <v>DECEMBRE</v>
      </c>
      <c r="F46" s="31">
        <v>43092</v>
      </c>
      <c r="G46" s="31">
        <v>43096</v>
      </c>
      <c r="H46" s="29">
        <f t="shared" si="1"/>
        <v>4</v>
      </c>
      <c r="I46" s="32">
        <v>352.11</v>
      </c>
      <c r="J46" s="38" t="s">
        <v>247</v>
      </c>
    </row>
    <row r="47" spans="1:10" x14ac:dyDescent="0.35">
      <c r="A47" s="29" t="s">
        <v>51</v>
      </c>
      <c r="B47" s="29" t="s">
        <v>110</v>
      </c>
      <c r="C47" s="30" t="s">
        <v>248</v>
      </c>
      <c r="D47" s="29" t="s">
        <v>195</v>
      </c>
      <c r="E47" s="29" t="str">
        <f t="shared" si="0"/>
        <v>DECEMBRE</v>
      </c>
      <c r="F47" s="31">
        <v>43069</v>
      </c>
      <c r="G47" s="31">
        <v>43072</v>
      </c>
      <c r="H47" s="29">
        <f t="shared" si="1"/>
        <v>3</v>
      </c>
      <c r="I47" s="32">
        <v>354.05</v>
      </c>
      <c r="J47" s="38" t="s">
        <v>247</v>
      </c>
    </row>
    <row r="48" spans="1:10" x14ac:dyDescent="0.35">
      <c r="A48" s="29" t="s">
        <v>127</v>
      </c>
      <c r="B48" s="29" t="s">
        <v>110</v>
      </c>
      <c r="C48" s="30" t="s">
        <v>248</v>
      </c>
      <c r="D48" s="29" t="s">
        <v>196</v>
      </c>
      <c r="E48" s="29" t="str">
        <f t="shared" si="0"/>
        <v>DECEMBRE</v>
      </c>
      <c r="F48" s="31">
        <v>43072</v>
      </c>
      <c r="G48" s="31">
        <v>43077</v>
      </c>
      <c r="H48" s="29">
        <f t="shared" si="1"/>
        <v>5</v>
      </c>
      <c r="I48" s="32">
        <v>358.9</v>
      </c>
      <c r="J48" s="38" t="s">
        <v>247</v>
      </c>
    </row>
    <row r="49" spans="1:10" x14ac:dyDescent="0.35">
      <c r="A49" s="29" t="s">
        <v>125</v>
      </c>
      <c r="B49" s="29" t="s">
        <v>110</v>
      </c>
      <c r="C49" s="30" t="s">
        <v>248</v>
      </c>
      <c r="D49" s="29" t="s">
        <v>197</v>
      </c>
      <c r="E49" s="29" t="str">
        <f t="shared" si="0"/>
        <v>DECEMBRE</v>
      </c>
      <c r="F49" s="31">
        <v>43096</v>
      </c>
      <c r="G49" s="31">
        <v>43099</v>
      </c>
      <c r="H49" s="29">
        <f t="shared" si="1"/>
        <v>3</v>
      </c>
      <c r="I49" s="32">
        <v>360.84</v>
      </c>
      <c r="J49" s="38" t="s">
        <v>247</v>
      </c>
    </row>
    <row r="50" spans="1:10" x14ac:dyDescent="0.35">
      <c r="A50" s="29" t="s">
        <v>69</v>
      </c>
      <c r="B50" s="29" t="s">
        <v>110</v>
      </c>
      <c r="C50" s="30" t="s">
        <v>248</v>
      </c>
      <c r="D50" s="29" t="s">
        <v>198</v>
      </c>
      <c r="E50" s="29" t="str">
        <f t="shared" si="0"/>
        <v>DECEMBRE</v>
      </c>
      <c r="F50" s="31">
        <v>43069</v>
      </c>
      <c r="G50" s="31">
        <v>43073</v>
      </c>
      <c r="H50" s="29">
        <f t="shared" si="1"/>
        <v>4</v>
      </c>
      <c r="I50" s="32">
        <v>361</v>
      </c>
      <c r="J50" s="38" t="s">
        <v>247</v>
      </c>
    </row>
    <row r="51" spans="1:10" x14ac:dyDescent="0.35">
      <c r="A51" s="29" t="s">
        <v>70</v>
      </c>
      <c r="B51" s="29" t="s">
        <v>110</v>
      </c>
      <c r="C51" s="30" t="s">
        <v>248</v>
      </c>
      <c r="D51" s="29" t="s">
        <v>199</v>
      </c>
      <c r="E51" s="29" t="str">
        <f t="shared" si="0"/>
        <v>DECEMBRE</v>
      </c>
      <c r="F51" s="31">
        <v>43092</v>
      </c>
      <c r="G51" s="31">
        <v>43096</v>
      </c>
      <c r="H51" s="29">
        <f t="shared" si="1"/>
        <v>4</v>
      </c>
      <c r="I51" s="32">
        <v>368.6</v>
      </c>
      <c r="J51" s="38" t="s">
        <v>247</v>
      </c>
    </row>
    <row r="52" spans="1:10" x14ac:dyDescent="0.35">
      <c r="A52" s="29" t="s">
        <v>52</v>
      </c>
      <c r="B52" s="29" t="s">
        <v>110</v>
      </c>
      <c r="C52" s="30" t="s">
        <v>248</v>
      </c>
      <c r="D52" s="29" t="s">
        <v>200</v>
      </c>
      <c r="E52" s="29" t="str">
        <f t="shared" ref="E52:E103" si="2">CHOOSE(MONTH(G52),"JANVIER","FEVRIER","MARS","AVRIL","MAI","JUIN","JUILLET","AOUT","SEPTEMBRE","OCTOBRE","NOVEMBRE","DECEMBRE")</f>
        <v>DECEMBRE</v>
      </c>
      <c r="F52" s="31">
        <v>43095</v>
      </c>
      <c r="G52" s="31">
        <v>43098</v>
      </c>
      <c r="H52" s="29">
        <f t="shared" ref="H52:H103" si="3">G52-F52</f>
        <v>3</v>
      </c>
      <c r="I52" s="32">
        <v>373.45</v>
      </c>
      <c r="J52" s="38" t="s">
        <v>247</v>
      </c>
    </row>
    <row r="53" spans="1:10" x14ac:dyDescent="0.35">
      <c r="A53" s="29" t="s">
        <v>132</v>
      </c>
      <c r="B53" s="29" t="s">
        <v>110</v>
      </c>
      <c r="C53" s="30" t="s">
        <v>248</v>
      </c>
      <c r="D53" s="29" t="s">
        <v>201</v>
      </c>
      <c r="E53" s="29" t="str">
        <f t="shared" si="2"/>
        <v>DECEMBRE</v>
      </c>
      <c r="F53" s="31">
        <v>43089</v>
      </c>
      <c r="G53" s="31">
        <v>43093</v>
      </c>
      <c r="H53" s="29">
        <f t="shared" si="3"/>
        <v>4</v>
      </c>
      <c r="I53" s="32">
        <v>375.39</v>
      </c>
      <c r="J53" s="38" t="s">
        <v>247</v>
      </c>
    </row>
    <row r="54" spans="1:10" x14ac:dyDescent="0.35">
      <c r="A54" s="29" t="s">
        <v>79</v>
      </c>
      <c r="B54" s="29" t="s">
        <v>110</v>
      </c>
      <c r="C54" s="30" t="s">
        <v>248</v>
      </c>
      <c r="D54" s="29" t="s">
        <v>202</v>
      </c>
      <c r="E54" s="29" t="str">
        <f t="shared" si="2"/>
        <v>DECEMBRE</v>
      </c>
      <c r="F54" s="31">
        <v>43074</v>
      </c>
      <c r="G54" s="31">
        <v>43078</v>
      </c>
      <c r="H54" s="29">
        <f t="shared" si="3"/>
        <v>4</v>
      </c>
      <c r="I54" s="32">
        <v>379.27</v>
      </c>
      <c r="J54" s="38" t="s">
        <v>247</v>
      </c>
    </row>
    <row r="55" spans="1:10" x14ac:dyDescent="0.35">
      <c r="A55" s="29" t="s">
        <v>92</v>
      </c>
      <c r="B55" s="29" t="s">
        <v>110</v>
      </c>
      <c r="C55" s="30" t="s">
        <v>248</v>
      </c>
      <c r="D55" s="29" t="s">
        <v>203</v>
      </c>
      <c r="E55" s="29" t="str">
        <f t="shared" si="2"/>
        <v>DECEMBRE</v>
      </c>
      <c r="F55" s="31">
        <v>43078</v>
      </c>
      <c r="G55" s="31">
        <v>43082</v>
      </c>
      <c r="H55" s="29">
        <f t="shared" si="3"/>
        <v>4</v>
      </c>
      <c r="I55" s="32">
        <v>383.15</v>
      </c>
      <c r="J55" s="38" t="s">
        <v>247</v>
      </c>
    </row>
    <row r="56" spans="1:10" x14ac:dyDescent="0.35">
      <c r="A56" s="29" t="s">
        <v>53</v>
      </c>
      <c r="B56" s="29" t="s">
        <v>110</v>
      </c>
      <c r="C56" s="30" t="s">
        <v>248</v>
      </c>
      <c r="D56" s="29" t="s">
        <v>204</v>
      </c>
      <c r="E56" s="29" t="str">
        <f t="shared" si="2"/>
        <v>DECEMBRE</v>
      </c>
      <c r="F56" s="31">
        <v>43094</v>
      </c>
      <c r="G56" s="31">
        <v>43098</v>
      </c>
      <c r="H56" s="29">
        <f t="shared" si="3"/>
        <v>4</v>
      </c>
      <c r="I56" s="32">
        <v>384</v>
      </c>
      <c r="J56" s="38" t="s">
        <v>247</v>
      </c>
    </row>
    <row r="57" spans="1:10" x14ac:dyDescent="0.35">
      <c r="A57" s="29" t="s">
        <v>50</v>
      </c>
      <c r="B57" s="29" t="s">
        <v>110</v>
      </c>
      <c r="C57" s="30" t="s">
        <v>248</v>
      </c>
      <c r="D57" s="29" t="s">
        <v>205</v>
      </c>
      <c r="E57" s="29" t="str">
        <f t="shared" si="2"/>
        <v>DECEMBRE</v>
      </c>
      <c r="F57" s="31">
        <v>43092</v>
      </c>
      <c r="G57" s="31">
        <v>43096</v>
      </c>
      <c r="H57" s="29">
        <f t="shared" si="3"/>
        <v>4</v>
      </c>
      <c r="I57" s="32">
        <v>385.09</v>
      </c>
      <c r="J57" s="38" t="s">
        <v>247</v>
      </c>
    </row>
    <row r="58" spans="1:10" x14ac:dyDescent="0.35">
      <c r="A58" s="29" t="s">
        <v>126</v>
      </c>
      <c r="B58" s="29" t="s">
        <v>110</v>
      </c>
      <c r="C58" s="30" t="s">
        <v>248</v>
      </c>
      <c r="D58" s="29" t="s">
        <v>206</v>
      </c>
      <c r="E58" s="29" t="str">
        <f t="shared" si="2"/>
        <v>DECEMBRE</v>
      </c>
      <c r="F58" s="31">
        <v>43076</v>
      </c>
      <c r="G58" s="31">
        <v>43079</v>
      </c>
      <c r="H58" s="29">
        <f t="shared" si="3"/>
        <v>3</v>
      </c>
      <c r="I58" s="32">
        <v>388.97</v>
      </c>
      <c r="J58" s="38" t="s">
        <v>247</v>
      </c>
    </row>
    <row r="59" spans="1:10" x14ac:dyDescent="0.35">
      <c r="A59" s="29" t="s">
        <v>71</v>
      </c>
      <c r="B59" s="29" t="s">
        <v>110</v>
      </c>
      <c r="C59" s="30" t="s">
        <v>248</v>
      </c>
      <c r="D59" s="29" t="s">
        <v>207</v>
      </c>
      <c r="E59" s="29" t="str">
        <f t="shared" si="2"/>
        <v>DECEMBRE</v>
      </c>
      <c r="F59" s="31">
        <v>43073</v>
      </c>
      <c r="G59" s="31">
        <v>43078</v>
      </c>
      <c r="H59" s="29">
        <f t="shared" si="3"/>
        <v>5</v>
      </c>
      <c r="I59" s="32">
        <v>390.91</v>
      </c>
      <c r="J59" s="38" t="s">
        <v>247</v>
      </c>
    </row>
    <row r="60" spans="1:10" x14ac:dyDescent="0.35">
      <c r="A60" s="29" t="s">
        <v>43</v>
      </c>
      <c r="B60" s="29" t="s">
        <v>110</v>
      </c>
      <c r="C60" s="30" t="s">
        <v>248</v>
      </c>
      <c r="D60" s="29" t="s">
        <v>208</v>
      </c>
      <c r="E60" s="29" t="str">
        <f t="shared" si="2"/>
        <v>DECEMBRE</v>
      </c>
      <c r="F60" s="31">
        <v>43091</v>
      </c>
      <c r="G60" s="31">
        <v>43094</v>
      </c>
      <c r="H60" s="29">
        <f t="shared" si="3"/>
        <v>3</v>
      </c>
      <c r="I60" s="32">
        <v>396.73</v>
      </c>
      <c r="J60" s="38" t="s">
        <v>247</v>
      </c>
    </row>
    <row r="61" spans="1:10" x14ac:dyDescent="0.35">
      <c r="A61" s="29" t="s">
        <v>49</v>
      </c>
      <c r="B61" s="29" t="s">
        <v>110</v>
      </c>
      <c r="C61" s="30" t="s">
        <v>248</v>
      </c>
      <c r="D61" s="29" t="s">
        <v>209</v>
      </c>
      <c r="E61" s="29" t="str">
        <f t="shared" si="2"/>
        <v>DECEMBRE</v>
      </c>
      <c r="F61" s="31">
        <v>43094</v>
      </c>
      <c r="G61" s="31">
        <v>43098</v>
      </c>
      <c r="H61" s="29">
        <f t="shared" si="3"/>
        <v>4</v>
      </c>
      <c r="I61" s="32">
        <v>402.55</v>
      </c>
      <c r="J61" s="38" t="s">
        <v>247</v>
      </c>
    </row>
    <row r="62" spans="1:10" x14ac:dyDescent="0.35">
      <c r="A62" s="29" t="s">
        <v>133</v>
      </c>
      <c r="B62" s="29" t="s">
        <v>110</v>
      </c>
      <c r="C62" s="30" t="s">
        <v>248</v>
      </c>
      <c r="D62" s="29" t="s">
        <v>210</v>
      </c>
      <c r="E62" s="29" t="str">
        <f t="shared" si="2"/>
        <v>DECEMBRE</v>
      </c>
      <c r="F62" s="31">
        <v>43080</v>
      </c>
      <c r="G62" s="31">
        <v>43084</v>
      </c>
      <c r="H62" s="29">
        <f t="shared" si="3"/>
        <v>4</v>
      </c>
      <c r="I62" s="32">
        <v>402.55</v>
      </c>
      <c r="J62" s="38" t="s">
        <v>247</v>
      </c>
    </row>
    <row r="63" spans="1:10" x14ac:dyDescent="0.35">
      <c r="A63" s="29" t="s">
        <v>50</v>
      </c>
      <c r="B63" s="29" t="s">
        <v>110</v>
      </c>
      <c r="C63" s="30" t="s">
        <v>248</v>
      </c>
      <c r="D63" s="29" t="s">
        <v>211</v>
      </c>
      <c r="E63" s="29" t="str">
        <f t="shared" si="2"/>
        <v>DECEMBRE</v>
      </c>
      <c r="F63" s="31">
        <v>43096</v>
      </c>
      <c r="G63" s="31">
        <v>43099</v>
      </c>
      <c r="H63" s="29">
        <f t="shared" si="3"/>
        <v>3</v>
      </c>
      <c r="I63" s="32">
        <v>406.43</v>
      </c>
      <c r="J63" s="38" t="s">
        <v>247</v>
      </c>
    </row>
    <row r="64" spans="1:10" x14ac:dyDescent="0.35">
      <c r="A64" s="29" t="s">
        <v>65</v>
      </c>
      <c r="B64" s="29" t="s">
        <v>110</v>
      </c>
      <c r="C64" s="30" t="s">
        <v>248</v>
      </c>
      <c r="D64" s="29" t="s">
        <v>212</v>
      </c>
      <c r="E64" s="29" t="str">
        <f t="shared" si="2"/>
        <v>DECEMBRE</v>
      </c>
      <c r="F64" s="31">
        <v>43081</v>
      </c>
      <c r="G64" s="31">
        <v>43085</v>
      </c>
      <c r="H64" s="29">
        <f t="shared" si="3"/>
        <v>4</v>
      </c>
      <c r="I64" s="32">
        <v>409.34</v>
      </c>
      <c r="J64" s="38" t="s">
        <v>247</v>
      </c>
    </row>
    <row r="65" spans="1:10" x14ac:dyDescent="0.35">
      <c r="A65" s="29" t="s">
        <v>57</v>
      </c>
      <c r="B65" s="29" t="s">
        <v>110</v>
      </c>
      <c r="C65" s="30" t="s">
        <v>248</v>
      </c>
      <c r="D65" s="29" t="s">
        <v>213</v>
      </c>
      <c r="E65" s="29" t="str">
        <f t="shared" si="2"/>
        <v>DECEMBRE</v>
      </c>
      <c r="F65" s="31">
        <v>43075</v>
      </c>
      <c r="G65" s="31">
        <v>43080</v>
      </c>
      <c r="H65" s="29">
        <f t="shared" si="3"/>
        <v>5</v>
      </c>
      <c r="I65" s="32">
        <v>418.07</v>
      </c>
      <c r="J65" s="38" t="s">
        <v>247</v>
      </c>
    </row>
    <row r="66" spans="1:10" x14ac:dyDescent="0.35">
      <c r="A66" s="29" t="s">
        <v>126</v>
      </c>
      <c r="B66" s="29" t="s">
        <v>110</v>
      </c>
      <c r="C66" s="30" t="s">
        <v>248</v>
      </c>
      <c r="D66" s="29" t="s">
        <v>214</v>
      </c>
      <c r="E66" s="29" t="str">
        <f t="shared" si="2"/>
        <v>DECEMBRE</v>
      </c>
      <c r="F66" s="31">
        <v>43080</v>
      </c>
      <c r="G66" s="31">
        <v>43084</v>
      </c>
      <c r="H66" s="29">
        <f t="shared" si="3"/>
        <v>4</v>
      </c>
      <c r="I66" s="32">
        <v>420.01</v>
      </c>
      <c r="J66" s="38" t="s">
        <v>247</v>
      </c>
    </row>
    <row r="67" spans="1:10" x14ac:dyDescent="0.35">
      <c r="A67" s="29" t="s">
        <v>65</v>
      </c>
      <c r="B67" s="29" t="s">
        <v>110</v>
      </c>
      <c r="C67" s="30" t="s">
        <v>248</v>
      </c>
      <c r="D67" s="29" t="s">
        <v>215</v>
      </c>
      <c r="E67" s="29" t="str">
        <f t="shared" si="2"/>
        <v>DECEMBRE</v>
      </c>
      <c r="F67" s="31">
        <v>43067</v>
      </c>
      <c r="G67" s="31">
        <v>43071</v>
      </c>
      <c r="H67" s="29">
        <f t="shared" si="3"/>
        <v>4</v>
      </c>
      <c r="I67" s="32">
        <v>428.74</v>
      </c>
      <c r="J67" s="38" t="s">
        <v>247</v>
      </c>
    </row>
    <row r="68" spans="1:10" x14ac:dyDescent="0.35">
      <c r="A68" s="29" t="s">
        <v>65</v>
      </c>
      <c r="B68" s="29" t="s">
        <v>110</v>
      </c>
      <c r="C68" s="30" t="s">
        <v>248</v>
      </c>
      <c r="D68" s="29" t="s">
        <v>216</v>
      </c>
      <c r="E68" s="29" t="str">
        <f t="shared" si="2"/>
        <v>DECEMBRE</v>
      </c>
      <c r="F68" s="31">
        <v>43071</v>
      </c>
      <c r="G68" s="31">
        <v>43076</v>
      </c>
      <c r="H68" s="29">
        <f t="shared" si="3"/>
        <v>5</v>
      </c>
      <c r="I68" s="32">
        <v>431.65</v>
      </c>
      <c r="J68" s="38" t="s">
        <v>247</v>
      </c>
    </row>
    <row r="69" spans="1:10" x14ac:dyDescent="0.35">
      <c r="A69" s="29" t="s">
        <v>134</v>
      </c>
      <c r="B69" s="29" t="s">
        <v>110</v>
      </c>
      <c r="C69" s="30" t="s">
        <v>248</v>
      </c>
      <c r="D69" s="29" t="s">
        <v>217</v>
      </c>
      <c r="E69" s="29" t="str">
        <f t="shared" si="2"/>
        <v>DECEMBRE</v>
      </c>
      <c r="F69" s="31">
        <v>43096</v>
      </c>
      <c r="G69" s="31">
        <v>43098</v>
      </c>
      <c r="H69" s="29">
        <f t="shared" si="3"/>
        <v>2</v>
      </c>
      <c r="I69" s="32">
        <v>435.53</v>
      </c>
      <c r="J69" s="38" t="s">
        <v>247</v>
      </c>
    </row>
    <row r="70" spans="1:10" x14ac:dyDescent="0.35">
      <c r="A70" s="29" t="s">
        <v>125</v>
      </c>
      <c r="B70" s="29" t="s">
        <v>110</v>
      </c>
      <c r="C70" s="30" t="s">
        <v>248</v>
      </c>
      <c r="D70" s="29" t="s">
        <v>139</v>
      </c>
      <c r="E70" s="29" t="str">
        <f t="shared" si="2"/>
        <v>DECEMBRE</v>
      </c>
      <c r="F70" s="31">
        <v>43076</v>
      </c>
      <c r="G70" s="31">
        <v>43082</v>
      </c>
      <c r="H70" s="29">
        <f t="shared" si="3"/>
        <v>6</v>
      </c>
      <c r="I70" s="32">
        <v>436.5</v>
      </c>
      <c r="J70" s="38" t="s">
        <v>247</v>
      </c>
    </row>
    <row r="71" spans="1:10" x14ac:dyDescent="0.35">
      <c r="A71" s="29" t="s">
        <v>57</v>
      </c>
      <c r="B71" s="29" t="s">
        <v>110</v>
      </c>
      <c r="C71" s="30" t="s">
        <v>248</v>
      </c>
      <c r="D71" s="29" t="s">
        <v>218</v>
      </c>
      <c r="E71" s="29" t="str">
        <f t="shared" si="2"/>
        <v>DECEMBRE</v>
      </c>
      <c r="F71" s="31">
        <v>43068</v>
      </c>
      <c r="G71" s="31">
        <v>43073</v>
      </c>
      <c r="H71" s="29">
        <f t="shared" si="3"/>
        <v>5</v>
      </c>
      <c r="I71" s="32">
        <v>449.11</v>
      </c>
      <c r="J71" s="38" t="s">
        <v>247</v>
      </c>
    </row>
    <row r="72" spans="1:10" x14ac:dyDescent="0.35">
      <c r="A72" s="29" t="s">
        <v>54</v>
      </c>
      <c r="B72" s="29" t="s">
        <v>110</v>
      </c>
      <c r="C72" s="30" t="s">
        <v>248</v>
      </c>
      <c r="D72" s="29" t="s">
        <v>219</v>
      </c>
      <c r="E72" s="29" t="str">
        <f t="shared" si="2"/>
        <v>DECEMBRE</v>
      </c>
      <c r="F72" s="31">
        <v>43070</v>
      </c>
      <c r="G72" s="31">
        <v>43075</v>
      </c>
      <c r="H72" s="29">
        <f t="shared" si="3"/>
        <v>5</v>
      </c>
      <c r="I72" s="32">
        <v>449.11</v>
      </c>
      <c r="J72" s="38" t="s">
        <v>247</v>
      </c>
    </row>
    <row r="73" spans="1:10" x14ac:dyDescent="0.35">
      <c r="A73" s="29" t="s">
        <v>129</v>
      </c>
      <c r="B73" s="29" t="s">
        <v>110</v>
      </c>
      <c r="C73" s="30" t="s">
        <v>248</v>
      </c>
      <c r="D73" s="29" t="s">
        <v>220</v>
      </c>
      <c r="E73" s="29" t="str">
        <f t="shared" si="2"/>
        <v>DECEMBRE</v>
      </c>
      <c r="F73" s="31">
        <v>43085</v>
      </c>
      <c r="G73" s="31">
        <v>43091</v>
      </c>
      <c r="H73" s="29">
        <f t="shared" si="3"/>
        <v>6</v>
      </c>
      <c r="I73" s="32">
        <v>455.9</v>
      </c>
      <c r="J73" s="38" t="s">
        <v>247</v>
      </c>
    </row>
    <row r="74" spans="1:10" x14ac:dyDescent="0.35">
      <c r="A74" s="29" t="s">
        <v>69</v>
      </c>
      <c r="B74" s="29" t="s">
        <v>110</v>
      </c>
      <c r="C74" s="30" t="s">
        <v>248</v>
      </c>
      <c r="D74" s="29" t="s">
        <v>221</v>
      </c>
      <c r="E74" s="29" t="str">
        <f t="shared" si="2"/>
        <v>DECEMBRE</v>
      </c>
      <c r="F74" s="31">
        <v>43073</v>
      </c>
      <c r="G74" s="31">
        <v>43078</v>
      </c>
      <c r="H74" s="29">
        <f t="shared" si="3"/>
        <v>5</v>
      </c>
      <c r="I74" s="32">
        <v>463</v>
      </c>
      <c r="J74" s="38" t="s">
        <v>247</v>
      </c>
    </row>
    <row r="75" spans="1:10" x14ac:dyDescent="0.35">
      <c r="A75" s="29" t="s">
        <v>135</v>
      </c>
      <c r="B75" s="29" t="s">
        <v>110</v>
      </c>
      <c r="C75" s="30" t="s">
        <v>248</v>
      </c>
      <c r="D75" s="29" t="s">
        <v>222</v>
      </c>
      <c r="E75" s="29" t="str">
        <f t="shared" si="2"/>
        <v>DECEMBRE</v>
      </c>
      <c r="F75" s="31">
        <v>43078</v>
      </c>
      <c r="G75" s="31">
        <v>43085</v>
      </c>
      <c r="H75" s="29">
        <f t="shared" si="3"/>
        <v>7</v>
      </c>
      <c r="I75" s="32">
        <v>470.45</v>
      </c>
      <c r="J75" s="38" t="s">
        <v>247</v>
      </c>
    </row>
    <row r="76" spans="1:10" x14ac:dyDescent="0.35">
      <c r="A76" s="29" t="s">
        <v>136</v>
      </c>
      <c r="B76" s="29" t="s">
        <v>110</v>
      </c>
      <c r="C76" s="30" t="s">
        <v>248</v>
      </c>
      <c r="D76" s="29" t="s">
        <v>223</v>
      </c>
      <c r="E76" s="29" t="str">
        <f t="shared" si="2"/>
        <v>DECEMBRE</v>
      </c>
      <c r="F76" s="31">
        <v>43067</v>
      </c>
      <c r="G76" s="31">
        <v>43073</v>
      </c>
      <c r="H76" s="29">
        <f t="shared" si="3"/>
        <v>6</v>
      </c>
      <c r="I76" s="32">
        <v>472.39</v>
      </c>
      <c r="J76" s="38" t="s">
        <v>247</v>
      </c>
    </row>
    <row r="77" spans="1:10" x14ac:dyDescent="0.35">
      <c r="A77" s="29" t="s">
        <v>69</v>
      </c>
      <c r="B77" s="29" t="s">
        <v>110</v>
      </c>
      <c r="C77" s="30" t="s">
        <v>248</v>
      </c>
      <c r="D77" s="29" t="s">
        <v>224</v>
      </c>
      <c r="E77" s="29" t="str">
        <f t="shared" si="2"/>
        <v>DECEMBRE</v>
      </c>
      <c r="F77" s="31">
        <v>43096</v>
      </c>
      <c r="G77" s="31">
        <v>43100</v>
      </c>
      <c r="H77" s="29">
        <f t="shared" si="3"/>
        <v>4</v>
      </c>
      <c r="I77" s="32">
        <v>473</v>
      </c>
      <c r="J77" s="38" t="s">
        <v>247</v>
      </c>
    </row>
    <row r="78" spans="1:10" x14ac:dyDescent="0.35">
      <c r="A78" s="29" t="s">
        <v>126</v>
      </c>
      <c r="B78" s="29" t="s">
        <v>110</v>
      </c>
      <c r="C78" s="30" t="s">
        <v>248</v>
      </c>
      <c r="D78" s="29" t="s">
        <v>225</v>
      </c>
      <c r="E78" s="29" t="str">
        <f t="shared" si="2"/>
        <v>DECEMBRE</v>
      </c>
      <c r="F78" s="31">
        <v>43070</v>
      </c>
      <c r="G78" s="31">
        <v>43076</v>
      </c>
      <c r="H78" s="29">
        <f t="shared" si="3"/>
        <v>6</v>
      </c>
      <c r="I78" s="32">
        <v>478.21</v>
      </c>
      <c r="J78" s="38" t="s">
        <v>247</v>
      </c>
    </row>
    <row r="79" spans="1:10" x14ac:dyDescent="0.35">
      <c r="A79" s="29" t="s">
        <v>69</v>
      </c>
      <c r="B79" s="29" t="s">
        <v>110</v>
      </c>
      <c r="C79" s="30" t="s">
        <v>248</v>
      </c>
      <c r="D79" s="29" t="s">
        <v>226</v>
      </c>
      <c r="E79" s="29" t="str">
        <f t="shared" si="2"/>
        <v>DECEMBRE</v>
      </c>
      <c r="F79" s="31">
        <v>43081</v>
      </c>
      <c r="G79" s="31">
        <v>43086</v>
      </c>
      <c r="H79" s="29">
        <f t="shared" si="3"/>
        <v>5</v>
      </c>
      <c r="I79" s="32">
        <v>482</v>
      </c>
      <c r="J79" s="38" t="s">
        <v>247</v>
      </c>
    </row>
    <row r="80" spans="1:10" x14ac:dyDescent="0.35">
      <c r="A80" s="29" t="s">
        <v>74</v>
      </c>
      <c r="B80" s="29" t="s">
        <v>110</v>
      </c>
      <c r="C80" s="30" t="s">
        <v>248</v>
      </c>
      <c r="D80" s="29" t="s">
        <v>227</v>
      </c>
      <c r="E80" s="29" t="str">
        <f t="shared" si="2"/>
        <v>DECEMBRE</v>
      </c>
      <c r="F80" s="31">
        <v>43086</v>
      </c>
      <c r="G80" s="31">
        <v>43092</v>
      </c>
      <c r="H80" s="29">
        <f t="shared" si="3"/>
        <v>6</v>
      </c>
      <c r="I80" s="32">
        <v>499.55</v>
      </c>
      <c r="J80" s="38" t="s">
        <v>247</v>
      </c>
    </row>
    <row r="81" spans="1:10" x14ac:dyDescent="0.35">
      <c r="A81" s="29" t="s">
        <v>134</v>
      </c>
      <c r="B81" s="29" t="s">
        <v>110</v>
      </c>
      <c r="C81" s="30" t="s">
        <v>248</v>
      </c>
      <c r="D81" s="29" t="s">
        <v>228</v>
      </c>
      <c r="E81" s="29" t="str">
        <f t="shared" si="2"/>
        <v>DECEMBRE</v>
      </c>
      <c r="F81" s="31">
        <v>43085</v>
      </c>
      <c r="G81" s="31">
        <v>43088</v>
      </c>
      <c r="H81" s="29">
        <f t="shared" si="3"/>
        <v>3</v>
      </c>
      <c r="I81" s="32">
        <v>499.55</v>
      </c>
      <c r="J81" s="38" t="s">
        <v>247</v>
      </c>
    </row>
    <row r="82" spans="1:10" x14ac:dyDescent="0.35">
      <c r="A82" s="29" t="s">
        <v>57</v>
      </c>
      <c r="B82" s="29" t="s">
        <v>110</v>
      </c>
      <c r="C82" s="30" t="s">
        <v>248</v>
      </c>
      <c r="D82" s="29" t="s">
        <v>229</v>
      </c>
      <c r="E82" s="29" t="str">
        <f t="shared" si="2"/>
        <v>DECEMBRE</v>
      </c>
      <c r="F82" s="31">
        <v>43095</v>
      </c>
      <c r="G82" s="31">
        <v>43100</v>
      </c>
      <c r="H82" s="29">
        <f t="shared" si="3"/>
        <v>5</v>
      </c>
      <c r="I82" s="32">
        <v>514.1</v>
      </c>
      <c r="J82" s="38" t="s">
        <v>247</v>
      </c>
    </row>
    <row r="83" spans="1:10" x14ac:dyDescent="0.35">
      <c r="A83" s="29" t="s">
        <v>134</v>
      </c>
      <c r="B83" s="29" t="s">
        <v>110</v>
      </c>
      <c r="C83" s="30" t="s">
        <v>248</v>
      </c>
      <c r="D83" s="29" t="s">
        <v>230</v>
      </c>
      <c r="E83" s="29" t="str">
        <f t="shared" si="2"/>
        <v>DECEMBRE</v>
      </c>
      <c r="F83" s="31">
        <v>43077</v>
      </c>
      <c r="G83" s="31">
        <v>43080</v>
      </c>
      <c r="H83" s="29">
        <f t="shared" si="3"/>
        <v>3</v>
      </c>
      <c r="I83" s="32">
        <v>520.89</v>
      </c>
      <c r="J83" s="38" t="s">
        <v>247</v>
      </c>
    </row>
    <row r="84" spans="1:10" x14ac:dyDescent="0.35">
      <c r="A84" s="29" t="s">
        <v>67</v>
      </c>
      <c r="B84" s="29" t="s">
        <v>110</v>
      </c>
      <c r="C84" s="30" t="s">
        <v>248</v>
      </c>
      <c r="D84" s="29" t="s">
        <v>103</v>
      </c>
      <c r="E84" s="29" t="str">
        <f t="shared" si="2"/>
        <v>DECEMBRE</v>
      </c>
      <c r="F84" s="31">
        <v>43084</v>
      </c>
      <c r="G84" s="31">
        <v>43087</v>
      </c>
      <c r="H84" s="29">
        <f t="shared" si="3"/>
        <v>3</v>
      </c>
      <c r="I84" s="32">
        <v>529.62</v>
      </c>
      <c r="J84" s="38" t="s">
        <v>247</v>
      </c>
    </row>
    <row r="85" spans="1:10" x14ac:dyDescent="0.35">
      <c r="A85" s="29" t="s">
        <v>57</v>
      </c>
      <c r="B85" s="29" t="s">
        <v>110</v>
      </c>
      <c r="C85" s="30" t="s">
        <v>248</v>
      </c>
      <c r="D85" s="29" t="s">
        <v>231</v>
      </c>
      <c r="E85" s="29" t="str">
        <f t="shared" si="2"/>
        <v>DECEMBRE</v>
      </c>
      <c r="F85" s="31">
        <v>43086</v>
      </c>
      <c r="G85" s="31">
        <v>43091</v>
      </c>
      <c r="H85" s="29">
        <f t="shared" si="3"/>
        <v>5</v>
      </c>
      <c r="I85" s="32">
        <v>532.53</v>
      </c>
      <c r="J85" s="38" t="s">
        <v>247</v>
      </c>
    </row>
    <row r="86" spans="1:10" x14ac:dyDescent="0.35">
      <c r="A86" s="29" t="s">
        <v>92</v>
      </c>
      <c r="B86" s="29" t="s">
        <v>110</v>
      </c>
      <c r="C86" s="30" t="s">
        <v>248</v>
      </c>
      <c r="D86" s="29" t="s">
        <v>232</v>
      </c>
      <c r="E86" s="29" t="str">
        <f t="shared" si="2"/>
        <v>DECEMBRE</v>
      </c>
      <c r="F86" s="31">
        <v>43067</v>
      </c>
      <c r="G86" s="31">
        <v>43072</v>
      </c>
      <c r="H86" s="29">
        <f t="shared" si="3"/>
        <v>5</v>
      </c>
      <c r="I86" s="32">
        <v>552.9</v>
      </c>
      <c r="J86" s="38" t="s">
        <v>247</v>
      </c>
    </row>
    <row r="87" spans="1:10" x14ac:dyDescent="0.35">
      <c r="A87" s="29" t="s">
        <v>129</v>
      </c>
      <c r="B87" s="29" t="s">
        <v>110</v>
      </c>
      <c r="C87" s="30" t="s">
        <v>248</v>
      </c>
      <c r="D87" s="29" t="s">
        <v>233</v>
      </c>
      <c r="E87" s="29" t="str">
        <f t="shared" si="2"/>
        <v>DECEMBRE</v>
      </c>
      <c r="F87" s="31">
        <v>43072</v>
      </c>
      <c r="G87" s="31">
        <v>43079</v>
      </c>
      <c r="H87" s="29">
        <f t="shared" si="3"/>
        <v>7</v>
      </c>
      <c r="I87" s="32">
        <v>579.09</v>
      </c>
      <c r="J87" s="38" t="s">
        <v>247</v>
      </c>
    </row>
    <row r="88" spans="1:10" x14ac:dyDescent="0.35">
      <c r="A88" s="29" t="s">
        <v>54</v>
      </c>
      <c r="B88" s="29" t="s">
        <v>110</v>
      </c>
      <c r="C88" s="30" t="s">
        <v>248</v>
      </c>
      <c r="D88" s="29" t="s">
        <v>234</v>
      </c>
      <c r="E88" s="29" t="str">
        <f t="shared" si="2"/>
        <v>DECEMBRE</v>
      </c>
      <c r="F88" s="31">
        <v>43088</v>
      </c>
      <c r="G88" s="31">
        <v>43094</v>
      </c>
      <c r="H88" s="29">
        <f t="shared" si="3"/>
        <v>6</v>
      </c>
      <c r="I88" s="32">
        <v>603.34</v>
      </c>
      <c r="J88" s="38" t="s">
        <v>247</v>
      </c>
    </row>
    <row r="89" spans="1:10" x14ac:dyDescent="0.35">
      <c r="A89" s="29" t="s">
        <v>137</v>
      </c>
      <c r="B89" s="29" t="s">
        <v>110</v>
      </c>
      <c r="C89" s="30" t="s">
        <v>248</v>
      </c>
      <c r="D89" s="29" t="s">
        <v>235</v>
      </c>
      <c r="E89" s="29" t="str">
        <f t="shared" si="2"/>
        <v>DECEMBRE</v>
      </c>
      <c r="F89" s="31">
        <v>43070</v>
      </c>
      <c r="G89" s="31">
        <v>43079</v>
      </c>
      <c r="H89" s="29">
        <f t="shared" si="3"/>
        <v>9</v>
      </c>
      <c r="I89" s="32">
        <v>630.5</v>
      </c>
      <c r="J89" s="38" t="s">
        <v>247</v>
      </c>
    </row>
    <row r="90" spans="1:10" x14ac:dyDescent="0.35">
      <c r="A90" s="29" t="s">
        <v>60</v>
      </c>
      <c r="B90" s="29" t="s">
        <v>110</v>
      </c>
      <c r="C90" s="30" t="s">
        <v>248</v>
      </c>
      <c r="D90" s="29" t="s">
        <v>236</v>
      </c>
      <c r="E90" s="29" t="str">
        <f t="shared" si="2"/>
        <v>DECEMBRE</v>
      </c>
      <c r="F90" s="31">
        <v>43093</v>
      </c>
      <c r="G90" s="31">
        <v>43099</v>
      </c>
      <c r="H90" s="29">
        <f t="shared" si="3"/>
        <v>6</v>
      </c>
      <c r="I90" s="32">
        <v>662.51</v>
      </c>
      <c r="J90" s="38" t="s">
        <v>247</v>
      </c>
    </row>
    <row r="91" spans="1:10" x14ac:dyDescent="0.35">
      <c r="A91" s="29" t="s">
        <v>134</v>
      </c>
      <c r="B91" s="29" t="s">
        <v>110</v>
      </c>
      <c r="C91" s="30" t="s">
        <v>248</v>
      </c>
      <c r="D91" s="29" t="s">
        <v>237</v>
      </c>
      <c r="E91" s="29" t="str">
        <f t="shared" si="2"/>
        <v>DECEMBRE</v>
      </c>
      <c r="F91" s="31">
        <v>43067</v>
      </c>
      <c r="G91" s="31">
        <v>43071</v>
      </c>
      <c r="H91" s="29">
        <f t="shared" si="3"/>
        <v>4</v>
      </c>
      <c r="I91" s="32">
        <v>675.12</v>
      </c>
      <c r="J91" s="38" t="s">
        <v>247</v>
      </c>
    </row>
    <row r="92" spans="1:10" x14ac:dyDescent="0.35">
      <c r="A92" s="29" t="s">
        <v>33</v>
      </c>
      <c r="B92" s="29" t="s">
        <v>110</v>
      </c>
      <c r="C92" s="30" t="s">
        <v>248</v>
      </c>
      <c r="D92" s="29" t="s">
        <v>138</v>
      </c>
      <c r="E92" s="29" t="str">
        <f t="shared" si="2"/>
        <v>DECEMBRE</v>
      </c>
      <c r="F92" s="31">
        <v>43080</v>
      </c>
      <c r="G92" s="31">
        <v>43091</v>
      </c>
      <c r="H92" s="29">
        <f t="shared" si="3"/>
        <v>11</v>
      </c>
      <c r="I92" s="32">
        <v>683.85</v>
      </c>
      <c r="J92" s="38" t="s">
        <v>247</v>
      </c>
    </row>
    <row r="93" spans="1:10" x14ac:dyDescent="0.35">
      <c r="A93" s="29" t="s">
        <v>37</v>
      </c>
      <c r="B93" s="29" t="s">
        <v>110</v>
      </c>
      <c r="C93" s="30" t="s">
        <v>248</v>
      </c>
      <c r="D93" s="29" t="s">
        <v>238</v>
      </c>
      <c r="E93" s="29" t="str">
        <f t="shared" si="2"/>
        <v>DECEMBRE</v>
      </c>
      <c r="F93" s="31">
        <v>43079</v>
      </c>
      <c r="G93" s="31">
        <v>43082</v>
      </c>
      <c r="H93" s="29">
        <f t="shared" si="3"/>
        <v>3</v>
      </c>
      <c r="I93" s="32">
        <v>683.85</v>
      </c>
      <c r="J93" s="38" t="s">
        <v>247</v>
      </c>
    </row>
    <row r="94" spans="1:10" x14ac:dyDescent="0.35">
      <c r="A94" s="29" t="s">
        <v>67</v>
      </c>
      <c r="B94" s="29" t="s">
        <v>110</v>
      </c>
      <c r="C94" s="30" t="s">
        <v>248</v>
      </c>
      <c r="D94" s="29" t="s">
        <v>104</v>
      </c>
      <c r="E94" s="29" t="str">
        <f t="shared" si="2"/>
        <v>DECEMBRE</v>
      </c>
      <c r="F94" s="31">
        <v>43072</v>
      </c>
      <c r="G94" s="31">
        <v>43077</v>
      </c>
      <c r="H94" s="29">
        <f t="shared" si="3"/>
        <v>5</v>
      </c>
      <c r="I94" s="32">
        <v>743.99</v>
      </c>
      <c r="J94" s="38" t="s">
        <v>247</v>
      </c>
    </row>
    <row r="95" spans="1:10" x14ac:dyDescent="0.35">
      <c r="A95" s="29" t="s">
        <v>67</v>
      </c>
      <c r="B95" s="29" t="s">
        <v>110</v>
      </c>
      <c r="C95" s="30" t="s">
        <v>248</v>
      </c>
      <c r="D95" s="29" t="s">
        <v>105</v>
      </c>
      <c r="E95" s="29" t="str">
        <f t="shared" si="2"/>
        <v>DECEMBRE</v>
      </c>
      <c r="F95" s="31">
        <v>43096</v>
      </c>
      <c r="G95" s="31">
        <v>43100</v>
      </c>
      <c r="H95" s="29">
        <f t="shared" si="3"/>
        <v>4</v>
      </c>
      <c r="I95" s="32">
        <v>796.37</v>
      </c>
      <c r="J95" s="38" t="s">
        <v>247</v>
      </c>
    </row>
    <row r="96" spans="1:10" x14ac:dyDescent="0.35">
      <c r="A96" s="29" t="s">
        <v>68</v>
      </c>
      <c r="B96" s="29" t="s">
        <v>110</v>
      </c>
      <c r="C96" s="30" t="s">
        <v>248</v>
      </c>
      <c r="D96" s="29" t="s">
        <v>239</v>
      </c>
      <c r="E96" s="29" t="str">
        <f t="shared" si="2"/>
        <v>DECEMBRE</v>
      </c>
      <c r="F96" s="31">
        <v>43098</v>
      </c>
      <c r="G96" s="31">
        <v>43100</v>
      </c>
      <c r="H96" s="29">
        <f t="shared" si="3"/>
        <v>2</v>
      </c>
      <c r="I96" s="32">
        <v>858.45</v>
      </c>
      <c r="J96" s="38" t="s">
        <v>247</v>
      </c>
    </row>
    <row r="97" spans="1:10" x14ac:dyDescent="0.35">
      <c r="A97" s="29" t="s">
        <v>134</v>
      </c>
      <c r="B97" s="29" t="s">
        <v>110</v>
      </c>
      <c r="C97" s="30" t="s">
        <v>248</v>
      </c>
      <c r="D97" s="29" t="s">
        <v>240</v>
      </c>
      <c r="E97" s="29" t="str">
        <f t="shared" si="2"/>
        <v>DECEMBRE</v>
      </c>
      <c r="F97" s="31">
        <v>43090</v>
      </c>
      <c r="G97" s="31">
        <v>43096</v>
      </c>
      <c r="H97" s="29">
        <f t="shared" si="3"/>
        <v>6</v>
      </c>
      <c r="I97" s="32">
        <v>1037.9000000000001</v>
      </c>
      <c r="J97" s="38" t="s">
        <v>247</v>
      </c>
    </row>
    <row r="98" spans="1:10" x14ac:dyDescent="0.35">
      <c r="A98" s="29" t="s">
        <v>68</v>
      </c>
      <c r="B98" s="29" t="s">
        <v>110</v>
      </c>
      <c r="C98" s="30" t="s">
        <v>248</v>
      </c>
      <c r="D98" s="29" t="s">
        <v>241</v>
      </c>
      <c r="E98" s="29" t="str">
        <f t="shared" si="2"/>
        <v>DECEMBRE</v>
      </c>
      <c r="F98" s="31">
        <v>43076</v>
      </c>
      <c r="G98" s="31">
        <v>43080</v>
      </c>
      <c r="H98" s="29">
        <f t="shared" si="3"/>
        <v>4</v>
      </c>
      <c r="I98" s="32">
        <v>1212.5</v>
      </c>
      <c r="J98" s="38" t="s">
        <v>247</v>
      </c>
    </row>
    <row r="99" spans="1:10" x14ac:dyDescent="0.35">
      <c r="A99" s="29" t="s">
        <v>16</v>
      </c>
      <c r="B99" s="29" t="s">
        <v>110</v>
      </c>
      <c r="C99" s="30" t="s">
        <v>248</v>
      </c>
      <c r="D99" s="29" t="s">
        <v>242</v>
      </c>
      <c r="E99" s="29" t="str">
        <f t="shared" si="2"/>
        <v>DECEMBRE</v>
      </c>
      <c r="F99" s="31">
        <v>43095</v>
      </c>
      <c r="G99" s="31">
        <v>43100</v>
      </c>
      <c r="H99" s="29">
        <f t="shared" si="3"/>
        <v>5</v>
      </c>
      <c r="I99" s="32">
        <v>1307.56</v>
      </c>
      <c r="J99" s="38" t="s">
        <v>247</v>
      </c>
    </row>
    <row r="100" spans="1:10" x14ac:dyDescent="0.35">
      <c r="A100" s="29" t="s">
        <v>67</v>
      </c>
      <c r="B100" s="29" t="s">
        <v>110</v>
      </c>
      <c r="C100" s="30" t="s">
        <v>248</v>
      </c>
      <c r="D100" s="29" t="s">
        <v>106</v>
      </c>
      <c r="E100" s="29" t="str">
        <f t="shared" si="2"/>
        <v>DECEMBRE</v>
      </c>
      <c r="F100" s="31">
        <v>43063</v>
      </c>
      <c r="G100" s="31">
        <v>43072</v>
      </c>
      <c r="H100" s="29">
        <f t="shared" si="3"/>
        <v>9</v>
      </c>
      <c r="I100" s="32">
        <v>1318.23</v>
      </c>
      <c r="J100" s="38" t="s">
        <v>247</v>
      </c>
    </row>
    <row r="101" spans="1:10" x14ac:dyDescent="0.35">
      <c r="A101" s="29" t="s">
        <v>59</v>
      </c>
      <c r="B101" s="29" t="s">
        <v>110</v>
      </c>
      <c r="C101" s="30" t="s">
        <v>248</v>
      </c>
      <c r="D101" s="29" t="s">
        <v>243</v>
      </c>
      <c r="E101" s="29" t="str">
        <f t="shared" si="2"/>
        <v>DECEMBRE</v>
      </c>
      <c r="F101" s="31">
        <v>43062</v>
      </c>
      <c r="G101" s="31">
        <v>43086</v>
      </c>
      <c r="H101" s="29">
        <f t="shared" si="3"/>
        <v>24</v>
      </c>
      <c r="I101" s="32">
        <v>1392.92</v>
      </c>
      <c r="J101" s="38" t="s">
        <v>247</v>
      </c>
    </row>
    <row r="102" spans="1:10" x14ac:dyDescent="0.35">
      <c r="A102" s="29" t="s">
        <v>37</v>
      </c>
      <c r="B102" s="29" t="s">
        <v>110</v>
      </c>
      <c r="C102" s="30" t="s">
        <v>248</v>
      </c>
      <c r="D102" s="29" t="s">
        <v>244</v>
      </c>
      <c r="E102" s="29" t="str">
        <f t="shared" si="2"/>
        <v>DECEMBRE</v>
      </c>
      <c r="F102" s="31">
        <v>43067</v>
      </c>
      <c r="G102" s="31">
        <v>43075</v>
      </c>
      <c r="H102" s="29">
        <f t="shared" si="3"/>
        <v>8</v>
      </c>
      <c r="I102" s="32">
        <v>2142.73</v>
      </c>
      <c r="J102" s="38" t="s">
        <v>247</v>
      </c>
    </row>
    <row r="103" spans="1:10" x14ac:dyDescent="0.35">
      <c r="A103" s="29" t="s">
        <v>68</v>
      </c>
      <c r="B103" s="29" t="s">
        <v>110</v>
      </c>
      <c r="C103" s="30" t="s">
        <v>248</v>
      </c>
      <c r="D103" s="29" t="s">
        <v>245</v>
      </c>
      <c r="E103" s="29" t="str">
        <f t="shared" si="2"/>
        <v>DECEMBRE</v>
      </c>
      <c r="F103" s="31">
        <v>43081</v>
      </c>
      <c r="G103" s="31">
        <v>43098</v>
      </c>
      <c r="H103" s="29">
        <f t="shared" si="3"/>
        <v>17</v>
      </c>
      <c r="I103" s="32">
        <v>6456.32</v>
      </c>
      <c r="J103" s="38" t="s">
        <v>247</v>
      </c>
    </row>
  </sheetData>
  <autoFilter ref="A1:I1" xr:uid="{00000000-0009-0000-0000-000002000000}">
    <sortState ref="A2:I1">
      <sortCondition ref="G1"/>
    </sortState>
  </autoFilter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autoPict="0" r:id="rId4">
            <anchor moveWithCells="1">
              <from>
                <xdr:col>10</xdr:col>
                <xdr:colOff>6350</xdr:colOff>
                <xdr:row>0</xdr:row>
                <xdr:rowOff>82550</xdr:rowOff>
              </from>
              <to>
                <xdr:col>11</xdr:col>
                <xdr:colOff>222250</xdr:colOff>
                <xdr:row>1</xdr:row>
                <xdr:rowOff>12700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M117"/>
  <sheetViews>
    <sheetView showGridLines="0" topLeftCell="A17" workbookViewId="0">
      <selection activeCell="I2" sqref="I2"/>
    </sheetView>
  </sheetViews>
  <sheetFormatPr baseColWidth="10" defaultColWidth="11.453125" defaultRowHeight="14.5" x14ac:dyDescent="0.35"/>
  <cols>
    <col min="1" max="1" width="13.54296875" customWidth="1"/>
    <col min="2" max="2" width="17.54296875" customWidth="1"/>
    <col min="3" max="3" width="13.453125" customWidth="1"/>
    <col min="4" max="4" width="20.36328125" customWidth="1"/>
    <col min="9" max="9" width="12.54296875" bestFit="1" customWidth="1"/>
    <col min="12" max="12" width="12.453125" customWidth="1"/>
    <col min="13" max="13" width="12" customWidth="1"/>
    <col min="15" max="17" width="3" bestFit="1" customWidth="1"/>
  </cols>
  <sheetData>
    <row r="1" spans="1:13" ht="42" customHeight="1" x14ac:dyDescent="0.35">
      <c r="A1" s="27" t="s">
        <v>44</v>
      </c>
      <c r="B1" s="40" t="s">
        <v>113</v>
      </c>
      <c r="C1" s="40" t="s">
        <v>109</v>
      </c>
      <c r="D1" s="40" t="s">
        <v>114</v>
      </c>
      <c r="E1" s="39" t="s">
        <v>119</v>
      </c>
      <c r="F1" s="34" t="s">
        <v>99</v>
      </c>
      <c r="G1" s="35" t="s">
        <v>100</v>
      </c>
      <c r="H1" s="27" t="s">
        <v>101</v>
      </c>
      <c r="I1" s="37" t="s">
        <v>117</v>
      </c>
      <c r="J1" s="36" t="s">
        <v>116</v>
      </c>
      <c r="K1" s="36" t="s">
        <v>115</v>
      </c>
      <c r="L1" s="28" t="s">
        <v>102</v>
      </c>
      <c r="M1" s="33" t="s">
        <v>120</v>
      </c>
    </row>
    <row r="2" spans="1:13" x14ac:dyDescent="0.35">
      <c r="A2" s="29" t="s">
        <v>33</v>
      </c>
      <c r="B2" s="29" t="s">
        <v>110</v>
      </c>
      <c r="C2" s="30" t="s">
        <v>246</v>
      </c>
      <c r="D2" s="29" t="s">
        <v>138</v>
      </c>
      <c r="E2" s="29" t="str">
        <f t="shared" ref="E2:E65" si="0">CHOOSE(MONTH(G2),"JANVIER","FEVRIER","MARS","AVRIL","MAI","JUIN","JUILLET","AOUT","SEPTEMBRE","OCTOBRE","NOVEMBRE","DECEMBRE")</f>
        <v>MARS</v>
      </c>
      <c r="F2" s="31">
        <v>43080</v>
      </c>
      <c r="G2" s="31">
        <v>42816</v>
      </c>
      <c r="H2" s="29">
        <f t="shared" ref="H2:H65" si="1">G2-F2</f>
        <v>-264</v>
      </c>
      <c r="I2">
        <f ca="1">IFERROR(INDIRECT("'Récaptitulatif Loyer Paris'!"&amp;ADDRESS(MATCH(A1,'Récaptitulatif Loyer Paris'!A:A,0),MATCH(E1,'Récaptitulatif Loyer Paris'!$2:$2,0)+1,4))/INDIRECT("'Récaptitulatif Loyer Paris'!"&amp;ADDRESS(MATCH(A1,'Récaptitulatif Loyer Paris'!A:A,0),MATCH(E1,'Récaptitulatif Loyer Paris'!$2:$2,0),4)),0)</f>
        <v>0</v>
      </c>
      <c r="J2">
        <f>M2/H2</f>
        <v>-0.26454545454545458</v>
      </c>
      <c r="K2">
        <f ca="1">I2*H2</f>
        <v>0</v>
      </c>
      <c r="L2" s="76">
        <f ca="1">M2-K2</f>
        <v>69.84</v>
      </c>
      <c r="M2" s="32">
        <v>69.84</v>
      </c>
    </row>
    <row r="3" spans="1:13" x14ac:dyDescent="0.35">
      <c r="A3" s="29" t="s">
        <v>125</v>
      </c>
      <c r="B3" s="29" t="s">
        <v>110</v>
      </c>
      <c r="C3" s="30" t="s">
        <v>246</v>
      </c>
      <c r="D3" s="29" t="s">
        <v>139</v>
      </c>
      <c r="E3" s="29" t="str">
        <f t="shared" si="0"/>
        <v>MARS</v>
      </c>
      <c r="F3" s="31">
        <v>43076</v>
      </c>
      <c r="G3" s="31">
        <v>42817</v>
      </c>
      <c r="H3" s="29">
        <f t="shared" si="1"/>
        <v>-259</v>
      </c>
      <c r="I3">
        <f ca="1">IFERROR(INDIRECT("'Récaptitulatif Loyer Paris'!"&amp;ADDRESS(MATCH(A2,'Récaptitulatif Loyer Paris'!A:A,0),MATCH(E2,'Récaptitulatif Loyer Paris'!$2:$2,0)+1,4))/INDIRECT("'Récaptitulatif Loyer Paris'!"&amp;ADDRESS(MATCH(A2,'Récaptitulatif Loyer Paris'!A:A,0),MATCH(E2,'Récaptitulatif Loyer Paris'!$2:$2,0),4)),0)</f>
        <v>0</v>
      </c>
      <c r="J3">
        <f>M3/H3</f>
        <v>-0.31833976833976835</v>
      </c>
      <c r="K3">
        <f ca="1">I3*H3</f>
        <v>0</v>
      </c>
      <c r="L3" s="76">
        <f ca="1">M3-K3</f>
        <v>82.45</v>
      </c>
      <c r="M3" s="32">
        <v>82.45</v>
      </c>
    </row>
    <row r="4" spans="1:13" x14ac:dyDescent="0.35">
      <c r="A4" s="29" t="s">
        <v>126</v>
      </c>
      <c r="B4" s="29" t="s">
        <v>110</v>
      </c>
      <c r="C4" s="30" t="s">
        <v>246</v>
      </c>
      <c r="D4" s="29" t="s">
        <v>140</v>
      </c>
      <c r="E4" s="29" t="str">
        <f t="shared" si="0"/>
        <v>MARS</v>
      </c>
      <c r="F4" s="31">
        <v>43068</v>
      </c>
      <c r="G4" s="31">
        <v>42818</v>
      </c>
      <c r="H4" s="29">
        <f t="shared" si="1"/>
        <v>-250</v>
      </c>
      <c r="I4">
        <f ca="1">IFERROR(INDIRECT("'Récaptitulatif Loyer Paris'!"&amp;ADDRESS(MATCH(A3,'Récaptitulatif Loyer Paris'!A:A,0),MATCH(E3,'Récaptitulatif Loyer Paris'!$2:$2,0)+1,4))/INDIRECT("'Récaptitulatif Loyer Paris'!"&amp;ADDRESS(MATCH(A3,'Récaptitulatif Loyer Paris'!A:A,0),MATCH(E3,'Récaptitulatif Loyer Paris'!$2:$2,0),4)),0)</f>
        <v>0</v>
      </c>
      <c r="J4">
        <f>M4/H4</f>
        <v>-0.54320000000000002</v>
      </c>
      <c r="K4">
        <f ca="1">I4*H4</f>
        <v>0</v>
      </c>
      <c r="L4" s="76">
        <f ca="1">M4-K4</f>
        <v>135.80000000000001</v>
      </c>
      <c r="M4" s="32">
        <v>135.80000000000001</v>
      </c>
    </row>
    <row r="5" spans="1:13" x14ac:dyDescent="0.35">
      <c r="A5" s="29" t="s">
        <v>81</v>
      </c>
      <c r="B5" s="29" t="s">
        <v>110</v>
      </c>
      <c r="C5" s="30" t="s">
        <v>246</v>
      </c>
      <c r="D5" s="29" t="s">
        <v>141</v>
      </c>
      <c r="E5" s="29" t="str">
        <f t="shared" si="0"/>
        <v>MARS</v>
      </c>
      <c r="F5" s="31">
        <v>43078</v>
      </c>
      <c r="G5" s="31">
        <v>42819</v>
      </c>
      <c r="H5" s="29">
        <f t="shared" si="1"/>
        <v>-259</v>
      </c>
      <c r="I5">
        <f ca="1">IFERROR(INDIRECT("'Récaptitulatif Loyer Paris'!"&amp;ADDRESS(MATCH(A4,'Récaptitulatif Loyer Paris'!A:A,0),MATCH(E4,'Récaptitulatif Loyer Paris'!$2:$2,0)+1,4))/INDIRECT("'Récaptitulatif Loyer Paris'!"&amp;ADDRESS(MATCH(A4,'Récaptitulatif Loyer Paris'!A:A,0),MATCH(E4,'Récaptitulatif Loyer Paris'!$2:$2,0),4)),0)</f>
        <v>0</v>
      </c>
      <c r="J5">
        <f>M5/H5</f>
        <v>-0.56177606177606176</v>
      </c>
      <c r="K5">
        <f ca="1">I5*H5</f>
        <v>0</v>
      </c>
      <c r="L5" s="76">
        <f ca="1">M5-K5</f>
        <v>145.5</v>
      </c>
      <c r="M5" s="32">
        <v>145.5</v>
      </c>
    </row>
    <row r="6" spans="1:13" x14ac:dyDescent="0.35">
      <c r="A6" s="29" t="s">
        <v>81</v>
      </c>
      <c r="B6" s="29" t="s">
        <v>110</v>
      </c>
      <c r="C6" s="30" t="s">
        <v>246</v>
      </c>
      <c r="D6" s="29" t="s">
        <v>142</v>
      </c>
      <c r="E6" s="29" t="str">
        <f t="shared" si="0"/>
        <v>MARS</v>
      </c>
      <c r="F6" s="31">
        <v>43087</v>
      </c>
      <c r="G6" s="31">
        <v>42820</v>
      </c>
      <c r="H6" s="29">
        <f t="shared" si="1"/>
        <v>-267</v>
      </c>
      <c r="I6">
        <f ca="1">IFERROR(INDIRECT("'Récaptitulatif Loyer Paris'!"&amp;ADDRESS(MATCH(A5,'Récaptitulatif Loyer Paris'!A:A,0),MATCH(E5,'Récaptitulatif Loyer Paris'!$2:$2,0)+1,4))/INDIRECT("'Récaptitulatif Loyer Paris'!"&amp;ADDRESS(MATCH(A5,'Récaptitulatif Loyer Paris'!A:A,0),MATCH(E5,'Récaptitulatif Loyer Paris'!$2:$2,0),4)),0)</f>
        <v>0</v>
      </c>
      <c r="J6">
        <f>M6/H6</f>
        <v>-0.61760299625468162</v>
      </c>
      <c r="K6">
        <f ca="1">I6*H6</f>
        <v>0</v>
      </c>
      <c r="L6" s="76">
        <f ca="1">M6-K6</f>
        <v>164.9</v>
      </c>
      <c r="M6" s="32">
        <v>164.9</v>
      </c>
    </row>
    <row r="7" spans="1:13" x14ac:dyDescent="0.35">
      <c r="A7" s="29" t="s">
        <v>73</v>
      </c>
      <c r="B7" s="29" t="s">
        <v>110</v>
      </c>
      <c r="C7" s="30" t="s">
        <v>246</v>
      </c>
      <c r="D7" s="29" t="s">
        <v>143</v>
      </c>
      <c r="E7" s="29" t="str">
        <f t="shared" si="0"/>
        <v>MARS</v>
      </c>
      <c r="F7" s="31">
        <v>43083</v>
      </c>
      <c r="G7" s="31">
        <v>42821</v>
      </c>
      <c r="H7" s="29">
        <f t="shared" si="1"/>
        <v>-262</v>
      </c>
      <c r="I7">
        <f ca="1">IFERROR(INDIRECT("'Récaptitulatif Loyer Paris'!"&amp;ADDRESS(MATCH(A6,'Récaptitulatif Loyer Paris'!A:A,0),MATCH(E6,'Récaptitulatif Loyer Paris'!$2:$2,0)+1,4))/INDIRECT("'Récaptitulatif Loyer Paris'!"&amp;ADDRESS(MATCH(A6,'Récaptitulatif Loyer Paris'!A:A,0),MATCH(E6,'Récaptitulatif Loyer Paris'!$2:$2,0),4)),0)</f>
        <v>0</v>
      </c>
      <c r="J7">
        <f>M7/H7</f>
        <v>-0.7137404580152672</v>
      </c>
      <c r="K7">
        <f ca="1">I7*H7</f>
        <v>0</v>
      </c>
      <c r="L7" s="76">
        <f ca="1">M7-K7</f>
        <v>187</v>
      </c>
      <c r="M7" s="32">
        <v>187</v>
      </c>
    </row>
    <row r="8" spans="1:13" x14ac:dyDescent="0.35">
      <c r="A8" s="29" t="s">
        <v>73</v>
      </c>
      <c r="B8" s="29" t="s">
        <v>110</v>
      </c>
      <c r="C8" s="30" t="s">
        <v>246</v>
      </c>
      <c r="D8" s="29" t="s">
        <v>144</v>
      </c>
      <c r="E8" s="29" t="str">
        <f t="shared" si="0"/>
        <v>MARS</v>
      </c>
      <c r="F8" s="31">
        <v>43078</v>
      </c>
      <c r="G8" s="31">
        <v>42822</v>
      </c>
      <c r="H8" s="29">
        <f t="shared" si="1"/>
        <v>-256</v>
      </c>
      <c r="I8">
        <f ca="1">IFERROR(INDIRECT("'Récaptitulatif Loyer Paris'!"&amp;ADDRESS(MATCH(A7,'Récaptitulatif Loyer Paris'!A:A,0),MATCH(E7,'Récaptitulatif Loyer Paris'!$2:$2,0)+1,4))/INDIRECT("'Récaptitulatif Loyer Paris'!"&amp;ADDRESS(MATCH(A7,'Récaptitulatif Loyer Paris'!A:A,0),MATCH(E7,'Récaptitulatif Loyer Paris'!$2:$2,0),4)),0)</f>
        <v>0</v>
      </c>
      <c r="J8">
        <f>M8/H8</f>
        <v>-0.73046875</v>
      </c>
      <c r="K8">
        <f ca="1">I8*H8</f>
        <v>0</v>
      </c>
      <c r="L8" s="76">
        <f ca="1">M8-K8</f>
        <v>187</v>
      </c>
      <c r="M8" s="32">
        <v>187</v>
      </c>
    </row>
    <row r="9" spans="1:13" x14ac:dyDescent="0.35">
      <c r="A9" s="29" t="s">
        <v>53</v>
      </c>
      <c r="B9" s="29" t="s">
        <v>110</v>
      </c>
      <c r="C9" s="30" t="s">
        <v>246</v>
      </c>
      <c r="D9" s="29" t="s">
        <v>145</v>
      </c>
      <c r="E9" s="29" t="str">
        <f t="shared" si="0"/>
        <v>MARS</v>
      </c>
      <c r="F9" s="31">
        <v>43081</v>
      </c>
      <c r="G9" s="31">
        <v>42823</v>
      </c>
      <c r="H9" s="29">
        <f t="shared" si="1"/>
        <v>-258</v>
      </c>
      <c r="I9">
        <f ca="1">IFERROR(INDIRECT("'Récaptitulatif Loyer Paris'!"&amp;ADDRESS(MATCH(A8,'Récaptitulatif Loyer Paris'!A:A,0),MATCH(E8,'Récaptitulatif Loyer Paris'!$2:$2,0)+1,4))/INDIRECT("'Récaptitulatif Loyer Paris'!"&amp;ADDRESS(MATCH(A8,'Récaptitulatif Loyer Paris'!A:A,0),MATCH(E8,'Récaptitulatif Loyer Paris'!$2:$2,0),4)),0)</f>
        <v>0</v>
      </c>
      <c r="J9">
        <f>M9/H9</f>
        <v>-0.78682170542635654</v>
      </c>
      <c r="K9">
        <f ca="1">I9*H9</f>
        <v>0</v>
      </c>
      <c r="L9" s="76">
        <f ca="1">M9-K9</f>
        <v>203</v>
      </c>
      <c r="M9" s="32">
        <v>203</v>
      </c>
    </row>
    <row r="10" spans="1:13" x14ac:dyDescent="0.35">
      <c r="A10" s="29" t="s">
        <v>14</v>
      </c>
      <c r="B10" s="29" t="s">
        <v>110</v>
      </c>
      <c r="C10" s="30" t="s">
        <v>246</v>
      </c>
      <c r="D10" s="29" t="s">
        <v>146</v>
      </c>
      <c r="E10" s="29" t="str">
        <f t="shared" si="0"/>
        <v>MARS</v>
      </c>
      <c r="F10" s="31">
        <v>43068</v>
      </c>
      <c r="G10" s="31">
        <v>42824</v>
      </c>
      <c r="H10" s="29">
        <f t="shared" si="1"/>
        <v>-244</v>
      </c>
      <c r="I10">
        <f ca="1">IFERROR(INDIRECT("'Récaptitulatif Loyer Paris'!"&amp;ADDRESS(MATCH(A9,'Récaptitulatif Loyer Paris'!A:A,0),MATCH(E9,'Récaptitulatif Loyer Paris'!$2:$2,0)+1,4))/INDIRECT("'Récaptitulatif Loyer Paris'!"&amp;ADDRESS(MATCH(A9,'Récaptitulatif Loyer Paris'!A:A,0),MATCH(E9,'Récaptitulatif Loyer Paris'!$2:$2,0),4)),0)</f>
        <v>0</v>
      </c>
      <c r="J10">
        <f>M10/H10</f>
        <v>-0.83483606557377044</v>
      </c>
      <c r="K10">
        <f ca="1">I10*H10</f>
        <v>0</v>
      </c>
      <c r="L10" s="76">
        <f ca="1">M10-K10</f>
        <v>203.7</v>
      </c>
      <c r="M10" s="32">
        <v>203.7</v>
      </c>
    </row>
    <row r="11" spans="1:13" x14ac:dyDescent="0.35">
      <c r="A11" s="29" t="s">
        <v>66</v>
      </c>
      <c r="B11" s="29" t="s">
        <v>110</v>
      </c>
      <c r="C11" s="30" t="s">
        <v>246</v>
      </c>
      <c r="D11" s="29" t="s">
        <v>147</v>
      </c>
      <c r="E11" s="29" t="str">
        <f t="shared" si="0"/>
        <v>MARS</v>
      </c>
      <c r="F11" s="31">
        <v>43077</v>
      </c>
      <c r="G11" s="31">
        <v>42825</v>
      </c>
      <c r="H11" s="29">
        <f t="shared" si="1"/>
        <v>-252</v>
      </c>
      <c r="I11">
        <f ca="1">IFERROR(INDIRECT("'Récaptitulatif Loyer Paris'!"&amp;ADDRESS(MATCH(A10,'Récaptitulatif Loyer Paris'!A:A,0),MATCH(E10,'Récaptitulatif Loyer Paris'!$2:$2,0)+1,4))/INDIRECT("'Récaptitulatif Loyer Paris'!"&amp;ADDRESS(MATCH(A10,'Récaptitulatif Loyer Paris'!A:A,0),MATCH(E10,'Récaptitulatif Loyer Paris'!$2:$2,0),4)),0)</f>
        <v>0</v>
      </c>
      <c r="J11">
        <f>M11/H11</f>
        <v>-0.80833333333333324</v>
      </c>
      <c r="K11">
        <f ca="1">I11*H11</f>
        <v>0</v>
      </c>
      <c r="L11" s="76">
        <f ca="1">M11-K11</f>
        <v>203.7</v>
      </c>
      <c r="M11" s="32">
        <v>203.7</v>
      </c>
    </row>
    <row r="12" spans="1:13" x14ac:dyDescent="0.35">
      <c r="A12" s="29" t="s">
        <v>53</v>
      </c>
      <c r="B12" s="29" t="s">
        <v>110</v>
      </c>
      <c r="C12" s="30" t="s">
        <v>246</v>
      </c>
      <c r="D12" s="29" t="s">
        <v>148</v>
      </c>
      <c r="E12" s="29" t="str">
        <f t="shared" si="0"/>
        <v>AVRIL</v>
      </c>
      <c r="F12" s="31">
        <v>43084</v>
      </c>
      <c r="G12" s="31">
        <v>42826</v>
      </c>
      <c r="H12" s="29">
        <f t="shared" si="1"/>
        <v>-258</v>
      </c>
      <c r="I12">
        <f ca="1">IFERROR(INDIRECT("'Récaptitulatif Loyer Paris'!"&amp;ADDRESS(MATCH(A11,'Récaptitulatif Loyer Paris'!A:A,0),MATCH(E11,'Récaptitulatif Loyer Paris'!$2:$2,0)+1,4))/INDIRECT("'Récaptitulatif Loyer Paris'!"&amp;ADDRESS(MATCH(A11,'Récaptitulatif Loyer Paris'!A:A,0),MATCH(E11,'Récaptitulatif Loyer Paris'!$2:$2,0),4)),0)</f>
        <v>0</v>
      </c>
      <c r="J12">
        <f>M12/H12</f>
        <v>-0.80232558139534882</v>
      </c>
      <c r="K12">
        <f ca="1">I12*H12</f>
        <v>0</v>
      </c>
      <c r="L12" s="76">
        <f ca="1">M12-K12</f>
        <v>207</v>
      </c>
      <c r="M12" s="32">
        <v>207</v>
      </c>
    </row>
    <row r="13" spans="1:13" x14ac:dyDescent="0.35">
      <c r="A13" s="29" t="s">
        <v>126</v>
      </c>
      <c r="B13" s="29" t="s">
        <v>110</v>
      </c>
      <c r="C13" s="30" t="s">
        <v>246</v>
      </c>
      <c r="D13" s="29" t="s">
        <v>149</v>
      </c>
      <c r="E13" s="29" t="str">
        <f t="shared" si="0"/>
        <v>AVRIL</v>
      </c>
      <c r="F13" s="31">
        <v>43095</v>
      </c>
      <c r="G13" s="31">
        <v>42827</v>
      </c>
      <c r="H13" s="29">
        <f t="shared" si="1"/>
        <v>-268</v>
      </c>
      <c r="I13">
        <f ca="1">IFERROR(INDIRECT("'Récaptitulatif Loyer Paris'!"&amp;ADDRESS(MATCH(A12,'Récaptitulatif Loyer Paris'!A:A,0),MATCH(E12,'Récaptitulatif Loyer Paris'!$2:$2,0)+1,4))/INDIRECT("'Récaptitulatif Loyer Paris'!"&amp;ADDRESS(MATCH(A12,'Récaptitulatif Loyer Paris'!A:A,0),MATCH(E12,'Récaptitulatif Loyer Paris'!$2:$2,0),4)),0)</f>
        <v>0</v>
      </c>
      <c r="J13">
        <f>M13/H13</f>
        <v>-0.80712686567164182</v>
      </c>
      <c r="K13">
        <f ca="1">I13*H13</f>
        <v>0</v>
      </c>
      <c r="L13" s="76">
        <f ca="1">M13-K13</f>
        <v>216.31</v>
      </c>
      <c r="M13" s="32">
        <v>216.31</v>
      </c>
    </row>
    <row r="14" spans="1:13" x14ac:dyDescent="0.35">
      <c r="A14" s="29" t="s">
        <v>127</v>
      </c>
      <c r="B14" s="29" t="s">
        <v>110</v>
      </c>
      <c r="C14" s="30" t="s">
        <v>246</v>
      </c>
      <c r="D14" s="29" t="s">
        <v>150</v>
      </c>
      <c r="E14" s="29" t="str">
        <f t="shared" si="0"/>
        <v>AVRIL</v>
      </c>
      <c r="F14" s="31">
        <v>43069</v>
      </c>
      <c r="G14" s="31">
        <v>42828</v>
      </c>
      <c r="H14" s="29">
        <f t="shared" si="1"/>
        <v>-241</v>
      </c>
      <c r="I14">
        <f ca="1">IFERROR(INDIRECT("'Récaptitulatif Loyer Paris'!"&amp;ADDRESS(MATCH(A13,'Récaptitulatif Loyer Paris'!A:A,0),MATCH(E13,'Récaptitulatif Loyer Paris'!$2:$2,0)+1,4))/INDIRECT("'Récaptitulatif Loyer Paris'!"&amp;ADDRESS(MATCH(A13,'Récaptitulatif Loyer Paris'!A:A,0),MATCH(E13,'Récaptitulatif Loyer Paris'!$2:$2,0),4)),0)</f>
        <v>0</v>
      </c>
      <c r="J14">
        <f>M14/H14</f>
        <v>-0.92572614107883811</v>
      </c>
      <c r="K14">
        <f ca="1">I14*H14</f>
        <v>0</v>
      </c>
      <c r="L14" s="76">
        <f ca="1">M14-K14</f>
        <v>223.1</v>
      </c>
      <c r="M14" s="32">
        <v>223.1</v>
      </c>
    </row>
    <row r="15" spans="1:13" x14ac:dyDescent="0.35">
      <c r="A15" s="29" t="s">
        <v>53</v>
      </c>
      <c r="B15" s="29" t="s">
        <v>110</v>
      </c>
      <c r="C15" s="30" t="s">
        <v>246</v>
      </c>
      <c r="D15" s="29" t="s">
        <v>151</v>
      </c>
      <c r="E15" s="29" t="str">
        <f t="shared" si="0"/>
        <v>AVRIL</v>
      </c>
      <c r="F15" s="31">
        <v>43078</v>
      </c>
      <c r="G15" s="31">
        <v>42829</v>
      </c>
      <c r="H15" s="29">
        <f t="shared" si="1"/>
        <v>-249</v>
      </c>
      <c r="I15">
        <f ca="1">IFERROR(INDIRECT("'Récaptitulatif Loyer Paris'!"&amp;ADDRESS(MATCH(A14,'Récaptitulatif Loyer Paris'!A:A,0),MATCH(E14,'Récaptitulatif Loyer Paris'!$2:$2,0)+1,4))/INDIRECT("'Récaptitulatif Loyer Paris'!"&amp;ADDRESS(MATCH(A14,'Récaptitulatif Loyer Paris'!A:A,0),MATCH(E14,'Récaptitulatif Loyer Paris'!$2:$2,0),4)),0)</f>
        <v>0</v>
      </c>
      <c r="J15">
        <f>M15/H15</f>
        <v>-0.92771084337349397</v>
      </c>
      <c r="K15">
        <f ca="1">I15*H15</f>
        <v>0</v>
      </c>
      <c r="L15" s="76">
        <f ca="1">M15-K15</f>
        <v>231</v>
      </c>
      <c r="M15" s="32">
        <v>231</v>
      </c>
    </row>
    <row r="16" spans="1:13" x14ac:dyDescent="0.35">
      <c r="A16" s="29" t="s">
        <v>128</v>
      </c>
      <c r="B16" s="29" t="s">
        <v>110</v>
      </c>
      <c r="C16" s="30" t="s">
        <v>246</v>
      </c>
      <c r="D16" s="29" t="s">
        <v>152</v>
      </c>
      <c r="E16" s="29" t="str">
        <f t="shared" si="0"/>
        <v>AVRIL</v>
      </c>
      <c r="F16" s="31">
        <v>43067</v>
      </c>
      <c r="G16" s="31">
        <v>42830</v>
      </c>
      <c r="H16" s="29">
        <f t="shared" si="1"/>
        <v>-237</v>
      </c>
      <c r="I16">
        <f ca="1">IFERROR(INDIRECT("'Récaptitulatif Loyer Paris'!"&amp;ADDRESS(MATCH(A15,'Récaptitulatif Loyer Paris'!A:A,0),MATCH(E15,'Récaptitulatif Loyer Paris'!$2:$2,0)+1,4))/INDIRECT("'Récaptitulatif Loyer Paris'!"&amp;ADDRESS(MATCH(A15,'Récaptitulatif Loyer Paris'!A:A,0),MATCH(E15,'Récaptitulatif Loyer Paris'!$2:$2,0),4)),0)</f>
        <v>0</v>
      </c>
      <c r="J16">
        <f>M16/H16</f>
        <v>-0.98227848101265824</v>
      </c>
      <c r="K16">
        <f ca="1">I16*H16</f>
        <v>0</v>
      </c>
      <c r="L16" s="76">
        <f ca="1">M16-K16</f>
        <v>232.8</v>
      </c>
      <c r="M16" s="32">
        <v>232.8</v>
      </c>
    </row>
    <row r="17" spans="1:13" x14ac:dyDescent="0.35">
      <c r="A17" s="29" t="s">
        <v>129</v>
      </c>
      <c r="B17" s="29" t="s">
        <v>110</v>
      </c>
      <c r="C17" s="30" t="s">
        <v>246</v>
      </c>
      <c r="D17" s="29" t="s">
        <v>153</v>
      </c>
      <c r="E17" s="29" t="str">
        <f t="shared" si="0"/>
        <v>AVRIL</v>
      </c>
      <c r="F17" s="31">
        <v>43069</v>
      </c>
      <c r="G17" s="31">
        <v>42831</v>
      </c>
      <c r="H17" s="29">
        <f t="shared" si="1"/>
        <v>-238</v>
      </c>
      <c r="I17">
        <f ca="1">IFERROR(INDIRECT("'Récaptitulatif Loyer Paris'!"&amp;ADDRESS(MATCH(A16,'Récaptitulatif Loyer Paris'!A:A,0),MATCH(E16,'Récaptitulatif Loyer Paris'!$2:$2,0)+1,4))/INDIRECT("'Récaptitulatif Loyer Paris'!"&amp;ADDRESS(MATCH(A16,'Récaptitulatif Loyer Paris'!A:A,0),MATCH(E16,'Récaptitulatif Loyer Paris'!$2:$2,0),4)),0)</f>
        <v>0</v>
      </c>
      <c r="J17">
        <f>M17/H17</f>
        <v>-0.97815126050420176</v>
      </c>
      <c r="K17">
        <f ca="1">I17*H17</f>
        <v>0</v>
      </c>
      <c r="L17" s="76">
        <f ca="1">M17-K17</f>
        <v>232.8</v>
      </c>
      <c r="M17" s="32">
        <v>232.8</v>
      </c>
    </row>
    <row r="18" spans="1:13" x14ac:dyDescent="0.35">
      <c r="A18" s="29" t="s">
        <v>61</v>
      </c>
      <c r="B18" s="29" t="s">
        <v>110</v>
      </c>
      <c r="C18" s="30" t="s">
        <v>246</v>
      </c>
      <c r="D18" s="29" t="s">
        <v>154</v>
      </c>
      <c r="E18" s="29" t="str">
        <f t="shared" si="0"/>
        <v>DECEMBRE</v>
      </c>
      <c r="F18" s="31">
        <v>43069</v>
      </c>
      <c r="G18" s="31">
        <v>43072</v>
      </c>
      <c r="H18" s="29">
        <f t="shared" si="1"/>
        <v>3</v>
      </c>
      <c r="I18">
        <f ca="1">IFERROR(INDIRECT("'Récaptitulatif Loyer Paris'!"&amp;ADDRESS(MATCH(A17,'Récaptitulatif Loyer Paris'!A:A,0),MATCH(E17,'Récaptitulatif Loyer Paris'!$2:$2,0)+1,4))/INDIRECT("'Récaptitulatif Loyer Paris'!"&amp;ADDRESS(MATCH(A17,'Récaptitulatif Loyer Paris'!A:A,0),MATCH(E17,'Récaptitulatif Loyer Paris'!$2:$2,0),4)),0)</f>
        <v>0</v>
      </c>
      <c r="J18">
        <f>M18/H18</f>
        <v>79.216666666666669</v>
      </c>
      <c r="K18">
        <f ca="1">I18*H18</f>
        <v>0</v>
      </c>
      <c r="L18" s="76">
        <f ca="1">M18-K18</f>
        <v>237.65</v>
      </c>
      <c r="M18" s="32">
        <v>237.65</v>
      </c>
    </row>
    <row r="19" spans="1:13" x14ac:dyDescent="0.35">
      <c r="A19" s="29" t="s">
        <v>127</v>
      </c>
      <c r="B19" s="29" t="s">
        <v>110</v>
      </c>
      <c r="C19" s="30" t="s">
        <v>246</v>
      </c>
      <c r="D19" s="29" t="s">
        <v>155</v>
      </c>
      <c r="E19" s="29" t="str">
        <f t="shared" si="0"/>
        <v>DECEMBRE</v>
      </c>
      <c r="F19" s="31">
        <v>43077</v>
      </c>
      <c r="G19" s="31">
        <v>43080</v>
      </c>
      <c r="H19" s="29">
        <f t="shared" si="1"/>
        <v>3</v>
      </c>
      <c r="I19">
        <f ca="1">IFERROR(INDIRECT("'Récaptitulatif Loyer Paris'!"&amp;ADDRESS(MATCH(A18,'Récaptitulatif Loyer Paris'!A:A,0),MATCH(E18,'Récaptitulatif Loyer Paris'!$2:$2,0)+1,4))/INDIRECT("'Récaptitulatif Loyer Paris'!"&amp;ADDRESS(MATCH(A18,'Récaptitulatif Loyer Paris'!A:A,0),MATCH(E18,'Récaptitulatif Loyer Paris'!$2:$2,0),4)),0)</f>
        <v>0</v>
      </c>
      <c r="J19">
        <f>M19/H19</f>
        <v>79.540000000000006</v>
      </c>
      <c r="K19">
        <f ca="1">I19*H19</f>
        <v>0</v>
      </c>
      <c r="L19" s="76">
        <f ca="1">M19-K19</f>
        <v>238.62</v>
      </c>
      <c r="M19" s="32">
        <v>238.62</v>
      </c>
    </row>
    <row r="20" spans="1:13" x14ac:dyDescent="0.35">
      <c r="A20" s="29" t="s">
        <v>61</v>
      </c>
      <c r="B20" s="29" t="s">
        <v>110</v>
      </c>
      <c r="C20" s="30" t="s">
        <v>246</v>
      </c>
      <c r="D20" s="29" t="s">
        <v>156</v>
      </c>
      <c r="E20" s="29" t="str">
        <f t="shared" si="0"/>
        <v>DECEMBRE</v>
      </c>
      <c r="F20" s="31">
        <v>43083</v>
      </c>
      <c r="G20" s="31">
        <v>43086</v>
      </c>
      <c r="H20" s="29">
        <f t="shared" si="1"/>
        <v>3</v>
      </c>
      <c r="I20">
        <f ca="1">IFERROR(INDIRECT("'Récaptitulatif Loyer Paris'!"&amp;ADDRESS(MATCH(A19,'Récaptitulatif Loyer Paris'!A:A,0),MATCH(E19,'Récaptitulatif Loyer Paris'!$2:$2,0)+1,4))/INDIRECT("'Récaptitulatif Loyer Paris'!"&amp;ADDRESS(MATCH(A19,'Récaptitulatif Loyer Paris'!A:A,0),MATCH(E19,'Récaptitulatif Loyer Paris'!$2:$2,0),4)),0)</f>
        <v>0</v>
      </c>
      <c r="J20">
        <f>M20/H20</f>
        <v>79.86333333333333</v>
      </c>
      <c r="K20">
        <f ca="1">I20*H20</f>
        <v>0</v>
      </c>
      <c r="L20" s="76">
        <f ca="1">M20-K20</f>
        <v>239.59</v>
      </c>
      <c r="M20" s="32">
        <v>239.59</v>
      </c>
    </row>
    <row r="21" spans="1:13" x14ac:dyDescent="0.35">
      <c r="A21" s="29" t="s">
        <v>130</v>
      </c>
      <c r="B21" s="29" t="s">
        <v>110</v>
      </c>
      <c r="C21" s="30" t="s">
        <v>246</v>
      </c>
      <c r="D21" s="29" t="s">
        <v>157</v>
      </c>
      <c r="E21" s="29" t="str">
        <f t="shared" si="0"/>
        <v>DECEMBRE</v>
      </c>
      <c r="F21" s="31">
        <v>43080</v>
      </c>
      <c r="G21" s="31">
        <v>43083</v>
      </c>
      <c r="H21" s="29">
        <f t="shared" si="1"/>
        <v>3</v>
      </c>
      <c r="I21">
        <f ca="1">IFERROR(INDIRECT("'Récaptitulatif Loyer Paris'!"&amp;ADDRESS(MATCH(A20,'Récaptitulatif Loyer Paris'!A:A,0),MATCH(E20,'Récaptitulatif Loyer Paris'!$2:$2,0)+1,4))/INDIRECT("'Récaptitulatif Loyer Paris'!"&amp;ADDRESS(MATCH(A20,'Récaptitulatif Loyer Paris'!A:A,0),MATCH(E20,'Récaptitulatif Loyer Paris'!$2:$2,0),4)),0)</f>
        <v>0</v>
      </c>
      <c r="J21">
        <f>M21/H21</f>
        <v>80.833333333333329</v>
      </c>
      <c r="K21">
        <f ca="1">I21*H21</f>
        <v>0</v>
      </c>
      <c r="L21" s="76">
        <f ca="1">M21-K21</f>
        <v>242.5</v>
      </c>
      <c r="M21" s="32">
        <v>242.5</v>
      </c>
    </row>
    <row r="22" spans="1:13" x14ac:dyDescent="0.35">
      <c r="A22" s="29" t="s">
        <v>60</v>
      </c>
      <c r="B22" s="29" t="s">
        <v>110</v>
      </c>
      <c r="C22" s="30" t="s">
        <v>246</v>
      </c>
      <c r="D22" s="29" t="s">
        <v>158</v>
      </c>
      <c r="E22" s="29" t="str">
        <f t="shared" si="0"/>
        <v>DECEMBRE</v>
      </c>
      <c r="F22" s="31">
        <v>43089</v>
      </c>
      <c r="G22" s="31">
        <v>43092</v>
      </c>
      <c r="H22" s="29">
        <f t="shared" si="1"/>
        <v>3</v>
      </c>
      <c r="I22">
        <f ca="1">IFERROR(INDIRECT("'Récaptitulatif Loyer Paris'!"&amp;ADDRESS(MATCH(A21,'Récaptitulatif Loyer Paris'!A:A,0),MATCH(E21,'Récaptitulatif Loyer Paris'!$2:$2,0)+1,4))/INDIRECT("'Récaptitulatif Loyer Paris'!"&amp;ADDRESS(MATCH(A21,'Récaptitulatif Loyer Paris'!A:A,0),MATCH(E21,'Récaptitulatif Loyer Paris'!$2:$2,0),4)),0)</f>
        <v>0</v>
      </c>
      <c r="J22">
        <f>M22/H22</f>
        <v>82.45</v>
      </c>
      <c r="K22">
        <f ca="1">I22*H22</f>
        <v>0</v>
      </c>
      <c r="L22" s="76">
        <f ca="1">M22-K22</f>
        <v>247.35</v>
      </c>
      <c r="M22" s="32">
        <v>247.35</v>
      </c>
    </row>
    <row r="23" spans="1:13" x14ac:dyDescent="0.35">
      <c r="A23" s="29" t="s">
        <v>127</v>
      </c>
      <c r="B23" s="29" t="s">
        <v>110</v>
      </c>
      <c r="C23" s="30" t="s">
        <v>246</v>
      </c>
      <c r="D23" s="29" t="s">
        <v>159</v>
      </c>
      <c r="E23" s="29" t="str">
        <f t="shared" si="0"/>
        <v>DECEMBRE</v>
      </c>
      <c r="F23" s="31">
        <v>43093</v>
      </c>
      <c r="G23" s="31">
        <v>43096</v>
      </c>
      <c r="H23" s="29">
        <f t="shared" si="1"/>
        <v>3</v>
      </c>
      <c r="I23">
        <f ca="1">IFERROR(INDIRECT("'Récaptitulatif Loyer Paris'!"&amp;ADDRESS(MATCH(A22,'Récaptitulatif Loyer Paris'!A:A,0),MATCH(E22,'Récaptitulatif Loyer Paris'!$2:$2,0)+1,4))/INDIRECT("'Récaptitulatif Loyer Paris'!"&amp;ADDRESS(MATCH(A22,'Récaptitulatif Loyer Paris'!A:A,0),MATCH(E22,'Récaptitulatif Loyer Paris'!$2:$2,0),4)),0)</f>
        <v>0</v>
      </c>
      <c r="J23">
        <f>M23/H23</f>
        <v>84.066666666666663</v>
      </c>
      <c r="K23">
        <f ca="1">I23*H23</f>
        <v>0</v>
      </c>
      <c r="L23" s="76">
        <f ca="1">M23-K23</f>
        <v>252.2</v>
      </c>
      <c r="M23" s="32">
        <v>252.2</v>
      </c>
    </row>
    <row r="24" spans="1:13" x14ac:dyDescent="0.35">
      <c r="A24" s="29" t="s">
        <v>61</v>
      </c>
      <c r="B24" s="29" t="s">
        <v>110</v>
      </c>
      <c r="C24" s="30" t="s">
        <v>246</v>
      </c>
      <c r="D24" s="29" t="s">
        <v>160</v>
      </c>
      <c r="E24" s="29" t="str">
        <f t="shared" si="0"/>
        <v>DECEMBRE</v>
      </c>
      <c r="F24" s="31">
        <v>43090</v>
      </c>
      <c r="G24" s="31">
        <v>43093</v>
      </c>
      <c r="H24" s="29">
        <f t="shared" si="1"/>
        <v>3</v>
      </c>
      <c r="I24">
        <f ca="1">IFERROR(INDIRECT("'Récaptitulatif Loyer Paris'!"&amp;ADDRESS(MATCH(A23,'Récaptitulatif Loyer Paris'!A:A,0),MATCH(E23,'Récaptitulatif Loyer Paris'!$2:$2,0)+1,4))/INDIRECT("'Récaptitulatif Loyer Paris'!"&amp;ADDRESS(MATCH(A23,'Récaptitulatif Loyer Paris'!A:A,0),MATCH(E23,'Récaptitulatif Loyer Paris'!$2:$2,0),4)),0)</f>
        <v>0</v>
      </c>
      <c r="J24">
        <f>M24/H24</f>
        <v>84.066666666666663</v>
      </c>
      <c r="K24">
        <f ca="1">I24*H24</f>
        <v>0</v>
      </c>
      <c r="L24" s="76">
        <f ca="1">M24-K24</f>
        <v>252.2</v>
      </c>
      <c r="M24" s="32">
        <v>252.2</v>
      </c>
    </row>
    <row r="25" spans="1:13" x14ac:dyDescent="0.35">
      <c r="A25" s="29" t="s">
        <v>127</v>
      </c>
      <c r="B25" s="29" t="s">
        <v>110</v>
      </c>
      <c r="C25" s="30" t="s">
        <v>246</v>
      </c>
      <c r="D25" s="29" t="s">
        <v>161</v>
      </c>
      <c r="E25" s="29" t="str">
        <f t="shared" si="0"/>
        <v>DECEMBRE</v>
      </c>
      <c r="F25" s="31">
        <v>43085</v>
      </c>
      <c r="G25" s="31">
        <v>43088</v>
      </c>
      <c r="H25" s="29">
        <f t="shared" si="1"/>
        <v>3</v>
      </c>
      <c r="I25">
        <f ca="1">IFERROR(INDIRECT("'Récaptitulatif Loyer Paris'!"&amp;ADDRESS(MATCH(A24,'Récaptitulatif Loyer Paris'!A:A,0),MATCH(E24,'Récaptitulatif Loyer Paris'!$2:$2,0)+1,4))/INDIRECT("'Récaptitulatif Loyer Paris'!"&amp;ADDRESS(MATCH(A24,'Récaptitulatif Loyer Paris'!A:A,0),MATCH(E24,'Récaptitulatif Loyer Paris'!$2:$2,0),4)),0)</f>
        <v>0</v>
      </c>
      <c r="J25">
        <f>M25/H25</f>
        <v>84.066666666666663</v>
      </c>
      <c r="K25">
        <f ca="1">I25*H25</f>
        <v>0</v>
      </c>
      <c r="L25" s="76">
        <f ca="1">M25-K25</f>
        <v>252.2</v>
      </c>
      <c r="M25" s="32">
        <v>252.2</v>
      </c>
    </row>
    <row r="26" spans="1:13" x14ac:dyDescent="0.35">
      <c r="A26" s="29" t="s">
        <v>70</v>
      </c>
      <c r="B26" s="29" t="s">
        <v>110</v>
      </c>
      <c r="C26" s="30" t="s">
        <v>246</v>
      </c>
      <c r="D26" s="29" t="s">
        <v>162</v>
      </c>
      <c r="E26" s="29" t="str">
        <f t="shared" si="0"/>
        <v>DECEMBRE</v>
      </c>
      <c r="F26" s="31">
        <v>43085</v>
      </c>
      <c r="G26" s="31">
        <v>43088</v>
      </c>
      <c r="H26" s="29">
        <f t="shared" si="1"/>
        <v>3</v>
      </c>
      <c r="I26">
        <f ca="1">IFERROR(INDIRECT("'Récaptitulatif Loyer Paris'!"&amp;ADDRESS(MATCH(A25,'Récaptitulatif Loyer Paris'!A:A,0),MATCH(E25,'Récaptitulatif Loyer Paris'!$2:$2,0)+1,4))/INDIRECT("'Récaptitulatif Loyer Paris'!"&amp;ADDRESS(MATCH(A25,'Récaptitulatif Loyer Paris'!A:A,0),MATCH(E25,'Récaptitulatif Loyer Paris'!$2:$2,0),4)),0)</f>
        <v>0</v>
      </c>
      <c r="J26">
        <f>M26/H26</f>
        <v>87.3</v>
      </c>
      <c r="K26">
        <f ca="1">I26*H26</f>
        <v>0</v>
      </c>
      <c r="L26" s="76">
        <f ca="1">M26-K26</f>
        <v>261.89999999999998</v>
      </c>
      <c r="M26" s="32">
        <v>261.89999999999998</v>
      </c>
    </row>
    <row r="27" spans="1:13" x14ac:dyDescent="0.35">
      <c r="A27" s="29" t="s">
        <v>63</v>
      </c>
      <c r="B27" s="29" t="s">
        <v>110</v>
      </c>
      <c r="C27" s="30" t="s">
        <v>246</v>
      </c>
      <c r="D27" s="29" t="s">
        <v>107</v>
      </c>
      <c r="E27" s="29" t="str">
        <f t="shared" si="0"/>
        <v>DECEMBRE</v>
      </c>
      <c r="F27" s="31">
        <v>43084</v>
      </c>
      <c r="G27" s="31">
        <v>43087</v>
      </c>
      <c r="H27" s="29">
        <f t="shared" si="1"/>
        <v>3</v>
      </c>
      <c r="I27">
        <f ca="1">IFERROR(INDIRECT("'Récaptitulatif Loyer Paris'!"&amp;ADDRESS(MATCH(A26,'Récaptitulatif Loyer Paris'!A:A,0),MATCH(E26,'Récaptitulatif Loyer Paris'!$2:$2,0)+1,4))/INDIRECT("'Récaptitulatif Loyer Paris'!"&amp;ADDRESS(MATCH(A26,'Récaptitulatif Loyer Paris'!A:A,0),MATCH(E26,'Récaptitulatif Loyer Paris'!$2:$2,0),4)),0)</f>
        <v>0</v>
      </c>
      <c r="J27">
        <f>M27/H27</f>
        <v>87.3</v>
      </c>
      <c r="K27">
        <f ca="1">I27*H27</f>
        <v>0</v>
      </c>
      <c r="L27" s="76">
        <f ca="1">M27-K27</f>
        <v>261.89999999999998</v>
      </c>
      <c r="M27" s="32">
        <v>261.89999999999998</v>
      </c>
    </row>
    <row r="28" spans="1:13" x14ac:dyDescent="0.35">
      <c r="A28" s="29" t="s">
        <v>125</v>
      </c>
      <c r="B28" s="29" t="s">
        <v>110</v>
      </c>
      <c r="C28" s="30" t="s">
        <v>246</v>
      </c>
      <c r="D28" s="29" t="s">
        <v>163</v>
      </c>
      <c r="E28" s="29" t="str">
        <f t="shared" si="0"/>
        <v>DECEMBRE</v>
      </c>
      <c r="F28" s="31">
        <v>43084</v>
      </c>
      <c r="G28" s="31">
        <v>43087</v>
      </c>
      <c r="H28" s="29">
        <f t="shared" si="1"/>
        <v>3</v>
      </c>
      <c r="I28">
        <f ca="1">IFERROR(INDIRECT("'Récaptitulatif Loyer Paris'!"&amp;ADDRESS(MATCH(A27,'Récaptitulatif Loyer Paris'!A:A,0),MATCH(E27,'Récaptitulatif Loyer Paris'!$2:$2,0)+1,4))/INDIRECT("'Récaptitulatif Loyer Paris'!"&amp;ADDRESS(MATCH(A27,'Récaptitulatif Loyer Paris'!A:A,0),MATCH(E27,'Récaptitulatif Loyer Paris'!$2:$2,0),4)),0)</f>
        <v>0</v>
      </c>
      <c r="J28">
        <f>M28/H28</f>
        <v>87.3</v>
      </c>
      <c r="K28">
        <f ca="1">I28*H28</f>
        <v>0</v>
      </c>
      <c r="L28" s="76">
        <f ca="1">M28-K28</f>
        <v>261.89999999999998</v>
      </c>
      <c r="M28" s="32">
        <v>261.89999999999998</v>
      </c>
    </row>
    <row r="29" spans="1:13" x14ac:dyDescent="0.35">
      <c r="A29" s="29" t="s">
        <v>57</v>
      </c>
      <c r="B29" s="29" t="s">
        <v>110</v>
      </c>
      <c r="C29" s="30" t="s">
        <v>246</v>
      </c>
      <c r="D29" s="29" t="s">
        <v>164</v>
      </c>
      <c r="E29" s="29" t="str">
        <f t="shared" si="0"/>
        <v>DECEMBRE</v>
      </c>
      <c r="F29" s="31">
        <v>43083</v>
      </c>
      <c r="G29" s="31">
        <v>43086</v>
      </c>
      <c r="H29" s="29">
        <f t="shared" si="1"/>
        <v>3</v>
      </c>
      <c r="I29">
        <f ca="1">IFERROR(INDIRECT("'Récaptitulatif Loyer Paris'!"&amp;ADDRESS(MATCH(A28,'Récaptitulatif Loyer Paris'!A:A,0),MATCH(E28,'Récaptitulatif Loyer Paris'!$2:$2,0)+1,4))/INDIRECT("'Récaptitulatif Loyer Paris'!"&amp;ADDRESS(MATCH(A28,'Récaptitulatif Loyer Paris'!A:A,0),MATCH(E28,'Récaptitulatif Loyer Paris'!$2:$2,0),4)),0)</f>
        <v>0</v>
      </c>
      <c r="J29">
        <f>M29/H29</f>
        <v>87.3</v>
      </c>
      <c r="K29">
        <f ca="1">I29*H29</f>
        <v>0</v>
      </c>
      <c r="L29" s="76">
        <f ca="1">M29-K29</f>
        <v>261.89999999999998</v>
      </c>
      <c r="M29" s="32">
        <v>261.89999999999998</v>
      </c>
    </row>
    <row r="30" spans="1:13" x14ac:dyDescent="0.35">
      <c r="A30" s="29" t="s">
        <v>125</v>
      </c>
      <c r="B30" s="29" t="s">
        <v>110</v>
      </c>
      <c r="C30" s="30" t="s">
        <v>246</v>
      </c>
      <c r="D30" s="29" t="s">
        <v>165</v>
      </c>
      <c r="E30" s="29" t="str">
        <f t="shared" si="0"/>
        <v>DECEMBRE</v>
      </c>
      <c r="F30" s="31">
        <v>43069</v>
      </c>
      <c r="G30" s="31">
        <v>43072</v>
      </c>
      <c r="H30" s="29">
        <f t="shared" si="1"/>
        <v>3</v>
      </c>
      <c r="I30">
        <f ca="1">IFERROR(INDIRECT("'Récaptitulatif Loyer Paris'!"&amp;ADDRESS(MATCH(A29,'Récaptitulatif Loyer Paris'!A:A,0),MATCH(E29,'Récaptitulatif Loyer Paris'!$2:$2,0)+1,4))/INDIRECT("'Récaptitulatif Loyer Paris'!"&amp;ADDRESS(MATCH(A29,'Récaptitulatif Loyer Paris'!A:A,0),MATCH(E29,'Récaptitulatif Loyer Paris'!$2:$2,0),4)),0)</f>
        <v>0</v>
      </c>
      <c r="J30">
        <f>M30/H30</f>
        <v>87.3</v>
      </c>
      <c r="K30">
        <f ca="1">I30*H30</f>
        <v>0</v>
      </c>
      <c r="L30" s="76">
        <f ca="1">M30-K30</f>
        <v>261.89999999999998</v>
      </c>
      <c r="M30" s="32">
        <v>261.89999999999998</v>
      </c>
    </row>
    <row r="31" spans="1:13" x14ac:dyDescent="0.35">
      <c r="A31" s="29" t="s">
        <v>130</v>
      </c>
      <c r="B31" s="29" t="s">
        <v>110</v>
      </c>
      <c r="C31" s="30" t="s">
        <v>246</v>
      </c>
      <c r="D31" s="29" t="s">
        <v>166</v>
      </c>
      <c r="E31" s="29" t="str">
        <f t="shared" si="0"/>
        <v>DECEMBRE</v>
      </c>
      <c r="F31" s="31">
        <v>43095</v>
      </c>
      <c r="G31" s="31">
        <v>43099</v>
      </c>
      <c r="H31" s="29">
        <f t="shared" si="1"/>
        <v>4</v>
      </c>
      <c r="I31">
        <f ca="1">IFERROR(INDIRECT("'Récaptitulatif Loyer Paris'!"&amp;ADDRESS(MATCH(A30,'Récaptitulatif Loyer Paris'!A:A,0),MATCH(E30,'Récaptitulatif Loyer Paris'!$2:$2,0)+1,4))/INDIRECT("'Récaptitulatif Loyer Paris'!"&amp;ADDRESS(MATCH(A30,'Récaptitulatif Loyer Paris'!A:A,0),MATCH(E30,'Récaptitulatif Loyer Paris'!$2:$2,0),4)),0)</f>
        <v>0</v>
      </c>
      <c r="J31">
        <f>M31/H31</f>
        <v>69.112499999999997</v>
      </c>
      <c r="K31">
        <f ca="1">I31*H31</f>
        <v>0</v>
      </c>
      <c r="L31" s="76">
        <f ca="1">M31-K31</f>
        <v>276.45</v>
      </c>
      <c r="M31" s="32">
        <v>276.45</v>
      </c>
    </row>
    <row r="32" spans="1:13" x14ac:dyDescent="0.35">
      <c r="A32" s="29" t="s">
        <v>63</v>
      </c>
      <c r="B32" s="29" t="s">
        <v>110</v>
      </c>
      <c r="C32" s="30" t="s">
        <v>246</v>
      </c>
      <c r="D32" s="29" t="s">
        <v>108</v>
      </c>
      <c r="E32" s="29" t="str">
        <f t="shared" si="0"/>
        <v>DECEMBRE</v>
      </c>
      <c r="F32" s="31">
        <v>43087</v>
      </c>
      <c r="G32" s="31">
        <v>43090</v>
      </c>
      <c r="H32" s="29">
        <f t="shared" si="1"/>
        <v>3</v>
      </c>
      <c r="I32">
        <f ca="1">IFERROR(INDIRECT("'Récaptitulatif Loyer Paris'!"&amp;ADDRESS(MATCH(A31,'Récaptitulatif Loyer Paris'!A:A,0),MATCH(E31,'Récaptitulatif Loyer Paris'!$2:$2,0)+1,4))/INDIRECT("'Récaptitulatif Loyer Paris'!"&amp;ADDRESS(MATCH(A31,'Récaptitulatif Loyer Paris'!A:A,0),MATCH(E31,'Récaptitulatif Loyer Paris'!$2:$2,0),4)),0)</f>
        <v>0</v>
      </c>
      <c r="J32">
        <f>M32/H32</f>
        <v>92.149999999999991</v>
      </c>
      <c r="K32">
        <f ca="1">I32*H32</f>
        <v>0</v>
      </c>
      <c r="L32" s="76">
        <f ca="1">M32-K32</f>
        <v>276.45</v>
      </c>
      <c r="M32" s="32">
        <v>276.45</v>
      </c>
    </row>
    <row r="33" spans="1:13" x14ac:dyDescent="0.35">
      <c r="A33" s="29" t="s">
        <v>51</v>
      </c>
      <c r="B33" s="29" t="s">
        <v>110</v>
      </c>
      <c r="C33" s="30" t="s">
        <v>246</v>
      </c>
      <c r="D33" s="29" t="s">
        <v>167</v>
      </c>
      <c r="E33" s="29" t="str">
        <f t="shared" si="0"/>
        <v>DECEMBRE</v>
      </c>
      <c r="F33" s="31">
        <v>43082</v>
      </c>
      <c r="G33" s="31">
        <v>43085</v>
      </c>
      <c r="H33" s="29">
        <f t="shared" si="1"/>
        <v>3</v>
      </c>
      <c r="I33">
        <f ca="1">IFERROR(INDIRECT("'Récaptitulatif Loyer Paris'!"&amp;ADDRESS(MATCH(A32,'Récaptitulatif Loyer Paris'!A:A,0),MATCH(E32,'Récaptitulatif Loyer Paris'!$2:$2,0)+1,4))/INDIRECT("'Récaptitulatif Loyer Paris'!"&amp;ADDRESS(MATCH(A32,'Récaptitulatif Loyer Paris'!A:A,0),MATCH(E32,'Récaptitulatif Loyer Paris'!$2:$2,0),4)),0)</f>
        <v>0</v>
      </c>
      <c r="J33">
        <f>M33/H33</f>
        <v>92.149999999999991</v>
      </c>
      <c r="K33">
        <f ca="1">I33*H33</f>
        <v>0</v>
      </c>
      <c r="L33" s="76">
        <f ca="1">M33-K33</f>
        <v>276.45</v>
      </c>
      <c r="M33" s="32">
        <v>276.45</v>
      </c>
    </row>
    <row r="34" spans="1:13" x14ac:dyDescent="0.35">
      <c r="A34" s="29" t="s">
        <v>60</v>
      </c>
      <c r="B34" s="29" t="s">
        <v>110</v>
      </c>
      <c r="C34" s="30" t="s">
        <v>246</v>
      </c>
      <c r="D34" s="29" t="s">
        <v>168</v>
      </c>
      <c r="E34" s="29" t="str">
        <f t="shared" si="0"/>
        <v>DECEMBRE</v>
      </c>
      <c r="F34" s="31">
        <v>43081</v>
      </c>
      <c r="G34" s="31">
        <v>43084</v>
      </c>
      <c r="H34" s="29">
        <f t="shared" si="1"/>
        <v>3</v>
      </c>
      <c r="I34">
        <f ca="1">IFERROR(INDIRECT("'Récaptitulatif Loyer Paris'!"&amp;ADDRESS(MATCH(A33,'Récaptitulatif Loyer Paris'!A:A,0),MATCH(E33,'Récaptitulatif Loyer Paris'!$2:$2,0)+1,4))/INDIRECT("'Récaptitulatif Loyer Paris'!"&amp;ADDRESS(MATCH(A33,'Récaptitulatif Loyer Paris'!A:A,0),MATCH(E33,'Récaptitulatif Loyer Paris'!$2:$2,0),4)),0)</f>
        <v>0</v>
      </c>
      <c r="J34">
        <f>M34/H34</f>
        <v>92.149999999999991</v>
      </c>
      <c r="K34">
        <f ca="1">I34*H34</f>
        <v>0</v>
      </c>
      <c r="L34" s="76">
        <f ca="1">M34-K34</f>
        <v>276.45</v>
      </c>
      <c r="M34" s="32">
        <v>276.45</v>
      </c>
    </row>
    <row r="35" spans="1:13" x14ac:dyDescent="0.35">
      <c r="A35" s="29" t="s">
        <v>14</v>
      </c>
      <c r="B35" s="29" t="s">
        <v>110</v>
      </c>
      <c r="C35" s="30" t="s">
        <v>246</v>
      </c>
      <c r="D35" s="29" t="s">
        <v>169</v>
      </c>
      <c r="E35" s="29" t="str">
        <f t="shared" si="0"/>
        <v>DECEMBRE</v>
      </c>
      <c r="F35" s="31">
        <v>43075</v>
      </c>
      <c r="G35" s="31">
        <v>43079</v>
      </c>
      <c r="H35" s="29">
        <f t="shared" si="1"/>
        <v>4</v>
      </c>
      <c r="I35">
        <f ca="1">IFERROR(INDIRECT("'Récaptitulatif Loyer Paris'!"&amp;ADDRESS(MATCH(A34,'Récaptitulatif Loyer Paris'!A:A,0),MATCH(E34,'Récaptitulatif Loyer Paris'!$2:$2,0)+1,4))/INDIRECT("'Récaptitulatif Loyer Paris'!"&amp;ADDRESS(MATCH(A34,'Récaptitulatif Loyer Paris'!A:A,0),MATCH(E34,'Récaptitulatif Loyer Paris'!$2:$2,0),4)),0)</f>
        <v>0</v>
      </c>
      <c r="J35">
        <f>M35/H35</f>
        <v>70.082499999999996</v>
      </c>
      <c r="K35">
        <f ca="1">I35*H35</f>
        <v>0</v>
      </c>
      <c r="L35" s="76">
        <f ca="1">M35-K35</f>
        <v>280.33</v>
      </c>
      <c r="M35" s="32">
        <v>280.33</v>
      </c>
    </row>
    <row r="36" spans="1:13" x14ac:dyDescent="0.35">
      <c r="A36" s="29" t="s">
        <v>60</v>
      </c>
      <c r="B36" s="29" t="s">
        <v>110</v>
      </c>
      <c r="C36" s="30" t="s">
        <v>246</v>
      </c>
      <c r="D36" s="29" t="s">
        <v>170</v>
      </c>
      <c r="E36" s="29" t="str">
        <f t="shared" si="0"/>
        <v>DECEMBRE</v>
      </c>
      <c r="F36" s="31">
        <v>43084</v>
      </c>
      <c r="G36" s="31">
        <v>43087</v>
      </c>
      <c r="H36" s="29">
        <f t="shared" si="1"/>
        <v>3</v>
      </c>
      <c r="I36">
        <f ca="1">IFERROR(INDIRECT("'Récaptitulatif Loyer Paris'!"&amp;ADDRESS(MATCH(A35,'Récaptitulatif Loyer Paris'!A:A,0),MATCH(E35,'Récaptitulatif Loyer Paris'!$2:$2,0)+1,4))/INDIRECT("'Récaptitulatif Loyer Paris'!"&amp;ADDRESS(MATCH(A35,'Récaptitulatif Loyer Paris'!A:A,0),MATCH(E35,'Récaptitulatif Loyer Paris'!$2:$2,0),4)),0)</f>
        <v>0</v>
      </c>
      <c r="J36">
        <f>M36/H36</f>
        <v>95.06</v>
      </c>
      <c r="K36">
        <f ca="1">I36*H36</f>
        <v>0</v>
      </c>
      <c r="L36" s="76">
        <f ca="1">M36-K36</f>
        <v>285.18</v>
      </c>
      <c r="M36" s="32">
        <v>285.18</v>
      </c>
    </row>
    <row r="37" spans="1:13" x14ac:dyDescent="0.35">
      <c r="A37" s="29" t="s">
        <v>85</v>
      </c>
      <c r="B37" s="29" t="s">
        <v>110</v>
      </c>
      <c r="C37" s="30" t="s">
        <v>246</v>
      </c>
      <c r="D37" s="29" t="s">
        <v>171</v>
      </c>
      <c r="E37" s="29" t="str">
        <f t="shared" si="0"/>
        <v>DECEMBRE</v>
      </c>
      <c r="F37" s="31">
        <v>43096</v>
      </c>
      <c r="G37" s="31">
        <v>43099</v>
      </c>
      <c r="H37" s="29">
        <f t="shared" si="1"/>
        <v>3</v>
      </c>
      <c r="I37">
        <f ca="1">IFERROR(INDIRECT("'Récaptitulatif Loyer Paris'!"&amp;ADDRESS(MATCH(A36,'Récaptitulatif Loyer Paris'!A:A,0),MATCH(E36,'Récaptitulatif Loyer Paris'!$2:$2,0)+1,4))/INDIRECT("'Récaptitulatif Loyer Paris'!"&amp;ADDRESS(MATCH(A36,'Récaptitulatif Loyer Paris'!A:A,0),MATCH(E36,'Récaptitulatif Loyer Paris'!$2:$2,0),4)),0)</f>
        <v>0</v>
      </c>
      <c r="J37">
        <f>M37/H37</f>
        <v>95.383333333333326</v>
      </c>
      <c r="K37">
        <f ca="1">I37*H37</f>
        <v>0</v>
      </c>
      <c r="L37" s="76">
        <f ca="1">M37-K37</f>
        <v>286.14999999999998</v>
      </c>
      <c r="M37" s="32">
        <v>286.14999999999998</v>
      </c>
    </row>
    <row r="38" spans="1:13" x14ac:dyDescent="0.35">
      <c r="A38" s="29" t="s">
        <v>128</v>
      </c>
      <c r="B38" s="29" t="s">
        <v>110</v>
      </c>
      <c r="C38" s="30" t="s">
        <v>246</v>
      </c>
      <c r="D38" s="29" t="s">
        <v>172</v>
      </c>
      <c r="E38" s="29" t="str">
        <f t="shared" si="0"/>
        <v>DECEMBRE</v>
      </c>
      <c r="F38" s="31">
        <v>43095</v>
      </c>
      <c r="G38" s="31">
        <v>43098</v>
      </c>
      <c r="H38" s="29">
        <f t="shared" si="1"/>
        <v>3</v>
      </c>
      <c r="I38">
        <f ca="1">IFERROR(INDIRECT("'Récaptitulatif Loyer Paris'!"&amp;ADDRESS(MATCH(A37,'Récaptitulatif Loyer Paris'!A:A,0),MATCH(E37,'Récaptitulatif Loyer Paris'!$2:$2,0)+1,4))/INDIRECT("'Récaptitulatif Loyer Paris'!"&amp;ADDRESS(MATCH(A37,'Récaptitulatif Loyer Paris'!A:A,0),MATCH(E37,'Récaptitulatif Loyer Paris'!$2:$2,0),4)),0)</f>
        <v>0</v>
      </c>
      <c r="J38">
        <f>M38/H38</f>
        <v>96.676666666666662</v>
      </c>
      <c r="K38">
        <f ca="1">I38*H38</f>
        <v>0</v>
      </c>
      <c r="L38" s="76">
        <f ca="1">M38-K38</f>
        <v>290.02999999999997</v>
      </c>
      <c r="M38" s="32">
        <v>290.02999999999997</v>
      </c>
    </row>
    <row r="39" spans="1:13" x14ac:dyDescent="0.35">
      <c r="A39" s="29" t="s">
        <v>57</v>
      </c>
      <c r="B39" s="29" t="s">
        <v>110</v>
      </c>
      <c r="C39" s="30" t="s">
        <v>246</v>
      </c>
      <c r="D39" s="29" t="s">
        <v>173</v>
      </c>
      <c r="E39" s="29" t="str">
        <f t="shared" si="0"/>
        <v>DECEMBRE</v>
      </c>
      <c r="F39" s="31">
        <v>43092</v>
      </c>
      <c r="G39" s="31">
        <v>43095</v>
      </c>
      <c r="H39" s="29">
        <f t="shared" si="1"/>
        <v>3</v>
      </c>
      <c r="I39">
        <f ca="1">IFERROR(INDIRECT("'Récaptitulatif Loyer Paris'!"&amp;ADDRESS(MATCH(A38,'Récaptitulatif Loyer Paris'!A:A,0),MATCH(E38,'Récaptitulatif Loyer Paris'!$2:$2,0)+1,4))/INDIRECT("'Récaptitulatif Loyer Paris'!"&amp;ADDRESS(MATCH(A38,'Récaptitulatif Loyer Paris'!A:A,0),MATCH(E38,'Récaptitulatif Loyer Paris'!$2:$2,0),4)),0)</f>
        <v>0</v>
      </c>
      <c r="J39">
        <f>M39/H39</f>
        <v>96.676666666666662</v>
      </c>
      <c r="K39">
        <f ca="1">I39*H39</f>
        <v>0</v>
      </c>
      <c r="L39" s="76">
        <f ca="1">M39-K39</f>
        <v>290.02999999999997</v>
      </c>
      <c r="M39" s="32">
        <v>290.02999999999997</v>
      </c>
    </row>
    <row r="40" spans="1:13" x14ac:dyDescent="0.35">
      <c r="A40" s="29" t="s">
        <v>60</v>
      </c>
      <c r="B40" s="29" t="s">
        <v>110</v>
      </c>
      <c r="C40" s="30" t="s">
        <v>246</v>
      </c>
      <c r="D40" s="29" t="s">
        <v>174</v>
      </c>
      <c r="E40" s="29" t="str">
        <f t="shared" si="0"/>
        <v>DECEMBRE</v>
      </c>
      <c r="F40" s="31">
        <v>43070</v>
      </c>
      <c r="G40" s="31">
        <v>43073</v>
      </c>
      <c r="H40" s="29">
        <f t="shared" si="1"/>
        <v>3</v>
      </c>
      <c r="I40">
        <f ca="1">IFERROR(INDIRECT("'Récaptitulatif Loyer Paris'!"&amp;ADDRESS(MATCH(A39,'Récaptitulatif Loyer Paris'!A:A,0),MATCH(E39,'Récaptitulatif Loyer Paris'!$2:$2,0)+1,4))/INDIRECT("'Récaptitulatif Loyer Paris'!"&amp;ADDRESS(MATCH(A39,'Récaptitulatif Loyer Paris'!A:A,0),MATCH(E39,'Récaptitulatif Loyer Paris'!$2:$2,0),4)),0)</f>
        <v>0</v>
      </c>
      <c r="J40">
        <f>M40/H40</f>
        <v>96.676666666666662</v>
      </c>
      <c r="K40">
        <f ca="1">I40*H40</f>
        <v>0</v>
      </c>
      <c r="L40" s="76">
        <f ca="1">M40-K40</f>
        <v>290.02999999999997</v>
      </c>
      <c r="M40" s="32">
        <v>290.02999999999997</v>
      </c>
    </row>
    <row r="41" spans="1:13" x14ac:dyDescent="0.35">
      <c r="A41" s="29" t="s">
        <v>69</v>
      </c>
      <c r="B41" s="29" t="s">
        <v>110</v>
      </c>
      <c r="C41" s="30" t="s">
        <v>246</v>
      </c>
      <c r="D41" s="29" t="s">
        <v>175</v>
      </c>
      <c r="E41" s="29" t="str">
        <f t="shared" si="0"/>
        <v>DECEMBRE</v>
      </c>
      <c r="F41" s="31">
        <v>43078</v>
      </c>
      <c r="G41" s="31">
        <v>43081</v>
      </c>
      <c r="H41" s="29">
        <f t="shared" si="1"/>
        <v>3</v>
      </c>
      <c r="I41">
        <f ca="1">IFERROR(INDIRECT("'Récaptitulatif Loyer Paris'!"&amp;ADDRESS(MATCH(A40,'Récaptitulatif Loyer Paris'!A:A,0),MATCH(E40,'Récaptitulatif Loyer Paris'!$2:$2,0)+1,4))/INDIRECT("'Récaptitulatif Loyer Paris'!"&amp;ADDRESS(MATCH(A40,'Récaptitulatif Loyer Paris'!A:A,0),MATCH(E40,'Récaptitulatif Loyer Paris'!$2:$2,0),4)),0)</f>
        <v>0</v>
      </c>
      <c r="J41">
        <f>M41/H41</f>
        <v>98.333333333333329</v>
      </c>
      <c r="K41">
        <f ca="1">I41*H41</f>
        <v>0</v>
      </c>
      <c r="L41" s="76">
        <f ca="1">M41-K41</f>
        <v>295</v>
      </c>
      <c r="M41" s="32">
        <v>295</v>
      </c>
    </row>
    <row r="42" spans="1:13" x14ac:dyDescent="0.35">
      <c r="A42" s="29" t="s">
        <v>74</v>
      </c>
      <c r="B42" s="29" t="s">
        <v>110</v>
      </c>
      <c r="C42" s="30" t="s">
        <v>246</v>
      </c>
      <c r="D42" s="29" t="s">
        <v>176</v>
      </c>
      <c r="E42" s="29" t="str">
        <f t="shared" si="0"/>
        <v>DECEMBRE</v>
      </c>
      <c r="F42" s="31">
        <v>43092</v>
      </c>
      <c r="G42" s="31">
        <v>43095</v>
      </c>
      <c r="H42" s="29">
        <f t="shared" si="1"/>
        <v>3</v>
      </c>
      <c r="I42">
        <f ca="1">IFERROR(INDIRECT("'Récaptitulatif Loyer Paris'!"&amp;ADDRESS(MATCH(A41,'Récaptitulatif Loyer Paris'!A:A,0),MATCH(E41,'Récaptitulatif Loyer Paris'!$2:$2,0)+1,4))/INDIRECT("'Récaptitulatif Loyer Paris'!"&amp;ADDRESS(MATCH(A41,'Récaptitulatif Loyer Paris'!A:A,0),MATCH(E41,'Récaptitulatif Loyer Paris'!$2:$2,0),4)),0)</f>
        <v>0</v>
      </c>
      <c r="J42">
        <f>M42/H42</f>
        <v>98.616666666666674</v>
      </c>
      <c r="K42">
        <f ca="1">I42*H42</f>
        <v>0</v>
      </c>
      <c r="L42" s="76">
        <f ca="1">M42-K42</f>
        <v>295.85000000000002</v>
      </c>
      <c r="M42" s="32">
        <v>295.85000000000002</v>
      </c>
    </row>
    <row r="43" spans="1:13" x14ac:dyDescent="0.35">
      <c r="A43" s="29" t="s">
        <v>7</v>
      </c>
      <c r="B43" s="29" t="s">
        <v>110</v>
      </c>
      <c r="C43" s="30" t="s">
        <v>246</v>
      </c>
      <c r="D43" s="29" t="s">
        <v>177</v>
      </c>
      <c r="E43" s="29" t="str">
        <f t="shared" si="0"/>
        <v>DECEMBRE</v>
      </c>
      <c r="F43" s="31">
        <v>43075</v>
      </c>
      <c r="G43" s="31">
        <v>43079</v>
      </c>
      <c r="H43" s="29">
        <f t="shared" si="1"/>
        <v>4</v>
      </c>
      <c r="I43">
        <f ca="1">IFERROR(INDIRECT("'Récaptitulatif Loyer Paris'!"&amp;ADDRESS(MATCH(A42,'Récaptitulatif Loyer Paris'!A:A,0),MATCH(E42,'Récaptitulatif Loyer Paris'!$2:$2,0)+1,4))/INDIRECT("'Récaptitulatif Loyer Paris'!"&amp;ADDRESS(MATCH(A42,'Récaptitulatif Loyer Paris'!A:A,0),MATCH(E42,'Récaptitulatif Loyer Paris'!$2:$2,0),4)),0)</f>
        <v>0</v>
      </c>
      <c r="J43">
        <f>M43/H43</f>
        <v>73.962500000000006</v>
      </c>
      <c r="K43">
        <f ca="1">I43*H43</f>
        <v>0</v>
      </c>
      <c r="L43" s="76">
        <f ca="1">M43-K43</f>
        <v>295.85000000000002</v>
      </c>
      <c r="M43" s="32">
        <v>295.85000000000002</v>
      </c>
    </row>
    <row r="44" spans="1:13" x14ac:dyDescent="0.35">
      <c r="A44" s="29" t="s">
        <v>69</v>
      </c>
      <c r="B44" s="29" t="s">
        <v>110</v>
      </c>
      <c r="C44" s="30" t="s">
        <v>246</v>
      </c>
      <c r="D44" s="29" t="s">
        <v>178</v>
      </c>
      <c r="E44" s="29" t="str">
        <f t="shared" si="0"/>
        <v>DECEMBRE</v>
      </c>
      <c r="F44" s="31">
        <v>43086</v>
      </c>
      <c r="G44" s="31">
        <v>43089</v>
      </c>
      <c r="H44" s="29">
        <f t="shared" si="1"/>
        <v>3</v>
      </c>
      <c r="I44">
        <f ca="1">IFERROR(INDIRECT("'Récaptitulatif Loyer Paris'!"&amp;ADDRESS(MATCH(A43,'Récaptitulatif Loyer Paris'!A:A,0),MATCH(E43,'Récaptitulatif Loyer Paris'!$2:$2,0)+1,4))/INDIRECT("'Récaptitulatif Loyer Paris'!"&amp;ADDRESS(MATCH(A43,'Récaptitulatif Loyer Paris'!A:A,0),MATCH(E43,'Récaptitulatif Loyer Paris'!$2:$2,0),4)),0)</f>
        <v>0</v>
      </c>
      <c r="J44">
        <f>M44/H44</f>
        <v>99.666666666666671</v>
      </c>
      <c r="K44">
        <f ca="1">I44*H44</f>
        <v>0</v>
      </c>
      <c r="L44" s="76">
        <f ca="1">M44-K44</f>
        <v>299</v>
      </c>
      <c r="M44" s="32">
        <v>299</v>
      </c>
    </row>
    <row r="45" spans="1:13" x14ac:dyDescent="0.35">
      <c r="A45" s="29" t="s">
        <v>131</v>
      </c>
      <c r="B45" s="29" t="s">
        <v>110</v>
      </c>
      <c r="C45" s="30" t="s">
        <v>246</v>
      </c>
      <c r="D45" s="29" t="s">
        <v>179</v>
      </c>
      <c r="E45" s="29" t="str">
        <f t="shared" si="0"/>
        <v>DECEMBRE</v>
      </c>
      <c r="F45" s="31">
        <v>43068</v>
      </c>
      <c r="G45" s="31">
        <v>43072</v>
      </c>
      <c r="H45" s="29">
        <f t="shared" si="1"/>
        <v>4</v>
      </c>
      <c r="I45">
        <f ca="1">IFERROR(INDIRECT("'Récaptitulatif Loyer Paris'!"&amp;ADDRESS(MATCH(A44,'Récaptitulatif Loyer Paris'!A:A,0),MATCH(E44,'Récaptitulatif Loyer Paris'!$2:$2,0)+1,4))/INDIRECT("'Récaptitulatif Loyer Paris'!"&amp;ADDRESS(MATCH(A44,'Récaptitulatif Loyer Paris'!A:A,0),MATCH(E44,'Récaptitulatif Loyer Paris'!$2:$2,0),4)),0)</f>
        <v>0</v>
      </c>
      <c r="J45">
        <f>M45/H45</f>
        <v>75.174999999999997</v>
      </c>
      <c r="K45">
        <f ca="1">I45*H45</f>
        <v>0</v>
      </c>
      <c r="L45" s="76">
        <f ca="1">M45-K45</f>
        <v>300.7</v>
      </c>
      <c r="M45" s="32">
        <v>300.7</v>
      </c>
    </row>
    <row r="46" spans="1:13" x14ac:dyDescent="0.35">
      <c r="A46" s="29" t="s">
        <v>79</v>
      </c>
      <c r="B46" s="29" t="s">
        <v>110</v>
      </c>
      <c r="C46" s="30" t="s">
        <v>246</v>
      </c>
      <c r="D46" s="29" t="s">
        <v>180</v>
      </c>
      <c r="E46" s="29" t="str">
        <f t="shared" si="0"/>
        <v>DECEMBRE</v>
      </c>
      <c r="F46" s="31">
        <v>43079</v>
      </c>
      <c r="G46" s="31">
        <v>43083</v>
      </c>
      <c r="H46" s="29">
        <f t="shared" si="1"/>
        <v>4</v>
      </c>
      <c r="I46">
        <f ca="1">IFERROR(INDIRECT("'Récaptitulatif Loyer Paris'!"&amp;ADDRESS(MATCH(A45,'Récaptitulatif Loyer Paris'!A:A,0),MATCH(E45,'Récaptitulatif Loyer Paris'!$2:$2,0)+1,4))/INDIRECT("'Récaptitulatif Loyer Paris'!"&amp;ADDRESS(MATCH(A45,'Récaptitulatif Loyer Paris'!A:A,0),MATCH(E45,'Récaptitulatif Loyer Paris'!$2:$2,0),4)),0)</f>
        <v>0</v>
      </c>
      <c r="J46">
        <f>M46/H46</f>
        <v>75.174999999999997</v>
      </c>
      <c r="K46">
        <f ca="1">I46*H46</f>
        <v>0</v>
      </c>
      <c r="L46" s="76">
        <f ca="1">M46-K46</f>
        <v>300.7</v>
      </c>
      <c r="M46" s="32">
        <v>300.7</v>
      </c>
    </row>
    <row r="47" spans="1:13" x14ac:dyDescent="0.35">
      <c r="A47" s="29" t="s">
        <v>50</v>
      </c>
      <c r="B47" s="29" t="s">
        <v>110</v>
      </c>
      <c r="C47" s="30" t="s">
        <v>246</v>
      </c>
      <c r="D47" s="29" t="s">
        <v>181</v>
      </c>
      <c r="E47" s="29" t="str">
        <f t="shared" si="0"/>
        <v>DECEMBRE</v>
      </c>
      <c r="F47" s="31">
        <v>43086</v>
      </c>
      <c r="G47" s="31">
        <v>43089</v>
      </c>
      <c r="H47" s="29">
        <f t="shared" si="1"/>
        <v>3</v>
      </c>
      <c r="I47">
        <f ca="1">IFERROR(INDIRECT("'Récaptitulatif Loyer Paris'!"&amp;ADDRESS(MATCH(A46,'Récaptitulatif Loyer Paris'!A:A,0),MATCH(E46,'Récaptitulatif Loyer Paris'!$2:$2,0)+1,4))/INDIRECT("'Récaptitulatif Loyer Paris'!"&amp;ADDRESS(MATCH(A46,'Récaptitulatif Loyer Paris'!A:A,0),MATCH(E46,'Récaptitulatif Loyer Paris'!$2:$2,0),4)),0)</f>
        <v>0</v>
      </c>
      <c r="J47">
        <f>M47/H47</f>
        <v>100.55666666666667</v>
      </c>
      <c r="K47">
        <f ca="1">I47*H47</f>
        <v>0</v>
      </c>
      <c r="L47" s="76">
        <f ca="1">M47-K47</f>
        <v>301.67</v>
      </c>
      <c r="M47" s="32">
        <v>301.67</v>
      </c>
    </row>
    <row r="48" spans="1:13" x14ac:dyDescent="0.35">
      <c r="A48" s="29" t="s">
        <v>49</v>
      </c>
      <c r="B48" s="29" t="s">
        <v>110</v>
      </c>
      <c r="C48" s="30" t="s">
        <v>246</v>
      </c>
      <c r="D48" s="29" t="s">
        <v>182</v>
      </c>
      <c r="E48" s="29" t="str">
        <f t="shared" si="0"/>
        <v>DECEMBRE</v>
      </c>
      <c r="F48" s="31">
        <v>43069</v>
      </c>
      <c r="G48" s="31">
        <v>43072</v>
      </c>
      <c r="H48" s="29">
        <f t="shared" si="1"/>
        <v>3</v>
      </c>
      <c r="I48">
        <f ca="1">IFERROR(INDIRECT("'Récaptitulatif Loyer Paris'!"&amp;ADDRESS(MATCH(A47,'Récaptitulatif Loyer Paris'!A:A,0),MATCH(E47,'Récaptitulatif Loyer Paris'!$2:$2,0)+1,4))/INDIRECT("'Récaptitulatif Loyer Paris'!"&amp;ADDRESS(MATCH(A47,'Récaptitulatif Loyer Paris'!A:A,0),MATCH(E47,'Récaptitulatif Loyer Paris'!$2:$2,0),4)),0)</f>
        <v>0</v>
      </c>
      <c r="J48">
        <f>M48/H48</f>
        <v>101.20333333333333</v>
      </c>
      <c r="K48">
        <f ca="1">I48*H48</f>
        <v>0</v>
      </c>
      <c r="L48" s="76">
        <f ca="1">M48-K48</f>
        <v>303.61</v>
      </c>
      <c r="M48" s="32">
        <v>303.61</v>
      </c>
    </row>
    <row r="49" spans="1:13" x14ac:dyDescent="0.35">
      <c r="A49" s="29" t="s">
        <v>73</v>
      </c>
      <c r="B49" s="29" t="s">
        <v>110</v>
      </c>
      <c r="C49" s="30" t="s">
        <v>246</v>
      </c>
      <c r="D49" s="29" t="s">
        <v>183</v>
      </c>
      <c r="E49" s="29" t="str">
        <f t="shared" si="0"/>
        <v>DECEMBRE</v>
      </c>
      <c r="F49" s="31">
        <v>43074</v>
      </c>
      <c r="G49" s="31">
        <v>43078</v>
      </c>
      <c r="H49" s="29">
        <f t="shared" si="1"/>
        <v>4</v>
      </c>
      <c r="I49">
        <f ca="1">IFERROR(INDIRECT("'Récaptitulatif Loyer Paris'!"&amp;ADDRESS(MATCH(A48,'Récaptitulatif Loyer Paris'!A:A,0),MATCH(E48,'Récaptitulatif Loyer Paris'!$2:$2,0)+1,4))/INDIRECT("'Récaptitulatif Loyer Paris'!"&amp;ADDRESS(MATCH(A48,'Récaptitulatif Loyer Paris'!A:A,0),MATCH(E48,'Récaptitulatif Loyer Paris'!$2:$2,0),4)),0)</f>
        <v>0</v>
      </c>
      <c r="J49">
        <f>M49/H49</f>
        <v>77</v>
      </c>
      <c r="K49">
        <f ca="1">I49*H49</f>
        <v>0</v>
      </c>
      <c r="L49" s="76">
        <f ca="1">M49-K49</f>
        <v>308</v>
      </c>
      <c r="M49" s="32">
        <v>308</v>
      </c>
    </row>
    <row r="50" spans="1:13" x14ac:dyDescent="0.35">
      <c r="A50" s="29" t="s">
        <v>71</v>
      </c>
      <c r="B50" s="29" t="s">
        <v>110</v>
      </c>
      <c r="C50" s="30" t="s">
        <v>246</v>
      </c>
      <c r="D50" s="29" t="s">
        <v>184</v>
      </c>
      <c r="E50" s="29" t="str">
        <f t="shared" si="0"/>
        <v>DECEMBRE</v>
      </c>
      <c r="F50" s="31">
        <v>43096</v>
      </c>
      <c r="G50" s="31">
        <v>43099</v>
      </c>
      <c r="H50" s="29">
        <f t="shared" si="1"/>
        <v>3</v>
      </c>
      <c r="I50">
        <f ca="1">IFERROR(INDIRECT("'Récaptitulatif Loyer Paris'!"&amp;ADDRESS(MATCH(A49,'Récaptitulatif Loyer Paris'!A:A,0),MATCH(E49,'Récaptitulatif Loyer Paris'!$2:$2,0)+1,4))/INDIRECT("'Récaptitulatif Loyer Paris'!"&amp;ADDRESS(MATCH(A49,'Récaptitulatif Loyer Paris'!A:A,0),MATCH(E49,'Récaptitulatif Loyer Paris'!$2:$2,0),4)),0)</f>
        <v>0</v>
      </c>
      <c r="J50">
        <f>M50/H50</f>
        <v>103.14333333333333</v>
      </c>
      <c r="K50">
        <f ca="1">I50*H50</f>
        <v>0</v>
      </c>
      <c r="L50" s="76">
        <f ca="1">M50-K50</f>
        <v>309.43</v>
      </c>
      <c r="M50" s="32">
        <v>309.43</v>
      </c>
    </row>
    <row r="51" spans="1:13" x14ac:dyDescent="0.35">
      <c r="A51" s="29" t="s">
        <v>129</v>
      </c>
      <c r="B51" s="29" t="s">
        <v>110</v>
      </c>
      <c r="C51" s="30" t="s">
        <v>246</v>
      </c>
      <c r="D51" s="29" t="s">
        <v>185</v>
      </c>
      <c r="E51" s="29" t="str">
        <f t="shared" si="0"/>
        <v>DECEMBRE</v>
      </c>
      <c r="F51" s="31">
        <v>43095</v>
      </c>
      <c r="G51" s="31">
        <v>43098</v>
      </c>
      <c r="H51" s="29">
        <f t="shared" si="1"/>
        <v>3</v>
      </c>
      <c r="I51">
        <f ca="1">IFERROR(INDIRECT("'Récaptitulatif Loyer Paris'!"&amp;ADDRESS(MATCH(A50,'Récaptitulatif Loyer Paris'!A:A,0),MATCH(E50,'Récaptitulatif Loyer Paris'!$2:$2,0)+1,4))/INDIRECT("'Récaptitulatif Loyer Paris'!"&amp;ADDRESS(MATCH(A50,'Récaptitulatif Loyer Paris'!A:A,0),MATCH(E50,'Récaptitulatif Loyer Paris'!$2:$2,0),4)),0)</f>
        <v>0</v>
      </c>
      <c r="J51">
        <f>M51/H51</f>
        <v>104.11333333333333</v>
      </c>
      <c r="K51">
        <f ca="1">I51*H51</f>
        <v>0</v>
      </c>
      <c r="L51" s="76">
        <f ca="1">M51-K51</f>
        <v>312.33999999999997</v>
      </c>
      <c r="M51" s="32">
        <v>312.33999999999997</v>
      </c>
    </row>
    <row r="52" spans="1:13" x14ac:dyDescent="0.35">
      <c r="A52" s="29" t="s">
        <v>65</v>
      </c>
      <c r="B52" s="29" t="s">
        <v>110</v>
      </c>
      <c r="C52" s="30" t="s">
        <v>246</v>
      </c>
      <c r="D52" s="29" t="s">
        <v>186</v>
      </c>
      <c r="E52" s="29" t="str">
        <f t="shared" si="0"/>
        <v>DECEMBRE</v>
      </c>
      <c r="F52" s="31">
        <v>43077</v>
      </c>
      <c r="G52" s="31">
        <v>43080</v>
      </c>
      <c r="H52" s="29">
        <f t="shared" si="1"/>
        <v>3</v>
      </c>
      <c r="I52">
        <f ca="1">IFERROR(INDIRECT("'Récaptitulatif Loyer Paris'!"&amp;ADDRESS(MATCH(A51,'Récaptitulatif Loyer Paris'!A:A,0),MATCH(E51,'Récaptitulatif Loyer Paris'!$2:$2,0)+1,4))/INDIRECT("'Récaptitulatif Loyer Paris'!"&amp;ADDRESS(MATCH(A51,'Récaptitulatif Loyer Paris'!A:A,0),MATCH(E51,'Récaptitulatif Loyer Paris'!$2:$2,0),4)),0)</f>
        <v>0</v>
      </c>
      <c r="J52">
        <f>M52/H52</f>
        <v>106.37666666666667</v>
      </c>
      <c r="K52">
        <f ca="1">I52*H52</f>
        <v>0</v>
      </c>
      <c r="L52" s="76">
        <f ca="1">M52-K52</f>
        <v>319.13</v>
      </c>
      <c r="M52" s="32">
        <v>319.13</v>
      </c>
    </row>
    <row r="53" spans="1:13" x14ac:dyDescent="0.35">
      <c r="A53" s="29" t="s">
        <v>63</v>
      </c>
      <c r="B53" s="29" t="s">
        <v>110</v>
      </c>
      <c r="C53" s="30" t="s">
        <v>246</v>
      </c>
      <c r="D53" s="29" t="s">
        <v>187</v>
      </c>
      <c r="E53" s="29" t="str">
        <f t="shared" si="0"/>
        <v>DECEMBRE</v>
      </c>
      <c r="F53" s="31">
        <v>43068</v>
      </c>
      <c r="G53" s="31">
        <v>43072</v>
      </c>
      <c r="H53" s="29">
        <f t="shared" si="1"/>
        <v>4</v>
      </c>
      <c r="I53">
        <f ca="1">IFERROR(INDIRECT("'Récaptitulatif Loyer Paris'!"&amp;ADDRESS(MATCH(A52,'Récaptitulatif Loyer Paris'!A:A,0),MATCH(E52,'Récaptitulatif Loyer Paris'!$2:$2,0)+1,4))/INDIRECT("'Récaptitulatif Loyer Paris'!"&amp;ADDRESS(MATCH(A52,'Récaptitulatif Loyer Paris'!A:A,0),MATCH(E52,'Récaptitulatif Loyer Paris'!$2:$2,0),4)),0)</f>
        <v>0</v>
      </c>
      <c r="J53">
        <f>M53/H53</f>
        <v>80.025000000000006</v>
      </c>
      <c r="K53">
        <f ca="1">I53*H53</f>
        <v>0</v>
      </c>
      <c r="L53" s="76">
        <f ca="1">M53-K53</f>
        <v>320.10000000000002</v>
      </c>
      <c r="M53" s="32">
        <v>320.10000000000002</v>
      </c>
    </row>
    <row r="54" spans="1:13" x14ac:dyDescent="0.35">
      <c r="A54" s="29" t="s">
        <v>63</v>
      </c>
      <c r="B54" s="29" t="s">
        <v>110</v>
      </c>
      <c r="C54" s="30" t="s">
        <v>246</v>
      </c>
      <c r="D54" s="29" t="s">
        <v>188</v>
      </c>
      <c r="E54" s="29" t="str">
        <f t="shared" si="0"/>
        <v>DECEMBRE</v>
      </c>
      <c r="F54" s="31">
        <v>43080</v>
      </c>
      <c r="G54" s="31">
        <v>43084</v>
      </c>
      <c r="H54" s="29">
        <f t="shared" si="1"/>
        <v>4</v>
      </c>
      <c r="I54">
        <f ca="1">IFERROR(INDIRECT("'Récaptitulatif Loyer Paris'!"&amp;ADDRESS(MATCH(A53,'Récaptitulatif Loyer Paris'!A:A,0),MATCH(E53,'Récaptitulatif Loyer Paris'!$2:$2,0)+1,4))/INDIRECT("'Récaptitulatif Loyer Paris'!"&amp;ADDRESS(MATCH(A53,'Récaptitulatif Loyer Paris'!A:A,0),MATCH(E53,'Récaptitulatif Loyer Paris'!$2:$2,0),4)),0)</f>
        <v>0</v>
      </c>
      <c r="J54">
        <f>M54/H54</f>
        <v>80.025000000000006</v>
      </c>
      <c r="K54">
        <f ca="1">I54*H54</f>
        <v>0</v>
      </c>
      <c r="L54" s="76">
        <f ca="1">M54-K54</f>
        <v>320.10000000000002</v>
      </c>
      <c r="M54" s="32">
        <v>320.10000000000002</v>
      </c>
    </row>
    <row r="55" spans="1:13" x14ac:dyDescent="0.35">
      <c r="A55" s="29" t="s">
        <v>51</v>
      </c>
      <c r="B55" s="29" t="s">
        <v>110</v>
      </c>
      <c r="C55" s="30" t="s">
        <v>246</v>
      </c>
      <c r="D55" s="29" t="s">
        <v>189</v>
      </c>
      <c r="E55" s="29" t="str">
        <f t="shared" si="0"/>
        <v>DECEMBRE</v>
      </c>
      <c r="F55" s="31">
        <v>43076</v>
      </c>
      <c r="G55" s="31">
        <v>43079</v>
      </c>
      <c r="H55" s="29">
        <f t="shared" si="1"/>
        <v>3</v>
      </c>
      <c r="I55">
        <f ca="1">IFERROR(INDIRECT("'Récaptitulatif Loyer Paris'!"&amp;ADDRESS(MATCH(A54,'Récaptitulatif Loyer Paris'!A:A,0),MATCH(E54,'Récaptitulatif Loyer Paris'!$2:$2,0)+1,4))/INDIRECT("'Récaptitulatif Loyer Paris'!"&amp;ADDRESS(MATCH(A54,'Récaptitulatif Loyer Paris'!A:A,0),MATCH(E54,'Récaptitulatif Loyer Paris'!$2:$2,0),4)),0)</f>
        <v>0</v>
      </c>
      <c r="J55">
        <f>M55/H55</f>
        <v>106.7</v>
      </c>
      <c r="K55">
        <f ca="1">I55*H55</f>
        <v>0</v>
      </c>
      <c r="L55" s="76">
        <f ca="1">M55-K55</f>
        <v>320.10000000000002</v>
      </c>
      <c r="M55" s="32">
        <v>320.10000000000002</v>
      </c>
    </row>
    <row r="56" spans="1:13" x14ac:dyDescent="0.35">
      <c r="A56" s="29" t="s">
        <v>61</v>
      </c>
      <c r="B56" s="29" t="s">
        <v>110</v>
      </c>
      <c r="C56" s="30" t="s">
        <v>246</v>
      </c>
      <c r="D56" s="29" t="s">
        <v>190</v>
      </c>
      <c r="E56" s="29" t="str">
        <f t="shared" si="0"/>
        <v>DECEMBRE</v>
      </c>
      <c r="F56" s="31">
        <v>43076</v>
      </c>
      <c r="G56" s="31">
        <v>43080</v>
      </c>
      <c r="H56" s="29">
        <f t="shared" si="1"/>
        <v>4</v>
      </c>
      <c r="I56">
        <f ca="1">IFERROR(INDIRECT("'Récaptitulatif Loyer Paris'!"&amp;ADDRESS(MATCH(A55,'Récaptitulatif Loyer Paris'!A:A,0),MATCH(E55,'Récaptitulatif Loyer Paris'!$2:$2,0)+1,4))/INDIRECT("'Récaptitulatif Loyer Paris'!"&amp;ADDRESS(MATCH(A55,'Récaptitulatif Loyer Paris'!A:A,0),MATCH(E55,'Récaptitulatif Loyer Paris'!$2:$2,0),4)),0)</f>
        <v>0</v>
      </c>
      <c r="J56">
        <f>M56/H56</f>
        <v>81.237499999999997</v>
      </c>
      <c r="K56">
        <f ca="1">I56*H56</f>
        <v>0</v>
      </c>
      <c r="L56" s="76">
        <f ca="1">M56-K56</f>
        <v>324.95</v>
      </c>
      <c r="M56" s="32">
        <v>324.95</v>
      </c>
    </row>
    <row r="57" spans="1:13" x14ac:dyDescent="0.35">
      <c r="A57" s="29" t="s">
        <v>63</v>
      </c>
      <c r="B57" s="29" t="s">
        <v>110</v>
      </c>
      <c r="C57" s="30" t="s">
        <v>246</v>
      </c>
      <c r="D57" s="29" t="s">
        <v>191</v>
      </c>
      <c r="E57" s="29" t="str">
        <f t="shared" si="0"/>
        <v>DECEMBRE</v>
      </c>
      <c r="F57" s="31">
        <v>43075</v>
      </c>
      <c r="G57" s="31">
        <v>43079</v>
      </c>
      <c r="H57" s="29">
        <f t="shared" si="1"/>
        <v>4</v>
      </c>
      <c r="I57">
        <f ca="1">IFERROR(INDIRECT("'Récaptitulatif Loyer Paris'!"&amp;ADDRESS(MATCH(A56,'Récaptitulatif Loyer Paris'!A:A,0),MATCH(E56,'Récaptitulatif Loyer Paris'!$2:$2,0)+1,4))/INDIRECT("'Récaptitulatif Loyer Paris'!"&amp;ADDRESS(MATCH(A56,'Récaptitulatif Loyer Paris'!A:A,0),MATCH(E56,'Récaptitulatif Loyer Paris'!$2:$2,0),4)),0)</f>
        <v>0</v>
      </c>
      <c r="J57">
        <f>M57/H57</f>
        <v>84.875</v>
      </c>
      <c r="K57">
        <f ca="1">I57*H57</f>
        <v>0</v>
      </c>
      <c r="L57" s="76">
        <f ca="1">M57-K57</f>
        <v>339.5</v>
      </c>
      <c r="M57" s="32">
        <v>339.5</v>
      </c>
    </row>
    <row r="58" spans="1:13" x14ac:dyDescent="0.35">
      <c r="A58" s="29" t="s">
        <v>126</v>
      </c>
      <c r="B58" s="29" t="s">
        <v>110</v>
      </c>
      <c r="C58" s="30" t="s">
        <v>246</v>
      </c>
      <c r="D58" s="29" t="s">
        <v>192</v>
      </c>
      <c r="E58" s="29" t="str">
        <f t="shared" si="0"/>
        <v>DECEMBRE</v>
      </c>
      <c r="F58" s="31">
        <v>43088</v>
      </c>
      <c r="G58" s="31">
        <v>43091</v>
      </c>
      <c r="H58" s="29">
        <f t="shared" si="1"/>
        <v>3</v>
      </c>
      <c r="I58">
        <f ca="1">IFERROR(INDIRECT("'Récaptitulatif Loyer Paris'!"&amp;ADDRESS(MATCH(A57,'Récaptitulatif Loyer Paris'!A:A,0),MATCH(E57,'Récaptitulatif Loyer Paris'!$2:$2,0)+1,4))/INDIRECT("'Récaptitulatif Loyer Paris'!"&amp;ADDRESS(MATCH(A57,'Récaptitulatif Loyer Paris'!A:A,0),MATCH(E57,'Récaptitulatif Loyer Paris'!$2:$2,0),4)),0)</f>
        <v>0</v>
      </c>
      <c r="J58">
        <f>M58/H58</f>
        <v>113.49000000000001</v>
      </c>
      <c r="K58">
        <f ca="1">I58*H58</f>
        <v>0</v>
      </c>
      <c r="L58" s="76">
        <f ca="1">M58-K58</f>
        <v>340.47</v>
      </c>
      <c r="M58" s="32">
        <v>340.47</v>
      </c>
    </row>
    <row r="59" spans="1:13" x14ac:dyDescent="0.35">
      <c r="A59" s="29" t="s">
        <v>125</v>
      </c>
      <c r="B59" s="29" t="s">
        <v>110</v>
      </c>
      <c r="C59" s="30" t="s">
        <v>246</v>
      </c>
      <c r="D59" s="29" t="s">
        <v>193</v>
      </c>
      <c r="E59" s="29" t="str">
        <f t="shared" si="0"/>
        <v>DECEMBRE</v>
      </c>
      <c r="F59" s="31">
        <v>43072</v>
      </c>
      <c r="G59" s="31">
        <v>43076</v>
      </c>
      <c r="H59" s="29">
        <f t="shared" si="1"/>
        <v>4</v>
      </c>
      <c r="I59">
        <f ca="1">IFERROR(INDIRECT("'Récaptitulatif Loyer Paris'!"&amp;ADDRESS(MATCH(A58,'Récaptitulatif Loyer Paris'!A:A,0),MATCH(E58,'Récaptitulatif Loyer Paris'!$2:$2,0)+1,4))/INDIRECT("'Récaptitulatif Loyer Paris'!"&amp;ADDRESS(MATCH(A58,'Récaptitulatif Loyer Paris'!A:A,0),MATCH(E58,'Récaptitulatif Loyer Paris'!$2:$2,0),4)),0)</f>
        <v>0</v>
      </c>
      <c r="J59">
        <f>M59/H59</f>
        <v>87.3</v>
      </c>
      <c r="K59">
        <f ca="1">I59*H59</f>
        <v>0</v>
      </c>
      <c r="L59" s="76">
        <f ca="1">M59-K59</f>
        <v>349.2</v>
      </c>
      <c r="M59" s="32">
        <v>349.2</v>
      </c>
    </row>
    <row r="60" spans="1:13" x14ac:dyDescent="0.35">
      <c r="A60" s="29" t="s">
        <v>125</v>
      </c>
      <c r="B60" s="29" t="s">
        <v>110</v>
      </c>
      <c r="C60" s="30" t="s">
        <v>246</v>
      </c>
      <c r="D60" s="29" t="s">
        <v>194</v>
      </c>
      <c r="E60" s="29" t="str">
        <f t="shared" si="0"/>
        <v>DECEMBRE</v>
      </c>
      <c r="F60" s="31">
        <v>43092</v>
      </c>
      <c r="G60" s="31">
        <v>43096</v>
      </c>
      <c r="H60" s="29">
        <f t="shared" si="1"/>
        <v>4</v>
      </c>
      <c r="I60">
        <f ca="1">IFERROR(INDIRECT("'Récaptitulatif Loyer Paris'!"&amp;ADDRESS(MATCH(A59,'Récaptitulatif Loyer Paris'!A:A,0),MATCH(E59,'Récaptitulatif Loyer Paris'!$2:$2,0)+1,4))/INDIRECT("'Récaptitulatif Loyer Paris'!"&amp;ADDRESS(MATCH(A59,'Récaptitulatif Loyer Paris'!A:A,0),MATCH(E59,'Récaptitulatif Loyer Paris'!$2:$2,0),4)),0)</f>
        <v>0</v>
      </c>
      <c r="J60">
        <f>M60/H60</f>
        <v>88.027500000000003</v>
      </c>
      <c r="K60">
        <f ca="1">I60*H60</f>
        <v>0</v>
      </c>
      <c r="L60" s="76">
        <f ca="1">M60-K60</f>
        <v>352.11</v>
      </c>
      <c r="M60" s="32">
        <v>352.11</v>
      </c>
    </row>
    <row r="61" spans="1:13" x14ac:dyDescent="0.35">
      <c r="A61" s="29" t="s">
        <v>51</v>
      </c>
      <c r="B61" s="29" t="s">
        <v>110</v>
      </c>
      <c r="C61" s="30" t="s">
        <v>246</v>
      </c>
      <c r="D61" s="29" t="s">
        <v>195</v>
      </c>
      <c r="E61" s="29" t="str">
        <f t="shared" si="0"/>
        <v>DECEMBRE</v>
      </c>
      <c r="F61" s="31">
        <v>43069</v>
      </c>
      <c r="G61" s="31">
        <v>43072</v>
      </c>
      <c r="H61" s="29">
        <f t="shared" si="1"/>
        <v>3</v>
      </c>
      <c r="I61">
        <f ca="1">IFERROR(INDIRECT("'Récaptitulatif Loyer Paris'!"&amp;ADDRESS(MATCH(A60,'Récaptitulatif Loyer Paris'!A:A,0),MATCH(E60,'Récaptitulatif Loyer Paris'!$2:$2,0)+1,4))/INDIRECT("'Récaptitulatif Loyer Paris'!"&amp;ADDRESS(MATCH(A60,'Récaptitulatif Loyer Paris'!A:A,0),MATCH(E60,'Récaptitulatif Loyer Paris'!$2:$2,0),4)),0)</f>
        <v>0</v>
      </c>
      <c r="J61">
        <f>M61/H61</f>
        <v>118.01666666666667</v>
      </c>
      <c r="K61">
        <f ca="1">I61*H61</f>
        <v>0</v>
      </c>
      <c r="L61" s="76">
        <f ca="1">M61-K61</f>
        <v>354.05</v>
      </c>
      <c r="M61" s="32">
        <v>354.05</v>
      </c>
    </row>
    <row r="62" spans="1:13" x14ac:dyDescent="0.35">
      <c r="A62" s="29" t="s">
        <v>127</v>
      </c>
      <c r="B62" s="29" t="s">
        <v>110</v>
      </c>
      <c r="C62" s="30" t="s">
        <v>246</v>
      </c>
      <c r="D62" s="29" t="s">
        <v>196</v>
      </c>
      <c r="E62" s="29" t="str">
        <f t="shared" si="0"/>
        <v>DECEMBRE</v>
      </c>
      <c r="F62" s="31">
        <v>43072</v>
      </c>
      <c r="G62" s="31">
        <v>43077</v>
      </c>
      <c r="H62" s="29">
        <f t="shared" si="1"/>
        <v>5</v>
      </c>
      <c r="I62">
        <f ca="1">IFERROR(INDIRECT("'Récaptitulatif Loyer Paris'!"&amp;ADDRESS(MATCH(A61,'Récaptitulatif Loyer Paris'!A:A,0),MATCH(E61,'Récaptitulatif Loyer Paris'!$2:$2,0)+1,4))/INDIRECT("'Récaptitulatif Loyer Paris'!"&amp;ADDRESS(MATCH(A61,'Récaptitulatif Loyer Paris'!A:A,0),MATCH(E61,'Récaptitulatif Loyer Paris'!$2:$2,0),4)),0)</f>
        <v>0</v>
      </c>
      <c r="J62">
        <f>M62/H62</f>
        <v>71.78</v>
      </c>
      <c r="K62">
        <f ca="1">I62*H62</f>
        <v>0</v>
      </c>
      <c r="L62" s="76">
        <f ca="1">M62-K62</f>
        <v>358.9</v>
      </c>
      <c r="M62" s="32">
        <v>358.9</v>
      </c>
    </row>
    <row r="63" spans="1:13" x14ac:dyDescent="0.35">
      <c r="A63" s="29" t="s">
        <v>125</v>
      </c>
      <c r="B63" s="29" t="s">
        <v>110</v>
      </c>
      <c r="C63" s="30" t="s">
        <v>246</v>
      </c>
      <c r="D63" s="29" t="s">
        <v>197</v>
      </c>
      <c r="E63" s="29" t="str">
        <f t="shared" si="0"/>
        <v>DECEMBRE</v>
      </c>
      <c r="F63" s="31">
        <v>43096</v>
      </c>
      <c r="G63" s="31">
        <v>43099</v>
      </c>
      <c r="H63" s="29">
        <f t="shared" si="1"/>
        <v>3</v>
      </c>
      <c r="I63">
        <f ca="1">IFERROR(INDIRECT("'Récaptitulatif Loyer Paris'!"&amp;ADDRESS(MATCH(A62,'Récaptitulatif Loyer Paris'!A:A,0),MATCH(E62,'Récaptitulatif Loyer Paris'!$2:$2,0)+1,4))/INDIRECT("'Récaptitulatif Loyer Paris'!"&amp;ADDRESS(MATCH(A62,'Récaptitulatif Loyer Paris'!A:A,0),MATCH(E62,'Récaptitulatif Loyer Paris'!$2:$2,0),4)),0)</f>
        <v>0</v>
      </c>
      <c r="J63">
        <f>M63/H63</f>
        <v>120.27999999999999</v>
      </c>
      <c r="K63">
        <f ca="1">I63*H63</f>
        <v>0</v>
      </c>
      <c r="L63" s="76">
        <f ca="1">M63-K63</f>
        <v>360.84</v>
      </c>
      <c r="M63" s="32">
        <v>360.84</v>
      </c>
    </row>
    <row r="64" spans="1:13" x14ac:dyDescent="0.35">
      <c r="A64" s="29" t="s">
        <v>69</v>
      </c>
      <c r="B64" s="29" t="s">
        <v>110</v>
      </c>
      <c r="C64" s="30" t="s">
        <v>246</v>
      </c>
      <c r="D64" s="29" t="s">
        <v>198</v>
      </c>
      <c r="E64" s="29" t="str">
        <f t="shared" si="0"/>
        <v>DECEMBRE</v>
      </c>
      <c r="F64" s="31">
        <v>43069</v>
      </c>
      <c r="G64" s="31">
        <v>43073</v>
      </c>
      <c r="H64" s="29">
        <f t="shared" si="1"/>
        <v>4</v>
      </c>
      <c r="I64">
        <f ca="1">IFERROR(INDIRECT("'Récaptitulatif Loyer Paris'!"&amp;ADDRESS(MATCH(A63,'Récaptitulatif Loyer Paris'!A:A,0),MATCH(E63,'Récaptitulatif Loyer Paris'!$2:$2,0)+1,4))/INDIRECT("'Récaptitulatif Loyer Paris'!"&amp;ADDRESS(MATCH(A63,'Récaptitulatif Loyer Paris'!A:A,0),MATCH(E63,'Récaptitulatif Loyer Paris'!$2:$2,0),4)),0)</f>
        <v>0</v>
      </c>
      <c r="J64">
        <f>M64/H64</f>
        <v>90.25</v>
      </c>
      <c r="K64">
        <f ca="1">I64*H64</f>
        <v>0</v>
      </c>
      <c r="L64" s="76">
        <f ca="1">M64-K64</f>
        <v>361</v>
      </c>
      <c r="M64" s="32">
        <v>361</v>
      </c>
    </row>
    <row r="65" spans="1:13" x14ac:dyDescent="0.35">
      <c r="A65" s="29" t="s">
        <v>70</v>
      </c>
      <c r="B65" s="29" t="s">
        <v>110</v>
      </c>
      <c r="C65" s="30" t="s">
        <v>246</v>
      </c>
      <c r="D65" s="29" t="s">
        <v>199</v>
      </c>
      <c r="E65" s="29" t="str">
        <f t="shared" si="0"/>
        <v>DECEMBRE</v>
      </c>
      <c r="F65" s="31">
        <v>43092</v>
      </c>
      <c r="G65" s="31">
        <v>43096</v>
      </c>
      <c r="H65" s="29">
        <f t="shared" si="1"/>
        <v>4</v>
      </c>
      <c r="I65">
        <f ca="1">IFERROR(INDIRECT("'Récaptitulatif Loyer Paris'!"&amp;ADDRESS(MATCH(A64,'Récaptitulatif Loyer Paris'!A:A,0),MATCH(E64,'Récaptitulatif Loyer Paris'!$2:$2,0)+1,4))/INDIRECT("'Récaptitulatif Loyer Paris'!"&amp;ADDRESS(MATCH(A64,'Récaptitulatif Loyer Paris'!A:A,0),MATCH(E64,'Récaptitulatif Loyer Paris'!$2:$2,0),4)),0)</f>
        <v>0</v>
      </c>
      <c r="J65">
        <f>M65/H65</f>
        <v>92.15</v>
      </c>
      <c r="K65">
        <f ca="1">I65*H65</f>
        <v>0</v>
      </c>
      <c r="L65" s="76">
        <f ca="1">M65-K65</f>
        <v>368.6</v>
      </c>
      <c r="M65" s="32">
        <v>368.6</v>
      </c>
    </row>
    <row r="66" spans="1:13" x14ac:dyDescent="0.35">
      <c r="A66" s="29" t="s">
        <v>52</v>
      </c>
      <c r="B66" s="29" t="s">
        <v>110</v>
      </c>
      <c r="C66" s="30" t="s">
        <v>246</v>
      </c>
      <c r="D66" s="29" t="s">
        <v>200</v>
      </c>
      <c r="E66" s="29" t="str">
        <f t="shared" ref="E66:E117" si="2">CHOOSE(MONTH(G66),"JANVIER","FEVRIER","MARS","AVRIL","MAI","JUIN","JUILLET","AOUT","SEPTEMBRE","OCTOBRE","NOVEMBRE","DECEMBRE")</f>
        <v>DECEMBRE</v>
      </c>
      <c r="F66" s="31">
        <v>43095</v>
      </c>
      <c r="G66" s="31">
        <v>43098</v>
      </c>
      <c r="H66" s="29">
        <f t="shared" ref="H66:H117" si="3">G66-F66</f>
        <v>3</v>
      </c>
      <c r="I66">
        <f ca="1">IFERROR(INDIRECT("'Récaptitulatif Loyer Paris'!"&amp;ADDRESS(MATCH(A65,'Récaptitulatif Loyer Paris'!A:A,0),MATCH(E65,'Récaptitulatif Loyer Paris'!$2:$2,0)+1,4))/INDIRECT("'Récaptitulatif Loyer Paris'!"&amp;ADDRESS(MATCH(A65,'Récaptitulatif Loyer Paris'!A:A,0),MATCH(E65,'Récaptitulatif Loyer Paris'!$2:$2,0),4)),0)</f>
        <v>0</v>
      </c>
      <c r="J66">
        <f>M66/H66</f>
        <v>124.48333333333333</v>
      </c>
      <c r="K66">
        <f ca="1">I66*H66</f>
        <v>0</v>
      </c>
      <c r="L66" s="76">
        <f ca="1">M66-K66</f>
        <v>373.45</v>
      </c>
      <c r="M66" s="32">
        <v>373.45</v>
      </c>
    </row>
    <row r="67" spans="1:13" x14ac:dyDescent="0.35">
      <c r="A67" s="29" t="s">
        <v>132</v>
      </c>
      <c r="B67" s="29" t="s">
        <v>110</v>
      </c>
      <c r="C67" s="30" t="s">
        <v>246</v>
      </c>
      <c r="D67" s="29" t="s">
        <v>201</v>
      </c>
      <c r="E67" s="29" t="str">
        <f t="shared" si="2"/>
        <v>DECEMBRE</v>
      </c>
      <c r="F67" s="31">
        <v>43089</v>
      </c>
      <c r="G67" s="31">
        <v>43093</v>
      </c>
      <c r="H67" s="29">
        <f t="shared" si="3"/>
        <v>4</v>
      </c>
      <c r="I67">
        <f ca="1">IFERROR(INDIRECT("'Récaptitulatif Loyer Paris'!"&amp;ADDRESS(MATCH(A66,'Récaptitulatif Loyer Paris'!A:A,0),MATCH(E66,'Récaptitulatif Loyer Paris'!$2:$2,0)+1,4))/INDIRECT("'Récaptitulatif Loyer Paris'!"&amp;ADDRESS(MATCH(A66,'Récaptitulatif Loyer Paris'!A:A,0),MATCH(E66,'Récaptitulatif Loyer Paris'!$2:$2,0),4)),0)</f>
        <v>0</v>
      </c>
      <c r="J67">
        <f>M67/H67</f>
        <v>93.847499999999997</v>
      </c>
      <c r="K67">
        <f ca="1">I67*H67</f>
        <v>0</v>
      </c>
      <c r="L67" s="76">
        <f ca="1">M67-K67</f>
        <v>375.39</v>
      </c>
      <c r="M67" s="32">
        <v>375.39</v>
      </c>
    </row>
    <row r="68" spans="1:13" x14ac:dyDescent="0.35">
      <c r="A68" s="29" t="s">
        <v>79</v>
      </c>
      <c r="B68" s="29" t="s">
        <v>110</v>
      </c>
      <c r="C68" s="30" t="s">
        <v>246</v>
      </c>
      <c r="D68" s="29" t="s">
        <v>202</v>
      </c>
      <c r="E68" s="29" t="str">
        <f t="shared" si="2"/>
        <v>DECEMBRE</v>
      </c>
      <c r="F68" s="31">
        <v>43074</v>
      </c>
      <c r="G68" s="31">
        <v>43078</v>
      </c>
      <c r="H68" s="29">
        <f t="shared" si="3"/>
        <v>4</v>
      </c>
      <c r="I68">
        <f ca="1">IFERROR(INDIRECT("'Récaptitulatif Loyer Paris'!"&amp;ADDRESS(MATCH(A67,'Récaptitulatif Loyer Paris'!A:A,0),MATCH(E67,'Récaptitulatif Loyer Paris'!$2:$2,0)+1,4))/INDIRECT("'Récaptitulatif Loyer Paris'!"&amp;ADDRESS(MATCH(A67,'Récaptitulatif Loyer Paris'!A:A,0),MATCH(E67,'Récaptitulatif Loyer Paris'!$2:$2,0),4)),0)</f>
        <v>0</v>
      </c>
      <c r="J68">
        <f>M68/H68</f>
        <v>94.817499999999995</v>
      </c>
      <c r="K68">
        <f ca="1">I68*H68</f>
        <v>0</v>
      </c>
      <c r="L68" s="76">
        <f ca="1">M68-K68</f>
        <v>379.27</v>
      </c>
      <c r="M68" s="32">
        <v>379.27</v>
      </c>
    </row>
    <row r="69" spans="1:13" x14ac:dyDescent="0.35">
      <c r="A69" s="29" t="s">
        <v>92</v>
      </c>
      <c r="B69" s="29" t="s">
        <v>110</v>
      </c>
      <c r="C69" s="30" t="s">
        <v>246</v>
      </c>
      <c r="D69" s="29" t="s">
        <v>203</v>
      </c>
      <c r="E69" s="29" t="str">
        <f t="shared" si="2"/>
        <v>DECEMBRE</v>
      </c>
      <c r="F69" s="31">
        <v>43078</v>
      </c>
      <c r="G69" s="31">
        <v>43082</v>
      </c>
      <c r="H69" s="29">
        <f t="shared" si="3"/>
        <v>4</v>
      </c>
      <c r="I69">
        <f ca="1">IFERROR(INDIRECT("'Récaptitulatif Loyer Paris'!"&amp;ADDRESS(MATCH(A68,'Récaptitulatif Loyer Paris'!A:A,0),MATCH(E68,'Récaptitulatif Loyer Paris'!$2:$2,0)+1,4))/INDIRECT("'Récaptitulatif Loyer Paris'!"&amp;ADDRESS(MATCH(A68,'Récaptitulatif Loyer Paris'!A:A,0),MATCH(E68,'Récaptitulatif Loyer Paris'!$2:$2,0),4)),0)</f>
        <v>0</v>
      </c>
      <c r="J69">
        <f>M69/H69</f>
        <v>95.787499999999994</v>
      </c>
      <c r="K69">
        <f ca="1">I69*H69</f>
        <v>0</v>
      </c>
      <c r="L69" s="76">
        <f ca="1">M69-K69</f>
        <v>383.15</v>
      </c>
      <c r="M69" s="32">
        <v>383.15</v>
      </c>
    </row>
    <row r="70" spans="1:13" x14ac:dyDescent="0.35">
      <c r="A70" s="29" t="s">
        <v>53</v>
      </c>
      <c r="B70" s="29" t="s">
        <v>110</v>
      </c>
      <c r="C70" s="30" t="s">
        <v>246</v>
      </c>
      <c r="D70" s="29" t="s">
        <v>204</v>
      </c>
      <c r="E70" s="29" t="str">
        <f t="shared" si="2"/>
        <v>DECEMBRE</v>
      </c>
      <c r="F70" s="31">
        <v>43094</v>
      </c>
      <c r="G70" s="31">
        <v>43098</v>
      </c>
      <c r="H70" s="29">
        <f t="shared" si="3"/>
        <v>4</v>
      </c>
      <c r="I70">
        <f ca="1">IFERROR(INDIRECT("'Récaptitulatif Loyer Paris'!"&amp;ADDRESS(MATCH(A69,'Récaptitulatif Loyer Paris'!A:A,0),MATCH(E69,'Récaptitulatif Loyer Paris'!$2:$2,0)+1,4))/INDIRECT("'Récaptitulatif Loyer Paris'!"&amp;ADDRESS(MATCH(A69,'Récaptitulatif Loyer Paris'!A:A,0),MATCH(E69,'Récaptitulatif Loyer Paris'!$2:$2,0),4)),0)</f>
        <v>0</v>
      </c>
      <c r="J70">
        <f>M70/H70</f>
        <v>96</v>
      </c>
      <c r="K70">
        <f ca="1">I70*H70</f>
        <v>0</v>
      </c>
      <c r="L70" s="76">
        <f ca="1">M70-K70</f>
        <v>384</v>
      </c>
      <c r="M70" s="32">
        <v>384</v>
      </c>
    </row>
    <row r="71" spans="1:13" x14ac:dyDescent="0.35">
      <c r="A71" s="29" t="s">
        <v>50</v>
      </c>
      <c r="B71" s="29" t="s">
        <v>110</v>
      </c>
      <c r="C71" s="30" t="s">
        <v>246</v>
      </c>
      <c r="D71" s="29" t="s">
        <v>205</v>
      </c>
      <c r="E71" s="29" t="str">
        <f t="shared" si="2"/>
        <v>DECEMBRE</v>
      </c>
      <c r="F71" s="31">
        <v>43092</v>
      </c>
      <c r="G71" s="31">
        <v>43096</v>
      </c>
      <c r="H71" s="29">
        <f t="shared" si="3"/>
        <v>4</v>
      </c>
      <c r="I71">
        <f ca="1">IFERROR(INDIRECT("'Récaptitulatif Loyer Paris'!"&amp;ADDRESS(MATCH(A70,'Récaptitulatif Loyer Paris'!A:A,0),MATCH(E70,'Récaptitulatif Loyer Paris'!$2:$2,0)+1,4))/INDIRECT("'Récaptitulatif Loyer Paris'!"&amp;ADDRESS(MATCH(A70,'Récaptitulatif Loyer Paris'!A:A,0),MATCH(E70,'Récaptitulatif Loyer Paris'!$2:$2,0),4)),0)</f>
        <v>0</v>
      </c>
      <c r="J71">
        <f>M71/H71</f>
        <v>96.272499999999994</v>
      </c>
      <c r="K71">
        <f ca="1">I71*H71</f>
        <v>0</v>
      </c>
      <c r="L71" s="76">
        <f ca="1">M71-K71</f>
        <v>385.09</v>
      </c>
      <c r="M71" s="32">
        <v>385.09</v>
      </c>
    </row>
    <row r="72" spans="1:13" x14ac:dyDescent="0.35">
      <c r="A72" s="29" t="s">
        <v>126</v>
      </c>
      <c r="B72" s="29" t="s">
        <v>110</v>
      </c>
      <c r="C72" s="30" t="s">
        <v>246</v>
      </c>
      <c r="D72" s="29" t="s">
        <v>206</v>
      </c>
      <c r="E72" s="29" t="str">
        <f t="shared" si="2"/>
        <v>DECEMBRE</v>
      </c>
      <c r="F72" s="31">
        <v>43076</v>
      </c>
      <c r="G72" s="31">
        <v>43079</v>
      </c>
      <c r="H72" s="29">
        <f t="shared" si="3"/>
        <v>3</v>
      </c>
      <c r="I72">
        <f ca="1">IFERROR(INDIRECT("'Récaptitulatif Loyer Paris'!"&amp;ADDRESS(MATCH(A71,'Récaptitulatif Loyer Paris'!A:A,0),MATCH(E71,'Récaptitulatif Loyer Paris'!$2:$2,0)+1,4))/INDIRECT("'Récaptitulatif Loyer Paris'!"&amp;ADDRESS(MATCH(A71,'Récaptitulatif Loyer Paris'!A:A,0),MATCH(E71,'Récaptitulatif Loyer Paris'!$2:$2,0),4)),0)</f>
        <v>0</v>
      </c>
      <c r="J72">
        <f>M72/H72</f>
        <v>129.65666666666667</v>
      </c>
      <c r="K72">
        <f ca="1">I72*H72</f>
        <v>0</v>
      </c>
      <c r="L72" s="76">
        <f ca="1">M72-K72</f>
        <v>388.97</v>
      </c>
      <c r="M72" s="32">
        <v>388.97</v>
      </c>
    </row>
    <row r="73" spans="1:13" x14ac:dyDescent="0.35">
      <c r="A73" s="29" t="s">
        <v>71</v>
      </c>
      <c r="B73" s="29" t="s">
        <v>110</v>
      </c>
      <c r="C73" s="30" t="s">
        <v>246</v>
      </c>
      <c r="D73" s="29" t="s">
        <v>207</v>
      </c>
      <c r="E73" s="29" t="str">
        <f t="shared" si="2"/>
        <v>DECEMBRE</v>
      </c>
      <c r="F73" s="31">
        <v>43073</v>
      </c>
      <c r="G73" s="31">
        <v>43078</v>
      </c>
      <c r="H73" s="29">
        <f t="shared" si="3"/>
        <v>5</v>
      </c>
      <c r="I73">
        <f ca="1">IFERROR(INDIRECT("'Récaptitulatif Loyer Paris'!"&amp;ADDRESS(MATCH(A72,'Récaptitulatif Loyer Paris'!A:A,0),MATCH(E72,'Récaptitulatif Loyer Paris'!$2:$2,0)+1,4))/INDIRECT("'Récaptitulatif Loyer Paris'!"&amp;ADDRESS(MATCH(A72,'Récaptitulatif Loyer Paris'!A:A,0),MATCH(E72,'Récaptitulatif Loyer Paris'!$2:$2,0),4)),0)</f>
        <v>0</v>
      </c>
      <c r="J73">
        <f>M73/H73</f>
        <v>78.182000000000002</v>
      </c>
      <c r="K73">
        <f ca="1">I73*H73</f>
        <v>0</v>
      </c>
      <c r="L73" s="76">
        <f ca="1">M73-K73</f>
        <v>390.91</v>
      </c>
      <c r="M73" s="32">
        <v>390.91</v>
      </c>
    </row>
    <row r="74" spans="1:13" x14ac:dyDescent="0.35">
      <c r="A74" s="29" t="s">
        <v>43</v>
      </c>
      <c r="B74" s="29" t="s">
        <v>110</v>
      </c>
      <c r="C74" s="30" t="s">
        <v>246</v>
      </c>
      <c r="D74" s="29" t="s">
        <v>208</v>
      </c>
      <c r="E74" s="29" t="str">
        <f t="shared" si="2"/>
        <v>DECEMBRE</v>
      </c>
      <c r="F74" s="31">
        <v>43091</v>
      </c>
      <c r="G74" s="31">
        <v>43094</v>
      </c>
      <c r="H74" s="29">
        <f t="shared" si="3"/>
        <v>3</v>
      </c>
      <c r="I74">
        <f ca="1">IFERROR(INDIRECT("'Récaptitulatif Loyer Paris'!"&amp;ADDRESS(MATCH(A73,'Récaptitulatif Loyer Paris'!A:A,0),MATCH(E73,'Récaptitulatif Loyer Paris'!$2:$2,0)+1,4))/INDIRECT("'Récaptitulatif Loyer Paris'!"&amp;ADDRESS(MATCH(A73,'Récaptitulatif Loyer Paris'!A:A,0),MATCH(E73,'Récaptitulatif Loyer Paris'!$2:$2,0),4)),0)</f>
        <v>0</v>
      </c>
      <c r="J74">
        <f>M74/H74</f>
        <v>132.24333333333334</v>
      </c>
      <c r="K74">
        <f ca="1">I74*H74</f>
        <v>0</v>
      </c>
      <c r="L74" s="76">
        <f ca="1">M74-K74</f>
        <v>396.73</v>
      </c>
      <c r="M74" s="32">
        <v>396.73</v>
      </c>
    </row>
    <row r="75" spans="1:13" x14ac:dyDescent="0.35">
      <c r="A75" s="29" t="s">
        <v>49</v>
      </c>
      <c r="B75" s="29" t="s">
        <v>110</v>
      </c>
      <c r="C75" s="30" t="s">
        <v>246</v>
      </c>
      <c r="D75" s="29" t="s">
        <v>209</v>
      </c>
      <c r="E75" s="29" t="str">
        <f t="shared" si="2"/>
        <v>DECEMBRE</v>
      </c>
      <c r="F75" s="31">
        <v>43094</v>
      </c>
      <c r="G75" s="31">
        <v>43098</v>
      </c>
      <c r="H75" s="29">
        <f t="shared" si="3"/>
        <v>4</v>
      </c>
      <c r="I75">
        <f ca="1">IFERROR(INDIRECT("'Récaptitulatif Loyer Paris'!"&amp;ADDRESS(MATCH(A74,'Récaptitulatif Loyer Paris'!A:A,0),MATCH(E74,'Récaptitulatif Loyer Paris'!$2:$2,0)+1,4))/INDIRECT("'Récaptitulatif Loyer Paris'!"&amp;ADDRESS(MATCH(A74,'Récaptitulatif Loyer Paris'!A:A,0),MATCH(E74,'Récaptitulatif Loyer Paris'!$2:$2,0),4)),0)</f>
        <v>0</v>
      </c>
      <c r="J75">
        <f>M75/H75</f>
        <v>100.6375</v>
      </c>
      <c r="K75">
        <f ca="1">I75*H75</f>
        <v>0</v>
      </c>
      <c r="L75" s="76">
        <f ca="1">M75-K75</f>
        <v>402.55</v>
      </c>
      <c r="M75" s="32">
        <v>402.55</v>
      </c>
    </row>
    <row r="76" spans="1:13" x14ac:dyDescent="0.35">
      <c r="A76" s="29" t="s">
        <v>133</v>
      </c>
      <c r="B76" s="29" t="s">
        <v>110</v>
      </c>
      <c r="C76" s="30" t="s">
        <v>246</v>
      </c>
      <c r="D76" s="29" t="s">
        <v>210</v>
      </c>
      <c r="E76" s="29" t="str">
        <f t="shared" si="2"/>
        <v>DECEMBRE</v>
      </c>
      <c r="F76" s="31">
        <v>43080</v>
      </c>
      <c r="G76" s="31">
        <v>43084</v>
      </c>
      <c r="H76" s="29">
        <f t="shared" si="3"/>
        <v>4</v>
      </c>
      <c r="I76">
        <f ca="1">IFERROR(INDIRECT("'Récaptitulatif Loyer Paris'!"&amp;ADDRESS(MATCH(A75,'Récaptitulatif Loyer Paris'!A:A,0),MATCH(E75,'Récaptitulatif Loyer Paris'!$2:$2,0)+1,4))/INDIRECT("'Récaptitulatif Loyer Paris'!"&amp;ADDRESS(MATCH(A75,'Récaptitulatif Loyer Paris'!A:A,0),MATCH(E75,'Récaptitulatif Loyer Paris'!$2:$2,0),4)),0)</f>
        <v>0</v>
      </c>
      <c r="J76">
        <f>M76/H76</f>
        <v>100.6375</v>
      </c>
      <c r="K76">
        <f ca="1">I76*H76</f>
        <v>0</v>
      </c>
      <c r="L76" s="76">
        <f ca="1">M76-K76</f>
        <v>402.55</v>
      </c>
      <c r="M76" s="32">
        <v>402.55</v>
      </c>
    </row>
    <row r="77" spans="1:13" x14ac:dyDescent="0.35">
      <c r="A77" s="29" t="s">
        <v>50</v>
      </c>
      <c r="B77" s="29" t="s">
        <v>110</v>
      </c>
      <c r="C77" s="30" t="s">
        <v>246</v>
      </c>
      <c r="D77" s="29" t="s">
        <v>211</v>
      </c>
      <c r="E77" s="29" t="str">
        <f t="shared" si="2"/>
        <v>DECEMBRE</v>
      </c>
      <c r="F77" s="31">
        <v>43096</v>
      </c>
      <c r="G77" s="31">
        <v>43099</v>
      </c>
      <c r="H77" s="29">
        <f t="shared" si="3"/>
        <v>3</v>
      </c>
      <c r="I77">
        <f ca="1">IFERROR(INDIRECT("'Récaptitulatif Loyer Paris'!"&amp;ADDRESS(MATCH(A76,'Récaptitulatif Loyer Paris'!A:A,0),MATCH(E76,'Récaptitulatif Loyer Paris'!$2:$2,0)+1,4))/INDIRECT("'Récaptitulatif Loyer Paris'!"&amp;ADDRESS(MATCH(A76,'Récaptitulatif Loyer Paris'!A:A,0),MATCH(E76,'Récaptitulatif Loyer Paris'!$2:$2,0),4)),0)</f>
        <v>0</v>
      </c>
      <c r="J77">
        <f>M77/H77</f>
        <v>135.47666666666666</v>
      </c>
      <c r="K77">
        <f ca="1">I77*H77</f>
        <v>0</v>
      </c>
      <c r="L77" s="76">
        <f ca="1">M77-K77</f>
        <v>406.43</v>
      </c>
      <c r="M77" s="32">
        <v>406.43</v>
      </c>
    </row>
    <row r="78" spans="1:13" x14ac:dyDescent="0.35">
      <c r="A78" s="29" t="s">
        <v>65</v>
      </c>
      <c r="B78" s="29" t="s">
        <v>110</v>
      </c>
      <c r="C78" s="30" t="s">
        <v>246</v>
      </c>
      <c r="D78" s="29" t="s">
        <v>212</v>
      </c>
      <c r="E78" s="29" t="str">
        <f t="shared" si="2"/>
        <v>DECEMBRE</v>
      </c>
      <c r="F78" s="31">
        <v>43081</v>
      </c>
      <c r="G78" s="31">
        <v>43085</v>
      </c>
      <c r="H78" s="29">
        <f t="shared" si="3"/>
        <v>4</v>
      </c>
      <c r="I78">
        <f ca="1">IFERROR(INDIRECT("'Récaptitulatif Loyer Paris'!"&amp;ADDRESS(MATCH(A77,'Récaptitulatif Loyer Paris'!A:A,0),MATCH(E77,'Récaptitulatif Loyer Paris'!$2:$2,0)+1,4))/INDIRECT("'Récaptitulatif Loyer Paris'!"&amp;ADDRESS(MATCH(A77,'Récaptitulatif Loyer Paris'!A:A,0),MATCH(E77,'Récaptitulatif Loyer Paris'!$2:$2,0),4)),0)</f>
        <v>0</v>
      </c>
      <c r="J78">
        <f>M78/H78</f>
        <v>102.33499999999999</v>
      </c>
      <c r="K78">
        <f ca="1">I78*H78</f>
        <v>0</v>
      </c>
      <c r="L78" s="76">
        <f ca="1">M78-K78</f>
        <v>409.34</v>
      </c>
      <c r="M78" s="32">
        <v>409.34</v>
      </c>
    </row>
    <row r="79" spans="1:13" x14ac:dyDescent="0.35">
      <c r="A79" s="29" t="s">
        <v>57</v>
      </c>
      <c r="B79" s="29" t="s">
        <v>110</v>
      </c>
      <c r="C79" s="30" t="s">
        <v>246</v>
      </c>
      <c r="D79" s="29" t="s">
        <v>213</v>
      </c>
      <c r="E79" s="29" t="str">
        <f t="shared" si="2"/>
        <v>DECEMBRE</v>
      </c>
      <c r="F79" s="31">
        <v>43075</v>
      </c>
      <c r="G79" s="31">
        <v>43080</v>
      </c>
      <c r="H79" s="29">
        <f t="shared" si="3"/>
        <v>5</v>
      </c>
      <c r="I79">
        <f ca="1">IFERROR(INDIRECT("'Récaptitulatif Loyer Paris'!"&amp;ADDRESS(MATCH(A78,'Récaptitulatif Loyer Paris'!A:A,0),MATCH(E78,'Récaptitulatif Loyer Paris'!$2:$2,0)+1,4))/INDIRECT("'Récaptitulatif Loyer Paris'!"&amp;ADDRESS(MATCH(A78,'Récaptitulatif Loyer Paris'!A:A,0),MATCH(E78,'Récaptitulatif Loyer Paris'!$2:$2,0),4)),0)</f>
        <v>0</v>
      </c>
      <c r="J79">
        <f>M79/H79</f>
        <v>83.614000000000004</v>
      </c>
      <c r="K79">
        <f ca="1">I79*H79</f>
        <v>0</v>
      </c>
      <c r="L79" s="76">
        <f ca="1">M79-K79</f>
        <v>418.07</v>
      </c>
      <c r="M79" s="32">
        <v>418.07</v>
      </c>
    </row>
    <row r="80" spans="1:13" x14ac:dyDescent="0.35">
      <c r="A80" s="29" t="s">
        <v>126</v>
      </c>
      <c r="B80" s="29" t="s">
        <v>110</v>
      </c>
      <c r="C80" s="30" t="s">
        <v>246</v>
      </c>
      <c r="D80" s="29" t="s">
        <v>214</v>
      </c>
      <c r="E80" s="29" t="str">
        <f t="shared" si="2"/>
        <v>DECEMBRE</v>
      </c>
      <c r="F80" s="31">
        <v>43080</v>
      </c>
      <c r="G80" s="31">
        <v>43084</v>
      </c>
      <c r="H80" s="29">
        <f t="shared" si="3"/>
        <v>4</v>
      </c>
      <c r="I80">
        <f ca="1">IFERROR(INDIRECT("'Récaptitulatif Loyer Paris'!"&amp;ADDRESS(MATCH(A79,'Récaptitulatif Loyer Paris'!A:A,0),MATCH(E79,'Récaptitulatif Loyer Paris'!$2:$2,0)+1,4))/INDIRECT("'Récaptitulatif Loyer Paris'!"&amp;ADDRESS(MATCH(A79,'Récaptitulatif Loyer Paris'!A:A,0),MATCH(E79,'Récaptitulatif Loyer Paris'!$2:$2,0),4)),0)</f>
        <v>0</v>
      </c>
      <c r="J80">
        <f>M80/H80</f>
        <v>105.0025</v>
      </c>
      <c r="K80">
        <f ca="1">I80*H80</f>
        <v>0</v>
      </c>
      <c r="L80" s="76">
        <f ca="1">M80-K80</f>
        <v>420.01</v>
      </c>
      <c r="M80" s="32">
        <v>420.01</v>
      </c>
    </row>
    <row r="81" spans="1:13" x14ac:dyDescent="0.35">
      <c r="A81" s="29" t="s">
        <v>65</v>
      </c>
      <c r="B81" s="29" t="s">
        <v>110</v>
      </c>
      <c r="C81" s="30" t="s">
        <v>246</v>
      </c>
      <c r="D81" s="29" t="s">
        <v>215</v>
      </c>
      <c r="E81" s="29" t="str">
        <f t="shared" si="2"/>
        <v>DECEMBRE</v>
      </c>
      <c r="F81" s="31">
        <v>43067</v>
      </c>
      <c r="G81" s="31">
        <v>43071</v>
      </c>
      <c r="H81" s="29">
        <f t="shared" si="3"/>
        <v>4</v>
      </c>
      <c r="I81">
        <f ca="1">IFERROR(INDIRECT("'Récaptitulatif Loyer Paris'!"&amp;ADDRESS(MATCH(A80,'Récaptitulatif Loyer Paris'!A:A,0),MATCH(E80,'Récaptitulatif Loyer Paris'!$2:$2,0)+1,4))/INDIRECT("'Récaptitulatif Loyer Paris'!"&amp;ADDRESS(MATCH(A80,'Récaptitulatif Loyer Paris'!A:A,0),MATCH(E80,'Récaptitulatif Loyer Paris'!$2:$2,0),4)),0)</f>
        <v>0</v>
      </c>
      <c r="J81">
        <f>M81/H81</f>
        <v>107.185</v>
      </c>
      <c r="K81">
        <f ca="1">I81*H81</f>
        <v>0</v>
      </c>
      <c r="L81" s="76">
        <f ca="1">M81-K81</f>
        <v>428.74</v>
      </c>
      <c r="M81" s="32">
        <v>428.74</v>
      </c>
    </row>
    <row r="82" spans="1:13" x14ac:dyDescent="0.35">
      <c r="A82" s="29" t="s">
        <v>65</v>
      </c>
      <c r="B82" s="29" t="s">
        <v>110</v>
      </c>
      <c r="C82" s="30" t="s">
        <v>246</v>
      </c>
      <c r="D82" s="29" t="s">
        <v>216</v>
      </c>
      <c r="E82" s="29" t="str">
        <f t="shared" si="2"/>
        <v>DECEMBRE</v>
      </c>
      <c r="F82" s="31">
        <v>43071</v>
      </c>
      <c r="G82" s="31">
        <v>43076</v>
      </c>
      <c r="H82" s="29">
        <f t="shared" si="3"/>
        <v>5</v>
      </c>
      <c r="I82">
        <f ca="1">IFERROR(INDIRECT("'Récaptitulatif Loyer Paris'!"&amp;ADDRESS(MATCH(A81,'Récaptitulatif Loyer Paris'!A:A,0),MATCH(E81,'Récaptitulatif Loyer Paris'!$2:$2,0)+1,4))/INDIRECT("'Récaptitulatif Loyer Paris'!"&amp;ADDRESS(MATCH(A81,'Récaptitulatif Loyer Paris'!A:A,0),MATCH(E81,'Récaptitulatif Loyer Paris'!$2:$2,0),4)),0)</f>
        <v>0</v>
      </c>
      <c r="J82">
        <f>M82/H82</f>
        <v>86.33</v>
      </c>
      <c r="K82">
        <f ca="1">I82*H82</f>
        <v>0</v>
      </c>
      <c r="L82" s="76">
        <f ca="1">M82-K82</f>
        <v>431.65</v>
      </c>
      <c r="M82" s="32">
        <v>431.65</v>
      </c>
    </row>
    <row r="83" spans="1:13" x14ac:dyDescent="0.35">
      <c r="A83" s="29" t="s">
        <v>134</v>
      </c>
      <c r="B83" s="29" t="s">
        <v>110</v>
      </c>
      <c r="C83" s="30" t="s">
        <v>246</v>
      </c>
      <c r="D83" s="29" t="s">
        <v>217</v>
      </c>
      <c r="E83" s="29" t="str">
        <f t="shared" si="2"/>
        <v>DECEMBRE</v>
      </c>
      <c r="F83" s="31">
        <v>43096</v>
      </c>
      <c r="G83" s="31">
        <v>43098</v>
      </c>
      <c r="H83" s="29">
        <f t="shared" si="3"/>
        <v>2</v>
      </c>
      <c r="I83">
        <f ca="1">IFERROR(INDIRECT("'Récaptitulatif Loyer Paris'!"&amp;ADDRESS(MATCH(A82,'Récaptitulatif Loyer Paris'!A:A,0),MATCH(E82,'Récaptitulatif Loyer Paris'!$2:$2,0)+1,4))/INDIRECT("'Récaptitulatif Loyer Paris'!"&amp;ADDRESS(MATCH(A82,'Récaptitulatif Loyer Paris'!A:A,0),MATCH(E82,'Récaptitulatif Loyer Paris'!$2:$2,0),4)),0)</f>
        <v>0</v>
      </c>
      <c r="J83">
        <f>M83/H83</f>
        <v>217.76499999999999</v>
      </c>
      <c r="K83">
        <f ca="1">I83*H83</f>
        <v>0</v>
      </c>
      <c r="L83" s="76">
        <f ca="1">M83-K83</f>
        <v>435.53</v>
      </c>
      <c r="M83" s="32">
        <v>435.53</v>
      </c>
    </row>
    <row r="84" spans="1:13" x14ac:dyDescent="0.35">
      <c r="A84" s="29" t="s">
        <v>125</v>
      </c>
      <c r="B84" s="29" t="s">
        <v>110</v>
      </c>
      <c r="C84" s="30" t="s">
        <v>246</v>
      </c>
      <c r="D84" s="29" t="s">
        <v>139</v>
      </c>
      <c r="E84" s="29" t="str">
        <f t="shared" si="2"/>
        <v>DECEMBRE</v>
      </c>
      <c r="F84" s="31">
        <v>43076</v>
      </c>
      <c r="G84" s="31">
        <v>43082</v>
      </c>
      <c r="H84" s="29">
        <f t="shared" si="3"/>
        <v>6</v>
      </c>
      <c r="I84">
        <f ca="1">IFERROR(INDIRECT("'Récaptitulatif Loyer Paris'!"&amp;ADDRESS(MATCH(A83,'Récaptitulatif Loyer Paris'!A:A,0),MATCH(E83,'Récaptitulatif Loyer Paris'!$2:$2,0)+1,4))/INDIRECT("'Récaptitulatif Loyer Paris'!"&amp;ADDRESS(MATCH(A83,'Récaptitulatif Loyer Paris'!A:A,0),MATCH(E83,'Récaptitulatif Loyer Paris'!$2:$2,0),4)),0)</f>
        <v>0</v>
      </c>
      <c r="J84">
        <f>M84/H84</f>
        <v>72.75</v>
      </c>
      <c r="K84">
        <f ca="1">I84*H84</f>
        <v>0</v>
      </c>
      <c r="L84" s="76">
        <f ca="1">M84-K84</f>
        <v>436.5</v>
      </c>
      <c r="M84" s="32">
        <v>436.5</v>
      </c>
    </row>
    <row r="85" spans="1:13" x14ac:dyDescent="0.35">
      <c r="A85" s="29" t="s">
        <v>57</v>
      </c>
      <c r="B85" s="29" t="s">
        <v>110</v>
      </c>
      <c r="C85" s="30" t="s">
        <v>246</v>
      </c>
      <c r="D85" s="29" t="s">
        <v>218</v>
      </c>
      <c r="E85" s="29" t="str">
        <f t="shared" si="2"/>
        <v>DECEMBRE</v>
      </c>
      <c r="F85" s="31">
        <v>43068</v>
      </c>
      <c r="G85" s="31">
        <v>43073</v>
      </c>
      <c r="H85" s="29">
        <f t="shared" si="3"/>
        <v>5</v>
      </c>
      <c r="I85">
        <f ca="1">IFERROR(INDIRECT("'Récaptitulatif Loyer Paris'!"&amp;ADDRESS(MATCH(A84,'Récaptitulatif Loyer Paris'!A:A,0),MATCH(E84,'Récaptitulatif Loyer Paris'!$2:$2,0)+1,4))/INDIRECT("'Récaptitulatif Loyer Paris'!"&amp;ADDRESS(MATCH(A84,'Récaptitulatif Loyer Paris'!A:A,0),MATCH(E84,'Récaptitulatif Loyer Paris'!$2:$2,0),4)),0)</f>
        <v>0</v>
      </c>
      <c r="J85">
        <f>M85/H85</f>
        <v>89.822000000000003</v>
      </c>
      <c r="K85">
        <f ca="1">I85*H85</f>
        <v>0</v>
      </c>
      <c r="L85" s="76">
        <f ca="1">M85-K85</f>
        <v>449.11</v>
      </c>
      <c r="M85" s="32">
        <v>449.11</v>
      </c>
    </row>
    <row r="86" spans="1:13" x14ac:dyDescent="0.35">
      <c r="A86" s="29" t="s">
        <v>54</v>
      </c>
      <c r="B86" s="29" t="s">
        <v>110</v>
      </c>
      <c r="C86" s="30" t="s">
        <v>246</v>
      </c>
      <c r="D86" s="29" t="s">
        <v>219</v>
      </c>
      <c r="E86" s="29" t="str">
        <f t="shared" si="2"/>
        <v>DECEMBRE</v>
      </c>
      <c r="F86" s="31">
        <v>43070</v>
      </c>
      <c r="G86" s="31">
        <v>43075</v>
      </c>
      <c r="H86" s="29">
        <f t="shared" si="3"/>
        <v>5</v>
      </c>
      <c r="I86">
        <f ca="1">IFERROR(INDIRECT("'Récaptitulatif Loyer Paris'!"&amp;ADDRESS(MATCH(A85,'Récaptitulatif Loyer Paris'!A:A,0),MATCH(E85,'Récaptitulatif Loyer Paris'!$2:$2,0)+1,4))/INDIRECT("'Récaptitulatif Loyer Paris'!"&amp;ADDRESS(MATCH(A85,'Récaptitulatif Loyer Paris'!A:A,0),MATCH(E85,'Récaptitulatif Loyer Paris'!$2:$2,0),4)),0)</f>
        <v>0</v>
      </c>
      <c r="J86">
        <f>M86/H86</f>
        <v>89.822000000000003</v>
      </c>
      <c r="K86">
        <f ca="1">I86*H86</f>
        <v>0</v>
      </c>
      <c r="L86" s="76">
        <f ca="1">M86-K86</f>
        <v>449.11</v>
      </c>
      <c r="M86" s="32">
        <v>449.11</v>
      </c>
    </row>
    <row r="87" spans="1:13" x14ac:dyDescent="0.35">
      <c r="A87" s="29" t="s">
        <v>129</v>
      </c>
      <c r="B87" s="29" t="s">
        <v>110</v>
      </c>
      <c r="C87" s="30" t="s">
        <v>246</v>
      </c>
      <c r="D87" s="29" t="s">
        <v>220</v>
      </c>
      <c r="E87" s="29" t="str">
        <f t="shared" si="2"/>
        <v>DECEMBRE</v>
      </c>
      <c r="F87" s="31">
        <v>43085</v>
      </c>
      <c r="G87" s="31">
        <v>43091</v>
      </c>
      <c r="H87" s="29">
        <f t="shared" si="3"/>
        <v>6</v>
      </c>
      <c r="I87">
        <f ca="1">IFERROR(INDIRECT("'Récaptitulatif Loyer Paris'!"&amp;ADDRESS(MATCH(A86,'Récaptitulatif Loyer Paris'!A:A,0),MATCH(E86,'Récaptitulatif Loyer Paris'!$2:$2,0)+1,4))/INDIRECT("'Récaptitulatif Loyer Paris'!"&amp;ADDRESS(MATCH(A86,'Récaptitulatif Loyer Paris'!A:A,0),MATCH(E86,'Récaptitulatif Loyer Paris'!$2:$2,0),4)),0)</f>
        <v>0</v>
      </c>
      <c r="J87">
        <f>M87/H87</f>
        <v>75.983333333333334</v>
      </c>
      <c r="K87">
        <f ca="1">I87*H87</f>
        <v>0</v>
      </c>
      <c r="L87" s="76">
        <f ca="1">M87-K87</f>
        <v>455.9</v>
      </c>
      <c r="M87" s="32">
        <v>455.9</v>
      </c>
    </row>
    <row r="88" spans="1:13" x14ac:dyDescent="0.35">
      <c r="A88" s="29" t="s">
        <v>69</v>
      </c>
      <c r="B88" s="29" t="s">
        <v>110</v>
      </c>
      <c r="C88" s="30" t="s">
        <v>246</v>
      </c>
      <c r="D88" s="29" t="s">
        <v>221</v>
      </c>
      <c r="E88" s="29" t="str">
        <f t="shared" si="2"/>
        <v>DECEMBRE</v>
      </c>
      <c r="F88" s="31">
        <v>43073</v>
      </c>
      <c r="G88" s="31">
        <v>43078</v>
      </c>
      <c r="H88" s="29">
        <f t="shared" si="3"/>
        <v>5</v>
      </c>
      <c r="I88">
        <f ca="1">IFERROR(INDIRECT("'Récaptitulatif Loyer Paris'!"&amp;ADDRESS(MATCH(A87,'Récaptitulatif Loyer Paris'!A:A,0),MATCH(E87,'Récaptitulatif Loyer Paris'!$2:$2,0)+1,4))/INDIRECT("'Récaptitulatif Loyer Paris'!"&amp;ADDRESS(MATCH(A87,'Récaptitulatif Loyer Paris'!A:A,0),MATCH(E87,'Récaptitulatif Loyer Paris'!$2:$2,0),4)),0)</f>
        <v>0</v>
      </c>
      <c r="J88">
        <f>M88/H88</f>
        <v>92.6</v>
      </c>
      <c r="K88">
        <f ca="1">I88*H88</f>
        <v>0</v>
      </c>
      <c r="L88" s="76">
        <f ca="1">M88-K88</f>
        <v>463</v>
      </c>
      <c r="M88" s="32">
        <v>463</v>
      </c>
    </row>
    <row r="89" spans="1:13" x14ac:dyDescent="0.35">
      <c r="A89" s="29" t="s">
        <v>135</v>
      </c>
      <c r="B89" s="29" t="s">
        <v>110</v>
      </c>
      <c r="C89" s="30" t="s">
        <v>246</v>
      </c>
      <c r="D89" s="29" t="s">
        <v>222</v>
      </c>
      <c r="E89" s="29" t="str">
        <f t="shared" si="2"/>
        <v>DECEMBRE</v>
      </c>
      <c r="F89" s="31">
        <v>43078</v>
      </c>
      <c r="G89" s="31">
        <v>43085</v>
      </c>
      <c r="H89" s="29">
        <f t="shared" si="3"/>
        <v>7</v>
      </c>
      <c r="I89">
        <f ca="1">IFERROR(INDIRECT("'Récaptitulatif Loyer Paris'!"&amp;ADDRESS(MATCH(A88,'Récaptitulatif Loyer Paris'!A:A,0),MATCH(E88,'Récaptitulatif Loyer Paris'!$2:$2,0)+1,4))/INDIRECT("'Récaptitulatif Loyer Paris'!"&amp;ADDRESS(MATCH(A88,'Récaptitulatif Loyer Paris'!A:A,0),MATCH(E88,'Récaptitulatif Loyer Paris'!$2:$2,0),4)),0)</f>
        <v>0</v>
      </c>
      <c r="J89">
        <f>M89/H89</f>
        <v>67.207142857142856</v>
      </c>
      <c r="K89">
        <f ca="1">I89*H89</f>
        <v>0</v>
      </c>
      <c r="L89" s="76">
        <f ca="1">M89-K89</f>
        <v>470.45</v>
      </c>
      <c r="M89" s="32">
        <v>470.45</v>
      </c>
    </row>
    <row r="90" spans="1:13" x14ac:dyDescent="0.35">
      <c r="A90" s="29" t="s">
        <v>136</v>
      </c>
      <c r="B90" s="29" t="s">
        <v>110</v>
      </c>
      <c r="C90" s="30" t="s">
        <v>246</v>
      </c>
      <c r="D90" s="29" t="s">
        <v>223</v>
      </c>
      <c r="E90" s="29" t="str">
        <f t="shared" si="2"/>
        <v>DECEMBRE</v>
      </c>
      <c r="F90" s="31">
        <v>43067</v>
      </c>
      <c r="G90" s="31">
        <v>43073</v>
      </c>
      <c r="H90" s="29">
        <f t="shared" si="3"/>
        <v>6</v>
      </c>
      <c r="I90">
        <f ca="1">IFERROR(INDIRECT("'Récaptitulatif Loyer Paris'!"&amp;ADDRESS(MATCH(A89,'Récaptitulatif Loyer Paris'!A:A,0),MATCH(E89,'Récaptitulatif Loyer Paris'!$2:$2,0)+1,4))/INDIRECT("'Récaptitulatif Loyer Paris'!"&amp;ADDRESS(MATCH(A89,'Récaptitulatif Loyer Paris'!A:A,0),MATCH(E89,'Récaptitulatif Loyer Paris'!$2:$2,0),4)),0)</f>
        <v>0</v>
      </c>
      <c r="J90">
        <f>M90/H90</f>
        <v>78.731666666666669</v>
      </c>
      <c r="K90">
        <f ca="1">I90*H90</f>
        <v>0</v>
      </c>
      <c r="L90" s="76">
        <f ca="1">M90-K90</f>
        <v>472.39</v>
      </c>
      <c r="M90" s="32">
        <v>472.39</v>
      </c>
    </row>
    <row r="91" spans="1:13" x14ac:dyDescent="0.35">
      <c r="A91" s="29" t="s">
        <v>69</v>
      </c>
      <c r="B91" s="29" t="s">
        <v>110</v>
      </c>
      <c r="C91" s="30" t="s">
        <v>246</v>
      </c>
      <c r="D91" s="29" t="s">
        <v>224</v>
      </c>
      <c r="E91" s="29" t="str">
        <f t="shared" si="2"/>
        <v>DECEMBRE</v>
      </c>
      <c r="F91" s="31">
        <v>43096</v>
      </c>
      <c r="G91" s="31">
        <v>43100</v>
      </c>
      <c r="H91" s="29">
        <f t="shared" si="3"/>
        <v>4</v>
      </c>
      <c r="I91">
        <f ca="1">IFERROR(INDIRECT("'Récaptitulatif Loyer Paris'!"&amp;ADDRESS(MATCH(A90,'Récaptitulatif Loyer Paris'!A:A,0),MATCH(E90,'Récaptitulatif Loyer Paris'!$2:$2,0)+1,4))/INDIRECT("'Récaptitulatif Loyer Paris'!"&amp;ADDRESS(MATCH(A90,'Récaptitulatif Loyer Paris'!A:A,0),MATCH(E90,'Récaptitulatif Loyer Paris'!$2:$2,0),4)),0)</f>
        <v>0</v>
      </c>
      <c r="J91">
        <f>M91/H91</f>
        <v>118.25</v>
      </c>
      <c r="K91">
        <f ca="1">I91*H91</f>
        <v>0</v>
      </c>
      <c r="L91" s="76">
        <f ca="1">M91-K91</f>
        <v>473</v>
      </c>
      <c r="M91" s="32">
        <v>473</v>
      </c>
    </row>
    <row r="92" spans="1:13" x14ac:dyDescent="0.35">
      <c r="A92" s="29" t="s">
        <v>126</v>
      </c>
      <c r="B92" s="29" t="s">
        <v>110</v>
      </c>
      <c r="C92" s="30" t="s">
        <v>246</v>
      </c>
      <c r="D92" s="29" t="s">
        <v>225</v>
      </c>
      <c r="E92" s="29" t="str">
        <f t="shared" si="2"/>
        <v>DECEMBRE</v>
      </c>
      <c r="F92" s="31">
        <v>43070</v>
      </c>
      <c r="G92" s="31">
        <v>43076</v>
      </c>
      <c r="H92" s="29">
        <f t="shared" si="3"/>
        <v>6</v>
      </c>
      <c r="I92">
        <f ca="1">IFERROR(INDIRECT("'Récaptitulatif Loyer Paris'!"&amp;ADDRESS(MATCH(A91,'Récaptitulatif Loyer Paris'!A:A,0),MATCH(E91,'Récaptitulatif Loyer Paris'!$2:$2,0)+1,4))/INDIRECT("'Récaptitulatif Loyer Paris'!"&amp;ADDRESS(MATCH(A91,'Récaptitulatif Loyer Paris'!A:A,0),MATCH(E91,'Récaptitulatif Loyer Paris'!$2:$2,0),4)),0)</f>
        <v>0</v>
      </c>
      <c r="J92">
        <f>M92/H92</f>
        <v>79.701666666666668</v>
      </c>
      <c r="K92">
        <f ca="1">I92*H92</f>
        <v>0</v>
      </c>
      <c r="L92" s="76">
        <f ca="1">M92-K92</f>
        <v>478.21</v>
      </c>
      <c r="M92" s="32">
        <v>478.21</v>
      </c>
    </row>
    <row r="93" spans="1:13" x14ac:dyDescent="0.35">
      <c r="A93" s="29" t="s">
        <v>69</v>
      </c>
      <c r="B93" s="29" t="s">
        <v>110</v>
      </c>
      <c r="C93" s="30" t="s">
        <v>246</v>
      </c>
      <c r="D93" s="29" t="s">
        <v>226</v>
      </c>
      <c r="E93" s="29" t="str">
        <f t="shared" si="2"/>
        <v>DECEMBRE</v>
      </c>
      <c r="F93" s="31">
        <v>43081</v>
      </c>
      <c r="G93" s="31">
        <v>43086</v>
      </c>
      <c r="H93" s="29">
        <f t="shared" si="3"/>
        <v>5</v>
      </c>
      <c r="I93">
        <f ca="1">IFERROR(INDIRECT("'Récaptitulatif Loyer Paris'!"&amp;ADDRESS(MATCH(A92,'Récaptitulatif Loyer Paris'!A:A,0),MATCH(E92,'Récaptitulatif Loyer Paris'!$2:$2,0)+1,4))/INDIRECT("'Récaptitulatif Loyer Paris'!"&amp;ADDRESS(MATCH(A92,'Récaptitulatif Loyer Paris'!A:A,0),MATCH(E92,'Récaptitulatif Loyer Paris'!$2:$2,0),4)),0)</f>
        <v>0</v>
      </c>
      <c r="J93">
        <f>M93/H93</f>
        <v>96.4</v>
      </c>
      <c r="K93">
        <f ca="1">I93*H93</f>
        <v>0</v>
      </c>
      <c r="L93" s="76">
        <f ca="1">M93-K93</f>
        <v>482</v>
      </c>
      <c r="M93" s="32">
        <v>482</v>
      </c>
    </row>
    <row r="94" spans="1:13" x14ac:dyDescent="0.35">
      <c r="A94" s="29" t="s">
        <v>74</v>
      </c>
      <c r="B94" s="29" t="s">
        <v>110</v>
      </c>
      <c r="C94" s="30" t="s">
        <v>246</v>
      </c>
      <c r="D94" s="29" t="s">
        <v>227</v>
      </c>
      <c r="E94" s="29" t="str">
        <f t="shared" si="2"/>
        <v>DECEMBRE</v>
      </c>
      <c r="F94" s="31">
        <v>43086</v>
      </c>
      <c r="G94" s="31">
        <v>43092</v>
      </c>
      <c r="H94" s="29">
        <f t="shared" si="3"/>
        <v>6</v>
      </c>
      <c r="I94">
        <f ca="1">IFERROR(INDIRECT("'Récaptitulatif Loyer Paris'!"&amp;ADDRESS(MATCH(A93,'Récaptitulatif Loyer Paris'!A:A,0),MATCH(E93,'Récaptitulatif Loyer Paris'!$2:$2,0)+1,4))/INDIRECT("'Récaptitulatif Loyer Paris'!"&amp;ADDRESS(MATCH(A93,'Récaptitulatif Loyer Paris'!A:A,0),MATCH(E93,'Récaptitulatif Loyer Paris'!$2:$2,0),4)),0)</f>
        <v>0</v>
      </c>
      <c r="J94">
        <f>M94/H94</f>
        <v>83.25833333333334</v>
      </c>
      <c r="K94">
        <f ca="1">I94*H94</f>
        <v>0</v>
      </c>
      <c r="L94" s="76">
        <f ca="1">M94-K94</f>
        <v>499.55</v>
      </c>
      <c r="M94" s="32">
        <v>499.55</v>
      </c>
    </row>
    <row r="95" spans="1:13" x14ac:dyDescent="0.35">
      <c r="A95" s="29" t="s">
        <v>134</v>
      </c>
      <c r="B95" s="29" t="s">
        <v>110</v>
      </c>
      <c r="C95" s="30" t="s">
        <v>246</v>
      </c>
      <c r="D95" s="29" t="s">
        <v>228</v>
      </c>
      <c r="E95" s="29" t="str">
        <f t="shared" si="2"/>
        <v>DECEMBRE</v>
      </c>
      <c r="F95" s="31">
        <v>43085</v>
      </c>
      <c r="G95" s="31">
        <v>43088</v>
      </c>
      <c r="H95" s="29">
        <f t="shared" si="3"/>
        <v>3</v>
      </c>
      <c r="I95">
        <f ca="1">IFERROR(INDIRECT("'Récaptitulatif Loyer Paris'!"&amp;ADDRESS(MATCH(A94,'Récaptitulatif Loyer Paris'!A:A,0),MATCH(E94,'Récaptitulatif Loyer Paris'!$2:$2,0)+1,4))/INDIRECT("'Récaptitulatif Loyer Paris'!"&amp;ADDRESS(MATCH(A94,'Récaptitulatif Loyer Paris'!A:A,0),MATCH(E94,'Récaptitulatif Loyer Paris'!$2:$2,0),4)),0)</f>
        <v>0</v>
      </c>
      <c r="J95">
        <f>M95/H95</f>
        <v>166.51666666666668</v>
      </c>
      <c r="K95">
        <f ca="1">I95*H95</f>
        <v>0</v>
      </c>
      <c r="L95" s="76">
        <f ca="1">M95-K95</f>
        <v>499.55</v>
      </c>
      <c r="M95" s="32">
        <v>499.55</v>
      </c>
    </row>
    <row r="96" spans="1:13" x14ac:dyDescent="0.35">
      <c r="A96" s="29" t="s">
        <v>57</v>
      </c>
      <c r="B96" s="29" t="s">
        <v>110</v>
      </c>
      <c r="C96" s="30" t="s">
        <v>246</v>
      </c>
      <c r="D96" s="29" t="s">
        <v>229</v>
      </c>
      <c r="E96" s="29" t="str">
        <f t="shared" si="2"/>
        <v>DECEMBRE</v>
      </c>
      <c r="F96" s="31">
        <v>43095</v>
      </c>
      <c r="G96" s="31">
        <v>43100</v>
      </c>
      <c r="H96" s="29">
        <f t="shared" si="3"/>
        <v>5</v>
      </c>
      <c r="I96">
        <f ca="1">IFERROR(INDIRECT("'Récaptitulatif Loyer Paris'!"&amp;ADDRESS(MATCH(A95,'Récaptitulatif Loyer Paris'!A:A,0),MATCH(E95,'Récaptitulatif Loyer Paris'!$2:$2,0)+1,4))/INDIRECT("'Récaptitulatif Loyer Paris'!"&amp;ADDRESS(MATCH(A95,'Récaptitulatif Loyer Paris'!A:A,0),MATCH(E95,'Récaptitulatif Loyer Paris'!$2:$2,0),4)),0)</f>
        <v>0</v>
      </c>
      <c r="J96">
        <f>M96/H96</f>
        <v>102.82000000000001</v>
      </c>
      <c r="K96">
        <f ca="1">I96*H96</f>
        <v>0</v>
      </c>
      <c r="L96" s="76">
        <f ca="1">M96-K96</f>
        <v>514.1</v>
      </c>
      <c r="M96" s="32">
        <v>514.1</v>
      </c>
    </row>
    <row r="97" spans="1:13" x14ac:dyDescent="0.35">
      <c r="A97" s="29" t="s">
        <v>134</v>
      </c>
      <c r="B97" s="29" t="s">
        <v>110</v>
      </c>
      <c r="C97" s="30" t="s">
        <v>246</v>
      </c>
      <c r="D97" s="29" t="s">
        <v>230</v>
      </c>
      <c r="E97" s="29" t="str">
        <f t="shared" si="2"/>
        <v>DECEMBRE</v>
      </c>
      <c r="F97" s="31">
        <v>43077</v>
      </c>
      <c r="G97" s="31">
        <v>43080</v>
      </c>
      <c r="H97" s="29">
        <f t="shared" si="3"/>
        <v>3</v>
      </c>
      <c r="I97">
        <f ca="1">IFERROR(INDIRECT("'Récaptitulatif Loyer Paris'!"&amp;ADDRESS(MATCH(A96,'Récaptitulatif Loyer Paris'!A:A,0),MATCH(E96,'Récaptitulatif Loyer Paris'!$2:$2,0)+1,4))/INDIRECT("'Récaptitulatif Loyer Paris'!"&amp;ADDRESS(MATCH(A96,'Récaptitulatif Loyer Paris'!A:A,0),MATCH(E96,'Récaptitulatif Loyer Paris'!$2:$2,0),4)),0)</f>
        <v>0</v>
      </c>
      <c r="J97">
        <f>M97/H97</f>
        <v>173.63</v>
      </c>
      <c r="K97">
        <f ca="1">I97*H97</f>
        <v>0</v>
      </c>
      <c r="L97" s="76">
        <f ca="1">M97-K97</f>
        <v>520.89</v>
      </c>
      <c r="M97" s="32">
        <v>520.89</v>
      </c>
    </row>
    <row r="98" spans="1:13" x14ac:dyDescent="0.35">
      <c r="A98" s="29" t="s">
        <v>67</v>
      </c>
      <c r="B98" s="29" t="s">
        <v>110</v>
      </c>
      <c r="C98" s="30" t="s">
        <v>246</v>
      </c>
      <c r="D98" s="29" t="s">
        <v>103</v>
      </c>
      <c r="E98" s="29" t="str">
        <f t="shared" si="2"/>
        <v>DECEMBRE</v>
      </c>
      <c r="F98" s="31">
        <v>43084</v>
      </c>
      <c r="G98" s="31">
        <v>43087</v>
      </c>
      <c r="H98" s="29">
        <f t="shared" si="3"/>
        <v>3</v>
      </c>
      <c r="I98">
        <f ca="1">IFERROR(INDIRECT("'Récaptitulatif Loyer Paris'!"&amp;ADDRESS(MATCH(A97,'Récaptitulatif Loyer Paris'!A:A,0),MATCH(E97,'Récaptitulatif Loyer Paris'!$2:$2,0)+1,4))/INDIRECT("'Récaptitulatif Loyer Paris'!"&amp;ADDRESS(MATCH(A97,'Récaptitulatif Loyer Paris'!A:A,0),MATCH(E97,'Récaptitulatif Loyer Paris'!$2:$2,0),4)),0)</f>
        <v>0</v>
      </c>
      <c r="J98">
        <f>M98/H98</f>
        <v>176.54</v>
      </c>
      <c r="K98">
        <f ca="1">I98*H98</f>
        <v>0</v>
      </c>
      <c r="L98" s="76">
        <f ca="1">M98-K98</f>
        <v>529.62</v>
      </c>
      <c r="M98" s="32">
        <v>529.62</v>
      </c>
    </row>
    <row r="99" spans="1:13" x14ac:dyDescent="0.35">
      <c r="A99" s="29" t="s">
        <v>57</v>
      </c>
      <c r="B99" s="29" t="s">
        <v>110</v>
      </c>
      <c r="C99" s="30" t="s">
        <v>246</v>
      </c>
      <c r="D99" s="29" t="s">
        <v>231</v>
      </c>
      <c r="E99" s="29" t="str">
        <f t="shared" si="2"/>
        <v>DECEMBRE</v>
      </c>
      <c r="F99" s="31">
        <v>43086</v>
      </c>
      <c r="G99" s="31">
        <v>43091</v>
      </c>
      <c r="H99" s="29">
        <f t="shared" si="3"/>
        <v>5</v>
      </c>
      <c r="I99">
        <f ca="1">IFERROR(INDIRECT("'Récaptitulatif Loyer Paris'!"&amp;ADDRESS(MATCH(A99,'Récaptitulatif Loyer Paris'!A:A,0),MATCH(E99,'Récaptitulatif Loyer Paris'!$2:$2,0)+1,4))/INDIRECT("'Récaptitulatif Loyer Paris'!"&amp;ADDRESS(MATCH(A99,'Récaptitulatif Loyer Paris'!A:A,0),MATCH(E99,'Récaptitulatif Loyer Paris'!$2:$2,0),4)),0)</f>
        <v>0</v>
      </c>
      <c r="J99">
        <f>M99/H99</f>
        <v>106.506</v>
      </c>
      <c r="K99">
        <f ca="1">I99*H99</f>
        <v>0</v>
      </c>
      <c r="L99" s="76">
        <f ca="1">M99-K99</f>
        <v>532.53</v>
      </c>
      <c r="M99" s="32">
        <v>532.53</v>
      </c>
    </row>
    <row r="100" spans="1:13" x14ac:dyDescent="0.35">
      <c r="A100" s="29" t="s">
        <v>92</v>
      </c>
      <c r="B100" s="29" t="s">
        <v>110</v>
      </c>
      <c r="C100" s="30" t="s">
        <v>246</v>
      </c>
      <c r="D100" s="29" t="s">
        <v>232</v>
      </c>
      <c r="E100" s="29" t="str">
        <f t="shared" si="2"/>
        <v>DECEMBRE</v>
      </c>
      <c r="F100" s="31">
        <v>43067</v>
      </c>
      <c r="G100" s="31">
        <v>43072</v>
      </c>
      <c r="H100" s="29">
        <f t="shared" si="3"/>
        <v>5</v>
      </c>
      <c r="I100">
        <f ca="1">IFERROR(INDIRECT("'Récaptitulatif Loyer Paris'!"&amp;ADDRESS(MATCH(A100,'Récaptitulatif Loyer Paris'!A:A,0),MATCH(E100,'Récaptitulatif Loyer Paris'!$2:$2,0)+1,4))/INDIRECT("'Récaptitulatif Loyer Paris'!"&amp;ADDRESS(MATCH(A100,'Récaptitulatif Loyer Paris'!A:A,0),MATCH(E100,'Récaptitulatif Loyer Paris'!$2:$2,0),4)),0)</f>
        <v>0</v>
      </c>
      <c r="J100">
        <f>M100/H100</f>
        <v>110.58</v>
      </c>
      <c r="K100">
        <f ca="1">I100*H100</f>
        <v>0</v>
      </c>
      <c r="L100" s="76">
        <f ca="1">M100-K100</f>
        <v>552.9</v>
      </c>
      <c r="M100" s="32">
        <v>552.9</v>
      </c>
    </row>
    <row r="101" spans="1:13" x14ac:dyDescent="0.35">
      <c r="A101" s="29" t="s">
        <v>129</v>
      </c>
      <c r="B101" s="29" t="s">
        <v>110</v>
      </c>
      <c r="C101" s="30" t="s">
        <v>246</v>
      </c>
      <c r="D101" s="29" t="s">
        <v>233</v>
      </c>
      <c r="E101" s="29" t="str">
        <f t="shared" si="2"/>
        <v>DECEMBRE</v>
      </c>
      <c r="F101" s="31">
        <v>43072</v>
      </c>
      <c r="G101" s="31">
        <v>43079</v>
      </c>
      <c r="H101" s="29">
        <f t="shared" si="3"/>
        <v>7</v>
      </c>
      <c r="I101">
        <f ca="1">IFERROR(INDIRECT("'Récaptitulatif Loyer Paris'!"&amp;ADDRESS(MATCH(A101,'Récaptitulatif Loyer Paris'!A:A,0),MATCH(E101,'Récaptitulatif Loyer Paris'!$2:$2,0)+1,4))/INDIRECT("'Récaptitulatif Loyer Paris'!"&amp;ADDRESS(MATCH(A101,'Récaptitulatif Loyer Paris'!A:A,0),MATCH(E101,'Récaptitulatif Loyer Paris'!$2:$2,0),4)),0)</f>
        <v>0</v>
      </c>
      <c r="J101">
        <f>M101/H101</f>
        <v>82.727142857142866</v>
      </c>
      <c r="K101">
        <f ca="1">I101*H101</f>
        <v>0</v>
      </c>
      <c r="L101" s="76">
        <f ca="1">M101-K101</f>
        <v>579.09</v>
      </c>
      <c r="M101" s="32">
        <v>579.09</v>
      </c>
    </row>
    <row r="102" spans="1:13" x14ac:dyDescent="0.35">
      <c r="A102" s="29" t="s">
        <v>54</v>
      </c>
      <c r="B102" s="29" t="s">
        <v>110</v>
      </c>
      <c r="C102" s="30" t="s">
        <v>246</v>
      </c>
      <c r="D102" s="29" t="s">
        <v>234</v>
      </c>
      <c r="E102" s="29" t="str">
        <f t="shared" si="2"/>
        <v>DECEMBRE</v>
      </c>
      <c r="F102" s="31">
        <v>43088</v>
      </c>
      <c r="G102" s="31">
        <v>43094</v>
      </c>
      <c r="H102" s="29">
        <f t="shared" si="3"/>
        <v>6</v>
      </c>
      <c r="I102">
        <f ca="1">IFERROR(INDIRECT("'Récaptitulatif Loyer Paris'!"&amp;ADDRESS(MATCH(A102,'Récaptitulatif Loyer Paris'!A:A,0),MATCH(E102,'Récaptitulatif Loyer Paris'!$2:$2,0)+1,4))/INDIRECT("'Récaptitulatif Loyer Paris'!"&amp;ADDRESS(MATCH(A102,'Récaptitulatif Loyer Paris'!A:A,0),MATCH(E102,'Récaptitulatif Loyer Paris'!$2:$2,0),4)),0)</f>
        <v>0</v>
      </c>
      <c r="J102">
        <f>M102/H102</f>
        <v>100.55666666666667</v>
      </c>
      <c r="K102">
        <f ca="1">I102*H102</f>
        <v>0</v>
      </c>
      <c r="L102" s="76">
        <f ca="1">M102-K102</f>
        <v>603.34</v>
      </c>
      <c r="M102" s="32">
        <v>603.34</v>
      </c>
    </row>
    <row r="103" spans="1:13" x14ac:dyDescent="0.35">
      <c r="A103" s="29" t="s">
        <v>137</v>
      </c>
      <c r="B103" s="29" t="s">
        <v>110</v>
      </c>
      <c r="C103" s="30" t="s">
        <v>246</v>
      </c>
      <c r="D103" s="29" t="s">
        <v>235</v>
      </c>
      <c r="E103" s="29" t="str">
        <f t="shared" si="2"/>
        <v>DECEMBRE</v>
      </c>
      <c r="F103" s="31">
        <v>43070</v>
      </c>
      <c r="G103" s="31">
        <v>43079</v>
      </c>
      <c r="H103" s="29">
        <f t="shared" si="3"/>
        <v>9</v>
      </c>
      <c r="I103">
        <f ca="1">IFERROR(INDIRECT("'Récaptitulatif Loyer Paris'!"&amp;ADDRESS(MATCH(A103,'Récaptitulatif Loyer Paris'!A:A,0),MATCH(E103,'Récaptitulatif Loyer Paris'!$2:$2,0)+1,4))/INDIRECT("'Récaptitulatif Loyer Paris'!"&amp;ADDRESS(MATCH(A103,'Récaptitulatif Loyer Paris'!A:A,0),MATCH(E103,'Récaptitulatif Loyer Paris'!$2:$2,0),4)),0)</f>
        <v>0</v>
      </c>
      <c r="J103">
        <f>M103/H103</f>
        <v>70.055555555555557</v>
      </c>
      <c r="K103">
        <f ca="1">I103*H103</f>
        <v>0</v>
      </c>
      <c r="L103" s="76">
        <f ca="1">M103-K103</f>
        <v>630.5</v>
      </c>
      <c r="M103" s="32">
        <v>630.5</v>
      </c>
    </row>
    <row r="104" spans="1:13" x14ac:dyDescent="0.35">
      <c r="A104" s="29" t="s">
        <v>60</v>
      </c>
      <c r="B104" s="29" t="s">
        <v>110</v>
      </c>
      <c r="C104" s="30" t="s">
        <v>246</v>
      </c>
      <c r="D104" s="29" t="s">
        <v>236</v>
      </c>
      <c r="E104" s="29" t="str">
        <f t="shared" si="2"/>
        <v>DECEMBRE</v>
      </c>
      <c r="F104" s="31">
        <v>43093</v>
      </c>
      <c r="G104" s="31">
        <v>43099</v>
      </c>
      <c r="H104" s="29">
        <f t="shared" si="3"/>
        <v>6</v>
      </c>
      <c r="I104">
        <f ca="1">IFERROR(INDIRECT("'Récaptitulatif Loyer Paris'!"&amp;ADDRESS(MATCH(A104,'Récaptitulatif Loyer Paris'!A:A,0),MATCH(E104,'Récaptitulatif Loyer Paris'!$2:$2,0)+1,4))/INDIRECT("'Récaptitulatif Loyer Paris'!"&amp;ADDRESS(MATCH(A104,'Récaptitulatif Loyer Paris'!A:A,0),MATCH(E104,'Récaptitulatif Loyer Paris'!$2:$2,0),4)),0)</f>
        <v>0</v>
      </c>
      <c r="J104">
        <f>M104/H104</f>
        <v>110.41833333333334</v>
      </c>
      <c r="K104">
        <f ca="1">I104*H104</f>
        <v>0</v>
      </c>
      <c r="L104" s="76">
        <f ca="1">M104-K104</f>
        <v>662.51</v>
      </c>
      <c r="M104" s="32">
        <v>662.51</v>
      </c>
    </row>
    <row r="105" spans="1:13" x14ac:dyDescent="0.35">
      <c r="A105" s="29" t="s">
        <v>134</v>
      </c>
      <c r="B105" s="29" t="s">
        <v>110</v>
      </c>
      <c r="C105" s="30" t="s">
        <v>246</v>
      </c>
      <c r="D105" s="29" t="s">
        <v>237</v>
      </c>
      <c r="E105" s="29" t="str">
        <f t="shared" si="2"/>
        <v>DECEMBRE</v>
      </c>
      <c r="F105" s="31">
        <v>43067</v>
      </c>
      <c r="G105" s="31">
        <v>43071</v>
      </c>
      <c r="H105" s="29">
        <f t="shared" si="3"/>
        <v>4</v>
      </c>
      <c r="I105">
        <f ca="1">IFERROR(INDIRECT("'Récaptitulatif Loyer Paris'!"&amp;ADDRESS(MATCH(A105,'Récaptitulatif Loyer Paris'!A:A,0),MATCH(E105,'Récaptitulatif Loyer Paris'!$2:$2,0)+1,4))/INDIRECT("'Récaptitulatif Loyer Paris'!"&amp;ADDRESS(MATCH(A105,'Récaptitulatif Loyer Paris'!A:A,0),MATCH(E105,'Récaptitulatif Loyer Paris'!$2:$2,0),4)),0)</f>
        <v>0</v>
      </c>
      <c r="J105">
        <f>M105/H105</f>
        <v>168.78</v>
      </c>
      <c r="K105">
        <f ca="1">I105*H105</f>
        <v>0</v>
      </c>
      <c r="L105" s="76">
        <f ca="1">M105-K105</f>
        <v>675.12</v>
      </c>
      <c r="M105" s="32">
        <v>675.12</v>
      </c>
    </row>
    <row r="106" spans="1:13" x14ac:dyDescent="0.35">
      <c r="A106" s="29" t="s">
        <v>33</v>
      </c>
      <c r="B106" s="29" t="s">
        <v>110</v>
      </c>
      <c r="C106" s="30" t="s">
        <v>246</v>
      </c>
      <c r="D106" s="29" t="s">
        <v>138</v>
      </c>
      <c r="E106" s="29" t="str">
        <f t="shared" si="2"/>
        <v>DECEMBRE</v>
      </c>
      <c r="F106" s="31">
        <v>43080</v>
      </c>
      <c r="G106" s="31">
        <v>43091</v>
      </c>
      <c r="H106" s="29">
        <f t="shared" si="3"/>
        <v>11</v>
      </c>
      <c r="I106">
        <f ca="1">IFERROR(INDIRECT("'Récaptitulatif Loyer Paris'!"&amp;ADDRESS(MATCH(A106,'Récaptitulatif Loyer Paris'!A:A,0),MATCH(E106,'Récaptitulatif Loyer Paris'!$2:$2,0)+1,4))/INDIRECT("'Récaptitulatif Loyer Paris'!"&amp;ADDRESS(MATCH(A106,'Récaptitulatif Loyer Paris'!A:A,0),MATCH(E106,'Récaptitulatif Loyer Paris'!$2:$2,0),4)),0)</f>
        <v>0</v>
      </c>
      <c r="J106">
        <f>M106/H106</f>
        <v>62.168181818181822</v>
      </c>
      <c r="K106">
        <f ca="1">I106*H106</f>
        <v>0</v>
      </c>
      <c r="L106" s="76">
        <f ca="1">M106-K106</f>
        <v>683.85</v>
      </c>
      <c r="M106" s="32">
        <v>683.85</v>
      </c>
    </row>
    <row r="107" spans="1:13" x14ac:dyDescent="0.35">
      <c r="A107" s="29" t="s">
        <v>37</v>
      </c>
      <c r="B107" s="29" t="s">
        <v>110</v>
      </c>
      <c r="C107" s="30" t="s">
        <v>246</v>
      </c>
      <c r="D107" s="29" t="s">
        <v>238</v>
      </c>
      <c r="E107" s="29" t="str">
        <f t="shared" si="2"/>
        <v>DECEMBRE</v>
      </c>
      <c r="F107" s="31">
        <v>43079</v>
      </c>
      <c r="G107" s="31">
        <v>43082</v>
      </c>
      <c r="H107" s="29">
        <f t="shared" si="3"/>
        <v>3</v>
      </c>
      <c r="I107">
        <f ca="1">IFERROR(INDIRECT("'Récaptitulatif Loyer Paris'!"&amp;ADDRESS(MATCH(A107,'Récaptitulatif Loyer Paris'!A:A,0),MATCH(E107,'Récaptitulatif Loyer Paris'!$2:$2,0)+1,4))/INDIRECT("'Récaptitulatif Loyer Paris'!"&amp;ADDRESS(MATCH(A107,'Récaptitulatif Loyer Paris'!A:A,0),MATCH(E107,'Récaptitulatif Loyer Paris'!$2:$2,0),4)),0)</f>
        <v>0</v>
      </c>
      <c r="J107">
        <f>M107/H107</f>
        <v>227.95000000000002</v>
      </c>
      <c r="K107">
        <f ca="1">I107*H107</f>
        <v>0</v>
      </c>
      <c r="L107" s="76">
        <f ca="1">M107-K107</f>
        <v>683.85</v>
      </c>
      <c r="M107" s="32">
        <v>683.85</v>
      </c>
    </row>
    <row r="108" spans="1:13" x14ac:dyDescent="0.35">
      <c r="A108" s="29" t="s">
        <v>67</v>
      </c>
      <c r="B108" s="29" t="s">
        <v>110</v>
      </c>
      <c r="C108" s="30" t="s">
        <v>246</v>
      </c>
      <c r="D108" s="29" t="s">
        <v>104</v>
      </c>
      <c r="E108" s="29" t="str">
        <f t="shared" si="2"/>
        <v>DECEMBRE</v>
      </c>
      <c r="F108" s="31">
        <v>43072</v>
      </c>
      <c r="G108" s="31">
        <v>43077</v>
      </c>
      <c r="H108" s="29">
        <f t="shared" si="3"/>
        <v>5</v>
      </c>
      <c r="I108">
        <f ca="1">IFERROR(INDIRECT("'Récaptitulatif Loyer Paris'!"&amp;ADDRESS(MATCH(A108,'Récaptitulatif Loyer Paris'!A:A,0),MATCH(E108,'Récaptitulatif Loyer Paris'!$2:$2,0)+1,4))/INDIRECT("'Récaptitulatif Loyer Paris'!"&amp;ADDRESS(MATCH(A108,'Récaptitulatif Loyer Paris'!A:A,0),MATCH(E108,'Récaptitulatif Loyer Paris'!$2:$2,0),4)),0)</f>
        <v>0</v>
      </c>
      <c r="J108">
        <f>M108/H108</f>
        <v>148.798</v>
      </c>
      <c r="K108">
        <f ca="1">I108*H108</f>
        <v>0</v>
      </c>
      <c r="L108" s="76">
        <f ca="1">M108-K108</f>
        <v>743.99</v>
      </c>
      <c r="M108" s="32">
        <v>743.99</v>
      </c>
    </row>
    <row r="109" spans="1:13" x14ac:dyDescent="0.35">
      <c r="A109" s="29" t="s">
        <v>67</v>
      </c>
      <c r="B109" s="29" t="s">
        <v>110</v>
      </c>
      <c r="C109" s="30" t="s">
        <v>246</v>
      </c>
      <c r="D109" s="29" t="s">
        <v>105</v>
      </c>
      <c r="E109" s="29" t="str">
        <f t="shared" si="2"/>
        <v>DECEMBRE</v>
      </c>
      <c r="F109" s="31">
        <v>43096</v>
      </c>
      <c r="G109" s="31">
        <v>43100</v>
      </c>
      <c r="H109" s="29">
        <f t="shared" si="3"/>
        <v>4</v>
      </c>
      <c r="I109">
        <f ca="1">IFERROR(INDIRECT("'Récaptitulatif Loyer Paris'!"&amp;ADDRESS(MATCH(A109,'Récaptitulatif Loyer Paris'!A:A,0),MATCH(E109,'Récaptitulatif Loyer Paris'!$2:$2,0)+1,4))/INDIRECT("'Récaptitulatif Loyer Paris'!"&amp;ADDRESS(MATCH(A109,'Récaptitulatif Loyer Paris'!A:A,0),MATCH(E109,'Récaptitulatif Loyer Paris'!$2:$2,0),4)),0)</f>
        <v>0</v>
      </c>
      <c r="J109">
        <f>M109/H109</f>
        <v>199.0925</v>
      </c>
      <c r="K109">
        <f ca="1">I109*H109</f>
        <v>0</v>
      </c>
      <c r="L109" s="76">
        <f ca="1">M109-K109</f>
        <v>796.37</v>
      </c>
      <c r="M109" s="32">
        <v>796.37</v>
      </c>
    </row>
    <row r="110" spans="1:13" x14ac:dyDescent="0.35">
      <c r="A110" s="29" t="s">
        <v>68</v>
      </c>
      <c r="B110" s="29" t="s">
        <v>110</v>
      </c>
      <c r="C110" s="30" t="s">
        <v>246</v>
      </c>
      <c r="D110" s="29" t="s">
        <v>239</v>
      </c>
      <c r="E110" s="29" t="str">
        <f t="shared" si="2"/>
        <v>DECEMBRE</v>
      </c>
      <c r="F110" s="31">
        <v>43098</v>
      </c>
      <c r="G110" s="31">
        <v>43100</v>
      </c>
      <c r="H110" s="29">
        <f t="shared" si="3"/>
        <v>2</v>
      </c>
      <c r="I110">
        <f ca="1">IFERROR(INDIRECT("'Récaptitulatif Loyer Paris'!"&amp;ADDRESS(MATCH(A110,'Récaptitulatif Loyer Paris'!A:A,0),MATCH(E110,'Récaptitulatif Loyer Paris'!$2:$2,0)+1,4))/INDIRECT("'Récaptitulatif Loyer Paris'!"&amp;ADDRESS(MATCH(A110,'Récaptitulatif Loyer Paris'!A:A,0),MATCH(E110,'Récaptitulatif Loyer Paris'!$2:$2,0),4)),0)</f>
        <v>0</v>
      </c>
      <c r="J110">
        <f>M110/H110</f>
        <v>429.22500000000002</v>
      </c>
      <c r="K110">
        <f ca="1">I110*H110</f>
        <v>0</v>
      </c>
      <c r="L110" s="76">
        <f ca="1">M110-K110</f>
        <v>858.45</v>
      </c>
      <c r="M110" s="32">
        <v>858.45</v>
      </c>
    </row>
    <row r="111" spans="1:13" x14ac:dyDescent="0.35">
      <c r="A111" s="29" t="s">
        <v>134</v>
      </c>
      <c r="B111" s="29" t="s">
        <v>110</v>
      </c>
      <c r="C111" s="30" t="s">
        <v>246</v>
      </c>
      <c r="D111" s="29" t="s">
        <v>240</v>
      </c>
      <c r="E111" s="29" t="str">
        <f t="shared" si="2"/>
        <v>DECEMBRE</v>
      </c>
      <c r="F111" s="31">
        <v>43090</v>
      </c>
      <c r="G111" s="31">
        <v>43096</v>
      </c>
      <c r="H111" s="29">
        <f t="shared" si="3"/>
        <v>6</v>
      </c>
      <c r="I111">
        <f ca="1">IFERROR(INDIRECT("'Récaptitulatif Loyer Paris'!"&amp;ADDRESS(MATCH(A111,'Récaptitulatif Loyer Paris'!A:A,0),MATCH(E111,'Récaptitulatif Loyer Paris'!$2:$2,0)+1,4))/INDIRECT("'Récaptitulatif Loyer Paris'!"&amp;ADDRESS(MATCH(A111,'Récaptitulatif Loyer Paris'!A:A,0),MATCH(E111,'Récaptitulatif Loyer Paris'!$2:$2,0),4)),0)</f>
        <v>0</v>
      </c>
      <c r="J111">
        <f>M111/H111</f>
        <v>172.98333333333335</v>
      </c>
      <c r="K111">
        <f ca="1">I111*H111</f>
        <v>0</v>
      </c>
      <c r="L111" s="76">
        <f ca="1">M111-K111</f>
        <v>1037.9000000000001</v>
      </c>
      <c r="M111" s="32">
        <v>1037.9000000000001</v>
      </c>
    </row>
    <row r="112" spans="1:13" x14ac:dyDescent="0.35">
      <c r="A112" s="29" t="s">
        <v>68</v>
      </c>
      <c r="B112" s="29" t="s">
        <v>110</v>
      </c>
      <c r="C112" s="30" t="s">
        <v>246</v>
      </c>
      <c r="D112" s="29" t="s">
        <v>241</v>
      </c>
      <c r="E112" s="29" t="str">
        <f t="shared" si="2"/>
        <v>DECEMBRE</v>
      </c>
      <c r="F112" s="31">
        <v>43076</v>
      </c>
      <c r="G112" s="31">
        <v>43080</v>
      </c>
      <c r="H112" s="29">
        <f t="shared" si="3"/>
        <v>4</v>
      </c>
      <c r="I112">
        <f ca="1">IFERROR(INDIRECT("'Récaptitulatif Loyer Paris'!"&amp;ADDRESS(MATCH(A112,'Récaptitulatif Loyer Paris'!A:A,0),MATCH(E112,'Récaptitulatif Loyer Paris'!$2:$2,0)+1,4))/INDIRECT("'Récaptitulatif Loyer Paris'!"&amp;ADDRESS(MATCH(A112,'Récaptitulatif Loyer Paris'!A:A,0),MATCH(E112,'Récaptitulatif Loyer Paris'!$2:$2,0),4)),0)</f>
        <v>0</v>
      </c>
      <c r="J112">
        <f>M112/H112</f>
        <v>303.125</v>
      </c>
      <c r="K112">
        <f ca="1">I112*H112</f>
        <v>0</v>
      </c>
      <c r="L112" s="76">
        <f ca="1">M112-K112</f>
        <v>1212.5</v>
      </c>
      <c r="M112" s="32">
        <v>1212.5</v>
      </c>
    </row>
    <row r="113" spans="1:13" x14ac:dyDescent="0.35">
      <c r="A113" s="29" t="s">
        <v>16</v>
      </c>
      <c r="B113" s="29" t="s">
        <v>110</v>
      </c>
      <c r="C113" s="30" t="s">
        <v>246</v>
      </c>
      <c r="D113" s="29" t="s">
        <v>242</v>
      </c>
      <c r="E113" s="29" t="str">
        <f t="shared" si="2"/>
        <v>DECEMBRE</v>
      </c>
      <c r="F113" s="31">
        <v>43095</v>
      </c>
      <c r="G113" s="31">
        <v>43100</v>
      </c>
      <c r="H113" s="29">
        <f t="shared" si="3"/>
        <v>5</v>
      </c>
      <c r="I113">
        <f ca="1">IFERROR(INDIRECT("'Récaptitulatif Loyer Paris'!"&amp;ADDRESS(MATCH(A113,'Récaptitulatif Loyer Paris'!A:A,0),MATCH(E113,'Récaptitulatif Loyer Paris'!$2:$2,0)+1,4))/INDIRECT("'Récaptitulatif Loyer Paris'!"&amp;ADDRESS(MATCH(A113,'Récaptitulatif Loyer Paris'!A:A,0),MATCH(E113,'Récaptitulatif Loyer Paris'!$2:$2,0),4)),0)</f>
        <v>0</v>
      </c>
      <c r="J113">
        <f>M113/H113</f>
        <v>261.512</v>
      </c>
      <c r="K113">
        <f ca="1">I113*H113</f>
        <v>0</v>
      </c>
      <c r="L113" s="76">
        <f ca="1">M113-K113</f>
        <v>1307.56</v>
      </c>
      <c r="M113" s="32">
        <v>1307.56</v>
      </c>
    </row>
    <row r="114" spans="1:13" x14ac:dyDescent="0.35">
      <c r="A114" s="29" t="s">
        <v>67</v>
      </c>
      <c r="B114" s="29" t="s">
        <v>110</v>
      </c>
      <c r="C114" s="30" t="s">
        <v>246</v>
      </c>
      <c r="D114" s="29" t="s">
        <v>106</v>
      </c>
      <c r="E114" s="29" t="str">
        <f t="shared" si="2"/>
        <v>DECEMBRE</v>
      </c>
      <c r="F114" s="31">
        <v>43063</v>
      </c>
      <c r="G114" s="31">
        <v>43072</v>
      </c>
      <c r="H114" s="29">
        <f t="shared" si="3"/>
        <v>9</v>
      </c>
      <c r="I114">
        <f ca="1">IFERROR(INDIRECT("'Récaptitulatif Loyer Paris'!"&amp;ADDRESS(MATCH(A114,'Récaptitulatif Loyer Paris'!A:A,0),MATCH(E114,'Récaptitulatif Loyer Paris'!$2:$2,0)+1,4))/INDIRECT("'Récaptitulatif Loyer Paris'!"&amp;ADDRESS(MATCH(A114,'Récaptitulatif Loyer Paris'!A:A,0),MATCH(E114,'Récaptitulatif Loyer Paris'!$2:$2,0),4)),0)</f>
        <v>0</v>
      </c>
      <c r="J114">
        <f>M114/H114</f>
        <v>146.47</v>
      </c>
      <c r="K114">
        <f ca="1">I114*H114</f>
        <v>0</v>
      </c>
      <c r="L114" s="76">
        <f ca="1">M114-K114</f>
        <v>1318.23</v>
      </c>
      <c r="M114" s="32">
        <v>1318.23</v>
      </c>
    </row>
    <row r="115" spans="1:13" x14ac:dyDescent="0.35">
      <c r="A115" s="29" t="s">
        <v>59</v>
      </c>
      <c r="B115" s="29" t="s">
        <v>110</v>
      </c>
      <c r="C115" s="30" t="s">
        <v>246</v>
      </c>
      <c r="D115" s="29" t="s">
        <v>243</v>
      </c>
      <c r="E115" s="29" t="str">
        <f t="shared" si="2"/>
        <v>DECEMBRE</v>
      </c>
      <c r="F115" s="31">
        <v>43062</v>
      </c>
      <c r="G115" s="31">
        <v>43086</v>
      </c>
      <c r="H115" s="29">
        <f t="shared" si="3"/>
        <v>24</v>
      </c>
      <c r="I115">
        <f ca="1">IFERROR(INDIRECT("'Récaptitulatif Loyer Paris'!"&amp;ADDRESS(MATCH(A115,'Récaptitulatif Loyer Paris'!A:A,0),MATCH(E115,'Récaptitulatif Loyer Paris'!$2:$2,0)+1,4))/INDIRECT("'Récaptitulatif Loyer Paris'!"&amp;ADDRESS(MATCH(A115,'Récaptitulatif Loyer Paris'!A:A,0),MATCH(E115,'Récaptitulatif Loyer Paris'!$2:$2,0),4)),0)</f>
        <v>0</v>
      </c>
      <c r="J115">
        <f>M115/H115</f>
        <v>58.038333333333334</v>
      </c>
      <c r="K115">
        <f ca="1">I115*H115</f>
        <v>0</v>
      </c>
      <c r="L115" s="76">
        <f ca="1">M115-K115</f>
        <v>1392.92</v>
      </c>
      <c r="M115" s="32">
        <v>1392.92</v>
      </c>
    </row>
    <row r="116" spans="1:13" x14ac:dyDescent="0.35">
      <c r="A116" s="29" t="s">
        <v>37</v>
      </c>
      <c r="B116" s="29" t="s">
        <v>110</v>
      </c>
      <c r="C116" s="30" t="s">
        <v>246</v>
      </c>
      <c r="D116" s="29" t="s">
        <v>244</v>
      </c>
      <c r="E116" s="29" t="str">
        <f t="shared" si="2"/>
        <v>DECEMBRE</v>
      </c>
      <c r="F116" s="31">
        <v>43067</v>
      </c>
      <c r="G116" s="31">
        <v>43075</v>
      </c>
      <c r="H116" s="29">
        <f t="shared" si="3"/>
        <v>8</v>
      </c>
      <c r="I116">
        <f ca="1">IFERROR(INDIRECT("'Récaptitulatif Loyer Paris'!"&amp;ADDRESS(MATCH(A116,'Récaptitulatif Loyer Paris'!A:A,0),MATCH(E116,'Récaptitulatif Loyer Paris'!$2:$2,0)+1,4))/INDIRECT("'Récaptitulatif Loyer Paris'!"&amp;ADDRESS(MATCH(A116,'Récaptitulatif Loyer Paris'!A:A,0),MATCH(E116,'Récaptitulatif Loyer Paris'!$2:$2,0),4)),0)</f>
        <v>0</v>
      </c>
      <c r="J116">
        <f>M116/H116</f>
        <v>267.84125</v>
      </c>
      <c r="K116">
        <f ca="1">I116*H116</f>
        <v>0</v>
      </c>
      <c r="L116" s="76">
        <f ca="1">M116-K116</f>
        <v>2142.73</v>
      </c>
      <c r="M116" s="32">
        <v>2142.73</v>
      </c>
    </row>
    <row r="117" spans="1:13" x14ac:dyDescent="0.35">
      <c r="A117" s="29" t="s">
        <v>68</v>
      </c>
      <c r="B117" s="29" t="s">
        <v>110</v>
      </c>
      <c r="C117" s="30" t="s">
        <v>246</v>
      </c>
      <c r="D117" s="29" t="s">
        <v>245</v>
      </c>
      <c r="E117" s="29" t="str">
        <f t="shared" si="2"/>
        <v>DECEMBRE</v>
      </c>
      <c r="F117" s="31">
        <v>43081</v>
      </c>
      <c r="G117" s="31">
        <v>43098</v>
      </c>
      <c r="H117" s="29">
        <f t="shared" si="3"/>
        <v>17</v>
      </c>
      <c r="I117">
        <f ca="1">IFERROR(INDIRECT("'Récaptitulatif Loyer Paris'!"&amp;ADDRESS(MATCH(A117,'Récaptitulatif Loyer Paris'!A:A,0),MATCH(E117,'Récaptitulatif Loyer Paris'!$2:$2,0)+1,4))/INDIRECT("'Récaptitulatif Loyer Paris'!"&amp;ADDRESS(MATCH(A117,'Récaptitulatif Loyer Paris'!A:A,0),MATCH(E117,'Récaptitulatif Loyer Paris'!$2:$2,0),4)),0)</f>
        <v>0</v>
      </c>
      <c r="J117">
        <f>M117/H117</f>
        <v>379.78352941176468</v>
      </c>
      <c r="K117">
        <f ca="1">I117*H117</f>
        <v>0</v>
      </c>
      <c r="L117" s="76">
        <f ca="1">M117-K117</f>
        <v>6456.32</v>
      </c>
      <c r="M117" s="32">
        <v>6456.32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N9"/>
  <sheetViews>
    <sheetView showGridLines="0" tabSelected="1" zoomScale="90" zoomScaleNormal="90" workbookViewId="0">
      <selection activeCell="B9" sqref="B9:N9"/>
    </sheetView>
  </sheetViews>
  <sheetFormatPr baseColWidth="10" defaultColWidth="11.453125" defaultRowHeight="14.5" x14ac:dyDescent="0.35"/>
  <cols>
    <col min="1" max="1" width="23.36328125" style="1" customWidth="1"/>
    <col min="2" max="13" width="12.54296875" style="1" customWidth="1"/>
    <col min="14" max="14" width="13.7265625" style="1" customWidth="1"/>
    <col min="15" max="16384" width="11.453125" style="1"/>
  </cols>
  <sheetData>
    <row r="1" spans="1:14" x14ac:dyDescent="0.35">
      <c r="A1" s="42"/>
      <c r="B1" s="43" t="s">
        <v>31</v>
      </c>
      <c r="C1" s="43" t="s">
        <v>30</v>
      </c>
      <c r="D1" s="43" t="s">
        <v>29</v>
      </c>
      <c r="E1" s="43" t="s">
        <v>28</v>
      </c>
      <c r="F1" s="43" t="s">
        <v>27</v>
      </c>
      <c r="G1" s="43" t="s">
        <v>26</v>
      </c>
      <c r="H1" s="43" t="s">
        <v>25</v>
      </c>
      <c r="I1" s="43" t="s">
        <v>24</v>
      </c>
      <c r="J1" s="43" t="s">
        <v>23</v>
      </c>
      <c r="K1" s="43" t="s">
        <v>22</v>
      </c>
      <c r="L1" s="43" t="s">
        <v>21</v>
      </c>
      <c r="M1" s="43" t="s">
        <v>20</v>
      </c>
      <c r="N1" s="44" t="s">
        <v>45</v>
      </c>
    </row>
    <row r="2" spans="1:14" ht="29" customHeight="1" x14ac:dyDescent="0.35">
      <c r="A2" s="72" t="s">
        <v>110</v>
      </c>
      <c r="B2" s="74">
        <f>SUMPRODUCT(('Récaptitulatif Resa PARIS 2018'!$E$2:$E$486=B$1)*('Récaptitulatif Resa PARIS 2018'!$B$2:$B$486='Analyse Global PARIS '!$A2)*('Récaptitulatif Resa PARIS 2018'!$I$2:$I$486))</f>
        <v>0</v>
      </c>
      <c r="C2" s="74">
        <f>SUMPRODUCT(('Récaptitulatif Resa PARIS 2018'!$E$2:$E$486=C$1)*('Récaptitulatif Resa PARIS 2018'!$B$2:$B$486='Analyse Global PARIS '!$A2)*('Récaptitulatif Resa PARIS 2018'!$I$2:$I$486))</f>
        <v>0</v>
      </c>
      <c r="D2" s="74">
        <f>SUMPRODUCT(('Récaptitulatif Resa PARIS 2018'!$E$2:$E$486=D$1)*('Récaptitulatif Resa PARIS 2018'!$B$2:$B$486='Analyse Global PARIS '!$A2)*('Récaptitulatif Resa PARIS 2018'!$I$2:$I$486))</f>
        <v>0</v>
      </c>
      <c r="E2" s="74">
        <f>SUMPRODUCT(('Récaptitulatif Resa PARIS 2018'!$E$2:$E$486=E$1)*('Récaptitulatif Resa PARIS 2018'!$B$2:$B$486='Analyse Global PARIS '!$A2)*('Récaptitulatif Resa PARIS 2018'!$I$2:$I$486))</f>
        <v>0</v>
      </c>
      <c r="F2" s="74">
        <f>SUMPRODUCT(('Récaptitulatif Resa PARIS 2018'!$E$2:$E$486=F$1)*('Récaptitulatif Resa PARIS 2018'!$B$2:$B$486='Analyse Global PARIS '!$A2)*('Récaptitulatif Resa PARIS 2018'!$I$2:$I$486))</f>
        <v>0</v>
      </c>
      <c r="G2" s="74">
        <f>SUMPRODUCT(('Récaptitulatif Resa PARIS 2018'!$E$2:$E$486=G$1)*('Récaptitulatif Resa PARIS 2018'!$B$2:$B$486='Analyse Global PARIS '!$A2)*('Récaptitulatif Resa PARIS 2018'!$I$2:$I$486))</f>
        <v>0</v>
      </c>
      <c r="H2" s="74">
        <f>SUMPRODUCT(('Récaptitulatif Resa PARIS 2018'!$E$2:$E$486=H$1)*('Récaptitulatif Resa PARIS 2018'!$B$2:$B$486='Analyse Global PARIS '!$A2)*('Récaptitulatif Resa PARIS 2018'!$I$2:$I$486))</f>
        <v>0</v>
      </c>
      <c r="I2" s="74">
        <f>SUMPRODUCT(('Récaptitulatif Resa PARIS 2018'!$E$2:$E$486=I$1)*('Récaptitulatif Resa PARIS 2018'!$B$2:$B$486='Analyse Global PARIS '!$A2)*('Récaptitulatif Resa PARIS 2018'!$I$2:$I$486))</f>
        <v>0</v>
      </c>
      <c r="J2" s="74">
        <f>SUMPRODUCT(('Récaptitulatif Resa PARIS 2018'!$E$2:$E$486=J$1)*('Récaptitulatif Resa PARIS 2018'!$B$2:$B$486='Analyse Global PARIS '!$A2)*('Récaptitulatif Resa PARIS 2018'!$I$2:$I$486))</f>
        <v>0</v>
      </c>
      <c r="K2" s="74">
        <f>SUMPRODUCT(('Récaptitulatif Resa PARIS 2018'!$E$2:$E$486=K$1)*('Récaptitulatif Resa PARIS 2018'!$B$2:$B$486='Analyse Global PARIS '!$A2)*('Récaptitulatif Resa PARIS 2018'!$I$2:$I$486))</f>
        <v>0</v>
      </c>
      <c r="L2" s="74">
        <f>SUMPRODUCT(('Récaptitulatif Resa PARIS 2018'!$E$2:$E$486=L$1)*('Récaptitulatif Resa PARIS 2018'!$B$2:$B$486='Analyse Global PARIS '!$A2)*('Récaptitulatif Resa PARIS 2018'!$I$2:$I$486))</f>
        <v>0</v>
      </c>
      <c r="M2" s="74">
        <f>SUMPRODUCT(('Récaptitulatif Resa PARIS 2018'!$E$2:$E$486=M$1)*('Récaptitulatif Resa PARIS 2018'!$B$2:$B$486='Analyse Global PARIS '!$A2)*('Récaptitulatif Resa PARIS 2018'!$I$2:$I$486))</f>
        <v>51952.03</v>
      </c>
      <c r="N2" s="73">
        <f>SUM(B2:M2)</f>
        <v>51952.03</v>
      </c>
    </row>
    <row r="3" spans="1:14" ht="29" customHeight="1" x14ac:dyDescent="0.35">
      <c r="A3" s="72" t="s">
        <v>112</v>
      </c>
      <c r="B3" s="74">
        <f>SUMPRODUCT(('Récaptitulatif Resa PARIS 2018'!$E$2:$E$486=B$1)*('Récaptitulatif Resa PARIS 2018'!$B$2:$B$486='Analyse Global PARIS '!$A3)*('Récaptitulatif Resa PARIS 2018'!$I$2:$I$486))</f>
        <v>0</v>
      </c>
      <c r="C3" s="74">
        <f>SUMPRODUCT(('Récaptitulatif Resa PARIS 2018'!$E$2:$E$486=C$1)*('Récaptitulatif Resa PARIS 2018'!$B$2:$B$486='Analyse Global PARIS '!$A3)*('Récaptitulatif Resa PARIS 2018'!$I$2:$I$486))</f>
        <v>0</v>
      </c>
      <c r="D3" s="74">
        <f>SUMPRODUCT(('Récaptitulatif Resa PARIS 2018'!$E$2:$E$486=D$1)*('Récaptitulatif Resa PARIS 2018'!$B$2:$B$486='Analyse Global PARIS '!$A3)*('Récaptitulatif Resa PARIS 2018'!$I$2:$I$486))</f>
        <v>0</v>
      </c>
      <c r="E3" s="74">
        <f>SUMPRODUCT(('Récaptitulatif Resa PARIS 2018'!$E$2:$E$486=E$1)*('Récaptitulatif Resa PARIS 2018'!$B$2:$B$486='Analyse Global PARIS '!$A3)*('Récaptitulatif Resa PARIS 2018'!$I$2:$I$486))</f>
        <v>0</v>
      </c>
      <c r="F3" s="74">
        <f>SUMPRODUCT(('Récaptitulatif Resa PARIS 2018'!$E$2:$E$486=F$1)*('Récaptitulatif Resa PARIS 2018'!$B$2:$B$486='Analyse Global PARIS '!$A3)*('Récaptitulatif Resa PARIS 2018'!$I$2:$I$486))</f>
        <v>0</v>
      </c>
      <c r="G3" s="74">
        <f>SUMPRODUCT(('Récaptitulatif Resa PARIS 2018'!$E$2:$E$486=G$1)*('Récaptitulatif Resa PARIS 2018'!$B$2:$B$486='Analyse Global PARIS '!$A3)*('Récaptitulatif Resa PARIS 2018'!$I$2:$I$486))</f>
        <v>0</v>
      </c>
      <c r="H3" s="74">
        <f>SUMPRODUCT(('Récaptitulatif Resa PARIS 2018'!$E$2:$E$486=H$1)*('Récaptitulatif Resa PARIS 2018'!$B$2:$B$486='Analyse Global PARIS '!$A3)*('Récaptitulatif Resa PARIS 2018'!$I$2:$I$486))</f>
        <v>0</v>
      </c>
      <c r="I3" s="74">
        <f>SUMPRODUCT(('Récaptitulatif Resa PARIS 2018'!$E$2:$E$486=I$1)*('Récaptitulatif Resa PARIS 2018'!$B$2:$B$486='Analyse Global PARIS '!$A3)*('Récaptitulatif Resa PARIS 2018'!$I$2:$I$486))</f>
        <v>0</v>
      </c>
      <c r="J3" s="74">
        <f>SUMPRODUCT(('Récaptitulatif Resa PARIS 2018'!$E$2:$E$486=J$1)*('Récaptitulatif Resa PARIS 2018'!$B$2:$B$486='Analyse Global PARIS '!$A3)*('Récaptitulatif Resa PARIS 2018'!$I$2:$I$486))</f>
        <v>0</v>
      </c>
      <c r="K3" s="74">
        <f>SUMPRODUCT(('Récaptitulatif Resa PARIS 2018'!$E$2:$E$486=K$1)*('Récaptitulatif Resa PARIS 2018'!$B$2:$B$486='Analyse Global PARIS '!$A3)*('Récaptitulatif Resa PARIS 2018'!$I$2:$I$486))</f>
        <v>0</v>
      </c>
      <c r="L3" s="74">
        <f>SUMPRODUCT(('Récaptitulatif Resa PARIS 2018'!$E$2:$E$486=L$1)*('Récaptitulatif Resa PARIS 2018'!$B$2:$B$486='Analyse Global PARIS '!$A3)*('Récaptitulatif Resa PARIS 2018'!$I$2:$I$486))</f>
        <v>0</v>
      </c>
      <c r="M3" s="74">
        <f>SUMPRODUCT(('Récaptitulatif Resa PARIS 2018'!$E$2:$E$486=M$1)*('Récaptitulatif Resa PARIS 2018'!$B$2:$B$486='Analyse Global PARIS '!$A3)*('Récaptitulatif Resa PARIS 2018'!$I$2:$I$486))</f>
        <v>0</v>
      </c>
      <c r="N3" s="73">
        <f t="shared" ref="N3:N5" si="0">SUM(B3:M3)</f>
        <v>0</v>
      </c>
    </row>
    <row r="4" spans="1:14" ht="29" customHeight="1" x14ac:dyDescent="0.35">
      <c r="A4" s="72" t="s">
        <v>111</v>
      </c>
      <c r="B4" s="74">
        <f>SUMPRODUCT(('Récaptitulatif Resa PARIS 2018'!$E$2:$E$486=B$1)*('Récaptitulatif Resa PARIS 2018'!$B$2:$B$486='Analyse Global PARIS '!$A4)*('Récaptitulatif Resa PARIS 2018'!$I$2:$I$486))</f>
        <v>0</v>
      </c>
      <c r="C4" s="74">
        <f>SUMPRODUCT(('Récaptitulatif Resa PARIS 2018'!$E$2:$E$486=C$1)*('Récaptitulatif Resa PARIS 2018'!$B$2:$B$486='Analyse Global PARIS '!$A4)*('Récaptitulatif Resa PARIS 2018'!$I$2:$I$486))</f>
        <v>0</v>
      </c>
      <c r="D4" s="74">
        <f>SUMPRODUCT(('Récaptitulatif Resa PARIS 2018'!$E$2:$E$486=D$1)*('Récaptitulatif Resa PARIS 2018'!$B$2:$B$486='Analyse Global PARIS '!$A4)*('Récaptitulatif Resa PARIS 2018'!$I$2:$I$486))</f>
        <v>0</v>
      </c>
      <c r="E4" s="74">
        <f>SUMPRODUCT(('Récaptitulatif Resa PARIS 2018'!$E$2:$E$486=E$1)*('Récaptitulatif Resa PARIS 2018'!$B$2:$B$486='Analyse Global PARIS '!$A4)*('Récaptitulatif Resa PARIS 2018'!$I$2:$I$486))</f>
        <v>0</v>
      </c>
      <c r="F4" s="74">
        <f>SUMPRODUCT(('Récaptitulatif Resa PARIS 2018'!$E$2:$E$486=F$1)*('Récaptitulatif Resa PARIS 2018'!$B$2:$B$486='Analyse Global PARIS '!$A4)*('Récaptitulatif Resa PARIS 2018'!$I$2:$I$486))</f>
        <v>0</v>
      </c>
      <c r="G4" s="74">
        <f>SUMPRODUCT(('Récaptitulatif Resa PARIS 2018'!$E$2:$E$486=G$1)*('Récaptitulatif Resa PARIS 2018'!$B$2:$B$486='Analyse Global PARIS '!$A4)*('Récaptitulatif Resa PARIS 2018'!$I$2:$I$486))</f>
        <v>0</v>
      </c>
      <c r="H4" s="74">
        <f>SUMPRODUCT(('Récaptitulatif Resa PARIS 2018'!$E$2:$E$486=H$1)*('Récaptitulatif Resa PARIS 2018'!$B$2:$B$486='Analyse Global PARIS '!$A4)*('Récaptitulatif Resa PARIS 2018'!$I$2:$I$486))</f>
        <v>0</v>
      </c>
      <c r="I4" s="74">
        <f>SUMPRODUCT(('Récaptitulatif Resa PARIS 2018'!$E$2:$E$486=I$1)*('Récaptitulatif Resa PARIS 2018'!$B$2:$B$486='Analyse Global PARIS '!$A4)*('Récaptitulatif Resa PARIS 2018'!$I$2:$I$486))</f>
        <v>0</v>
      </c>
      <c r="J4" s="74">
        <f>SUMPRODUCT(('Récaptitulatif Resa PARIS 2018'!$E$2:$E$486=J$1)*('Récaptitulatif Resa PARIS 2018'!$B$2:$B$486='Analyse Global PARIS '!$A4)*('Récaptitulatif Resa PARIS 2018'!$I$2:$I$486))</f>
        <v>0</v>
      </c>
      <c r="K4" s="74">
        <f>SUMPRODUCT(('Récaptitulatif Resa PARIS 2018'!$E$2:$E$486=K$1)*('Récaptitulatif Resa PARIS 2018'!$B$2:$B$486='Analyse Global PARIS '!$A4)*('Récaptitulatif Resa PARIS 2018'!$I$2:$I$486))</f>
        <v>0</v>
      </c>
      <c r="L4" s="74">
        <f>SUMPRODUCT(('Récaptitulatif Resa PARIS 2018'!$E$2:$E$486=L$1)*('Récaptitulatif Resa PARIS 2018'!$B$2:$B$486='Analyse Global PARIS '!$A4)*('Récaptitulatif Resa PARIS 2018'!$I$2:$I$486))</f>
        <v>0</v>
      </c>
      <c r="M4" s="74">
        <f>SUMPRODUCT(('Récaptitulatif Resa PARIS 2018'!$E$2:$E$486=M$1)*('Récaptitulatif Resa PARIS 2018'!$B$2:$B$486='Analyse Global PARIS '!$A4)*('Récaptitulatif Resa PARIS 2018'!$I$2:$I$486))</f>
        <v>0</v>
      </c>
      <c r="N4" s="73">
        <f t="shared" si="0"/>
        <v>0</v>
      </c>
    </row>
    <row r="5" spans="1:14" ht="29" customHeight="1" x14ac:dyDescent="0.35">
      <c r="A5" s="72" t="s">
        <v>118</v>
      </c>
      <c r="B5" s="74">
        <f>SUMPRODUCT(('Récaptitulatif Resa PARIS 2018'!$E$2:$E$486=B$1)*('Récaptitulatif Resa PARIS 2018'!$B$2:$B$486='Analyse Global PARIS '!$A5)*('Récaptitulatif Resa PARIS 2018'!$I$2:$I$486))</f>
        <v>0</v>
      </c>
      <c r="C5" s="74">
        <f>SUMPRODUCT(('Récaptitulatif Resa PARIS 2018'!$E$2:$E$486=C$1)*('Récaptitulatif Resa PARIS 2018'!$B$2:$B$486='Analyse Global PARIS '!$A5)*('Récaptitulatif Resa PARIS 2018'!$I$2:$I$486))</f>
        <v>0</v>
      </c>
      <c r="D5" s="74">
        <f>SUMPRODUCT(('Récaptitulatif Resa PARIS 2018'!$E$2:$E$486=D$1)*('Récaptitulatif Resa PARIS 2018'!$B$2:$B$486='Analyse Global PARIS '!$A5)*('Récaptitulatif Resa PARIS 2018'!$I$2:$I$486))</f>
        <v>0</v>
      </c>
      <c r="E5" s="74">
        <f>SUMPRODUCT(('Récaptitulatif Resa PARIS 2018'!$E$2:$E$486=E$1)*('Récaptitulatif Resa PARIS 2018'!$B$2:$B$486='Analyse Global PARIS '!$A5)*('Récaptitulatif Resa PARIS 2018'!$I$2:$I$486))</f>
        <v>0</v>
      </c>
      <c r="F5" s="74">
        <f>SUMPRODUCT(('Récaptitulatif Resa PARIS 2018'!$E$2:$E$486=F$1)*('Récaptitulatif Resa PARIS 2018'!$B$2:$B$486='Analyse Global PARIS '!$A5)*('Récaptitulatif Resa PARIS 2018'!$I$2:$I$486))</f>
        <v>0</v>
      </c>
      <c r="G5" s="74">
        <f>SUMPRODUCT(('Récaptitulatif Resa PARIS 2018'!$E$2:$E$486=G$1)*('Récaptitulatif Resa PARIS 2018'!$B$2:$B$486='Analyse Global PARIS '!$A5)*('Récaptitulatif Resa PARIS 2018'!$I$2:$I$486))</f>
        <v>0</v>
      </c>
      <c r="H5" s="74">
        <f>SUMPRODUCT(('Récaptitulatif Resa PARIS 2018'!$E$2:$E$486=H$1)*('Récaptitulatif Resa PARIS 2018'!$B$2:$B$486='Analyse Global PARIS '!$A5)*('Récaptitulatif Resa PARIS 2018'!$I$2:$I$486))</f>
        <v>0</v>
      </c>
      <c r="I5" s="74">
        <f>SUMPRODUCT(('Récaptitulatif Resa PARIS 2018'!$E$2:$E$486=I$1)*('Récaptitulatif Resa PARIS 2018'!$B$2:$B$486='Analyse Global PARIS '!$A5)*('Récaptitulatif Resa PARIS 2018'!$I$2:$I$486))</f>
        <v>0</v>
      </c>
      <c r="J5" s="74">
        <f>SUMPRODUCT(('Récaptitulatif Resa PARIS 2018'!$E$2:$E$486=J$1)*('Récaptitulatif Resa PARIS 2018'!$B$2:$B$486='Analyse Global PARIS '!$A5)*('Récaptitulatif Resa PARIS 2018'!$I$2:$I$486))</f>
        <v>0</v>
      </c>
      <c r="K5" s="74">
        <f>SUMPRODUCT(('Récaptitulatif Resa PARIS 2018'!$E$2:$E$486=K$1)*('Récaptitulatif Resa PARIS 2018'!$B$2:$B$486='Analyse Global PARIS '!$A5)*('Récaptitulatif Resa PARIS 2018'!$I$2:$I$486))</f>
        <v>0</v>
      </c>
      <c r="L5" s="74">
        <f>SUMPRODUCT(('Récaptitulatif Resa PARIS 2018'!$E$2:$E$486=L$1)*('Récaptitulatif Resa PARIS 2018'!$B$2:$B$486='Analyse Global PARIS '!$A5)*('Récaptitulatif Resa PARIS 2018'!$I$2:$I$486))</f>
        <v>0</v>
      </c>
      <c r="M5" s="74">
        <f>SUMPRODUCT(('Récaptitulatif Resa PARIS 2018'!$E$2:$E$486=M$1)*('Récaptitulatif Resa PARIS 2018'!$B$2:$B$486='Analyse Global PARIS '!$A5)*('Récaptitulatif Resa PARIS 2018'!$I$2:$I$486))</f>
        <v>0</v>
      </c>
      <c r="N5" s="73">
        <f t="shared" si="0"/>
        <v>0</v>
      </c>
    </row>
    <row r="6" spans="1:14" ht="29" customHeight="1" x14ac:dyDescent="0.35">
      <c r="A6" s="44" t="s">
        <v>121</v>
      </c>
      <c r="B6" s="45">
        <f>SUM(B2:B5)</f>
        <v>0</v>
      </c>
      <c r="C6" s="45">
        <f t="shared" ref="C6:M6" si="1">SUM(C2:C5)</f>
        <v>0</v>
      </c>
      <c r="D6" s="45">
        <f t="shared" si="1"/>
        <v>0</v>
      </c>
      <c r="E6" s="45">
        <f t="shared" si="1"/>
        <v>0</v>
      </c>
      <c r="F6" s="45">
        <f t="shared" si="1"/>
        <v>0</v>
      </c>
      <c r="G6" s="45">
        <f t="shared" si="1"/>
        <v>0</v>
      </c>
      <c r="H6" s="45">
        <f t="shared" si="1"/>
        <v>0</v>
      </c>
      <c r="I6" s="45">
        <f t="shared" si="1"/>
        <v>0</v>
      </c>
      <c r="J6" s="45">
        <f t="shared" si="1"/>
        <v>0</v>
      </c>
      <c r="K6" s="45">
        <f t="shared" si="1"/>
        <v>0</v>
      </c>
      <c r="L6" s="45">
        <f t="shared" si="1"/>
        <v>0</v>
      </c>
      <c r="M6" s="45">
        <f t="shared" si="1"/>
        <v>51952.03</v>
      </c>
      <c r="N6" s="45">
        <f>SUM(B6:M6)</f>
        <v>51952.03</v>
      </c>
    </row>
    <row r="7" spans="1:14" ht="29" customHeight="1" x14ac:dyDescent="0.35">
      <c r="A7" s="72" t="s">
        <v>48</v>
      </c>
      <c r="B7" s="75">
        <f>HLOOKUP(B1,'Récaptitulatif Loyer Paris'!$B$1:$Y$95,3,FALSE)</f>
        <v>34514.356774193548</v>
      </c>
      <c r="C7" s="75">
        <f>HLOOKUP(C1,'Récaptitulatif Loyer Paris'!$B$1:$Y$95,3,FALSE)</f>
        <v>0</v>
      </c>
      <c r="D7" s="75">
        <f>HLOOKUP(D1,'Récaptitulatif Loyer Paris'!$B$1:$Y$95,3,FALSE)</f>
        <v>0</v>
      </c>
      <c r="E7" s="75">
        <f>HLOOKUP(E1,'Récaptitulatif Loyer Paris'!$B$1:$Y$95,3,FALSE)</f>
        <v>0</v>
      </c>
      <c r="F7" s="75">
        <f>HLOOKUP(F1,'Récaptitulatif Loyer Paris'!$B$1:$Y$95,3,FALSE)</f>
        <v>0</v>
      </c>
      <c r="G7" s="75">
        <f>HLOOKUP(G1,'Récaptitulatif Loyer Paris'!$B$1:$Y$95,3,FALSE)</f>
        <v>0</v>
      </c>
      <c r="H7" s="75">
        <f>HLOOKUP(H1,'Récaptitulatif Loyer Paris'!$B$1:$Y$95,3,FALSE)</f>
        <v>0</v>
      </c>
      <c r="I7" s="75">
        <f>HLOOKUP(I1,'Récaptitulatif Loyer Paris'!$B$1:$Y$95,3,FALSE)</f>
        <v>0</v>
      </c>
      <c r="J7" s="75">
        <f>HLOOKUP(J1,'Récaptitulatif Loyer Paris'!$B$1:$Y$95,3,FALSE)</f>
        <v>0</v>
      </c>
      <c r="K7" s="75">
        <f>HLOOKUP(K1,'Récaptitulatif Loyer Paris'!$B$1:$Y$95,3,FALSE)</f>
        <v>0</v>
      </c>
      <c r="L7" s="75">
        <f>HLOOKUP(L1,'Récaptitulatif Loyer Paris'!$B$1:$Y$95,3,FALSE)</f>
        <v>0</v>
      </c>
      <c r="M7" s="75">
        <f>HLOOKUP(M1,'Récaptitulatif Loyer Paris'!$B$1:$Y$95,3,FALSE)</f>
        <v>1200</v>
      </c>
      <c r="N7" s="73">
        <f t="shared" ref="N7" si="2">SUM(B7:M7)</f>
        <v>35714.356774193548</v>
      </c>
    </row>
    <row r="8" spans="1:14" ht="29" customHeight="1" x14ac:dyDescent="0.35">
      <c r="A8" s="44" t="s">
        <v>122</v>
      </c>
      <c r="B8" s="45">
        <f>B6-B7</f>
        <v>-34514.356774193548</v>
      </c>
      <c r="C8" s="45">
        <f t="shared" ref="C8:N8" si="3">C6-C7</f>
        <v>0</v>
      </c>
      <c r="D8" s="45">
        <f t="shared" si="3"/>
        <v>0</v>
      </c>
      <c r="E8" s="45">
        <f t="shared" si="3"/>
        <v>0</v>
      </c>
      <c r="F8" s="45">
        <f t="shared" si="3"/>
        <v>0</v>
      </c>
      <c r="G8" s="45">
        <f t="shared" si="3"/>
        <v>0</v>
      </c>
      <c r="H8" s="45">
        <f t="shared" si="3"/>
        <v>0</v>
      </c>
      <c r="I8" s="45">
        <f t="shared" si="3"/>
        <v>0</v>
      </c>
      <c r="J8" s="45">
        <f t="shared" si="3"/>
        <v>0</v>
      </c>
      <c r="K8" s="45">
        <f t="shared" si="3"/>
        <v>0</v>
      </c>
      <c r="L8" s="45">
        <f t="shared" si="3"/>
        <v>0</v>
      </c>
      <c r="M8" s="45">
        <f t="shared" si="3"/>
        <v>50752.03</v>
      </c>
      <c r="N8" s="45">
        <f t="shared" si="3"/>
        <v>16237.673225806451</v>
      </c>
    </row>
    <row r="9" spans="1:14" ht="29" customHeight="1" x14ac:dyDescent="0.35">
      <c r="A9" s="72" t="s">
        <v>123</v>
      </c>
      <c r="B9" s="78">
        <f>IFERROR(B8/B6,0)</f>
        <v>0</v>
      </c>
      <c r="C9" s="78">
        <f t="shared" ref="C9:N9" si="4">IFERROR(C8/C6,0)</f>
        <v>0</v>
      </c>
      <c r="D9" s="78">
        <f t="shared" si="4"/>
        <v>0</v>
      </c>
      <c r="E9" s="78">
        <f t="shared" si="4"/>
        <v>0</v>
      </c>
      <c r="F9" s="78">
        <f t="shared" si="4"/>
        <v>0</v>
      </c>
      <c r="G9" s="78">
        <f t="shared" si="4"/>
        <v>0</v>
      </c>
      <c r="H9" s="78">
        <f t="shared" si="4"/>
        <v>0</v>
      </c>
      <c r="I9" s="78">
        <f t="shared" si="4"/>
        <v>0</v>
      </c>
      <c r="J9" s="78">
        <f t="shared" si="4"/>
        <v>0</v>
      </c>
      <c r="K9" s="78">
        <f t="shared" si="4"/>
        <v>0</v>
      </c>
      <c r="L9" s="78">
        <f t="shared" si="4"/>
        <v>0</v>
      </c>
      <c r="M9" s="79">
        <f t="shared" si="4"/>
        <v>0.9769017688047994</v>
      </c>
      <c r="N9" s="80">
        <f t="shared" si="4"/>
        <v>0.31255127520149745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Mois de gestion</vt:lpstr>
      <vt:lpstr>Récaptitulatif Loyer Paris</vt:lpstr>
      <vt:lpstr>Récaptitulatif Resa PARIS 2018</vt:lpstr>
      <vt:lpstr>Comptabilité PARIS 2018</vt:lpstr>
      <vt:lpstr>Analyse Global PARIS </vt:lpstr>
    </vt:vector>
  </TitlesOfParts>
  <Company>IUT PARIS DESCARTES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vassoux</dc:creator>
  <cp:lastModifiedBy>Thibault Martin</cp:lastModifiedBy>
  <dcterms:created xsi:type="dcterms:W3CDTF">2016-09-14T15:49:27Z</dcterms:created>
  <dcterms:modified xsi:type="dcterms:W3CDTF">2018-01-18T17:49:49Z</dcterms:modified>
</cp:coreProperties>
</file>