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 codeName="{91B80F79-697F-C00D-A1F8-6C9A07846A5C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Thibault Martin\Downloads\"/>
    </mc:Choice>
  </mc:AlternateContent>
  <bookViews>
    <workbookView xWindow="0" yWindow="480" windowWidth="21720" windowHeight="13620" firstSheet="1" activeTab="3" xr2:uid="{00000000-000D-0000-FFFF-FFFF00000000}"/>
  </bookViews>
  <sheets>
    <sheet name="Mois de gestion" sheetId="7" state="hidden" r:id="rId1"/>
    <sheet name="Récaptitulatif Loyer Paris" sheetId="6" r:id="rId2"/>
    <sheet name="Récaptitulatif Resa PARIS 2018" sheetId="8" r:id="rId3"/>
    <sheet name="Comptabilité PARIS 2018" sheetId="10" r:id="rId4"/>
  </sheets>
  <externalReferences>
    <externalReference r:id="rId5"/>
  </externalReferences>
  <definedNames>
    <definedName name="_xlnm._FilterDatabase" localSheetId="1" hidden="1">'Récaptitulatif Loyer Paris'!$A$2:$Z$57</definedName>
    <definedName name="_xlnm._FilterDatabase" localSheetId="2" hidden="1">'Récaptitulatif Resa PARIS 2018'!$A$1:$I$1</definedName>
    <definedName name="Param1">[1]Param!$A$3:$A$11</definedName>
    <definedName name="Param2">[1]Param!$A$14:$A$40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8" l="1"/>
  <c r="E4" i="8"/>
  <c r="E5" i="8"/>
  <c r="E6" i="8"/>
  <c r="E7" i="8"/>
  <c r="E2" i="8"/>
  <c r="E3" i="10"/>
  <c r="E4" i="10"/>
  <c r="E5" i="10"/>
  <c r="E6" i="10"/>
  <c r="E7" i="10"/>
  <c r="H7" i="10"/>
  <c r="J7" i="10" s="1"/>
  <c r="H6" i="10"/>
  <c r="J6" i="10" s="1"/>
  <c r="H5" i="10"/>
  <c r="J5" i="10" s="1"/>
  <c r="H4" i="10"/>
  <c r="J4" i="10" s="1"/>
  <c r="J3" i="10"/>
  <c r="H3" i="10"/>
  <c r="E2" i="10"/>
  <c r="I3" i="10"/>
  <c r="I5" i="10"/>
  <c r="I6" i="10"/>
  <c r="I4" i="10"/>
  <c r="I7" i="10"/>
  <c r="I2" i="10"/>
  <c r="K7" i="10" l="1"/>
  <c r="L7" i="10" s="1"/>
  <c r="K4" i="10"/>
  <c r="L4" i="10" s="1"/>
  <c r="K6" i="10"/>
  <c r="L6" i="10" s="1"/>
  <c r="K5" i="10"/>
  <c r="L5" i="10" s="1"/>
  <c r="K3" i="10"/>
  <c r="L3" i="10" s="1"/>
  <c r="H2" i="8"/>
  <c r="H2" i="10"/>
  <c r="J2" i="10" s="1"/>
  <c r="H3" i="8"/>
  <c r="H4" i="8"/>
  <c r="H5" i="8"/>
  <c r="H6" i="8"/>
  <c r="H7" i="8"/>
  <c r="K2" i="10" l="1"/>
  <c r="L2" i="10" s="1"/>
  <c r="D38" i="6"/>
  <c r="D27" i="6" l="1"/>
  <c r="D20" i="6" l="1"/>
  <c r="D12" i="6"/>
  <c r="D26" i="6"/>
  <c r="D24" i="6"/>
  <c r="D21" i="6"/>
  <c r="D6" i="6"/>
  <c r="L28" i="7" l="1"/>
  <c r="L26" i="7"/>
  <c r="I22" i="7"/>
  <c r="I20" i="7"/>
  <c r="I19" i="7"/>
  <c r="G18" i="7"/>
  <c r="I16" i="7"/>
  <c r="I15" i="7"/>
  <c r="I3" i="7" s="1"/>
  <c r="K12" i="7"/>
  <c r="K3" i="7"/>
  <c r="G12" i="7"/>
  <c r="G3" i="7"/>
  <c r="E10" i="7"/>
  <c r="E4" i="7"/>
  <c r="E3" i="7" s="1"/>
  <c r="F8" i="7"/>
  <c r="M3" i="7"/>
  <c r="J3" i="7"/>
  <c r="H3" i="7"/>
  <c r="F3" i="7"/>
  <c r="D3" i="7"/>
  <c r="C3" i="7"/>
  <c r="B3" i="7"/>
  <c r="L3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Smartrenting</author>
    <author>Romain Bernard</author>
  </authors>
  <commentList>
    <comment ref="D7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Soustraire 25 nuits payées en trop</t>
        </r>
      </text>
    </comment>
    <comment ref="D1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226,99€ (changement mitigeur cuisine)</t>
        </r>
      </text>
    </comment>
    <comment ref="D25" authorId="1" shapeId="0" xr:uid="{00000000-0006-0000-0100-000003000000}">
      <text>
        <r>
          <rPr>
            <b/>
            <sz val="9"/>
            <color indexed="81"/>
            <rFont val="Tahoma"/>
            <family val="2"/>
          </rPr>
          <t>Romain Bernard:</t>
        </r>
        <r>
          <rPr>
            <sz val="9"/>
            <color indexed="81"/>
            <rFont val="Tahoma"/>
            <family val="2"/>
          </rPr>
          <t xml:space="preserve">
773,86€ à verser (prorata de décembre + prorata de janvier car elle revient 4 jours)</t>
        </r>
      </text>
    </comment>
    <comment ref="D2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140€ + 590€ serrure</t>
        </r>
      </text>
    </comment>
  </commentList>
</comments>
</file>

<file path=xl/sharedStrings.xml><?xml version="1.0" encoding="utf-8"?>
<sst xmlns="http://schemas.openxmlformats.org/spreadsheetml/2006/main" count="200" uniqueCount="127">
  <si>
    <t>CONSTANCE</t>
  </si>
  <si>
    <t>ALESIA</t>
  </si>
  <si>
    <t>TEMPLE</t>
  </si>
  <si>
    <t>POISSONNIERE</t>
  </si>
  <si>
    <t>NERVIL</t>
  </si>
  <si>
    <t>CHAMP DE MARS</t>
  </si>
  <si>
    <t>CANAL ST MARTIN</t>
  </si>
  <si>
    <t>RICHARD LENOIR</t>
  </si>
  <si>
    <t>ARSENAL GUY</t>
  </si>
  <si>
    <t>NICOLE</t>
  </si>
  <si>
    <t>TOUR EIFFEL</t>
  </si>
  <si>
    <t>ROOFTOP</t>
  </si>
  <si>
    <t>SAINT LOUIS</t>
  </si>
  <si>
    <t>BEAUMARCHAIS</t>
  </si>
  <si>
    <t>BATIGNOLLES</t>
  </si>
  <si>
    <t>MONTMARTRE</t>
  </si>
  <si>
    <t>ECOLES</t>
  </si>
  <si>
    <t>ORSAY</t>
  </si>
  <si>
    <t>PYRAMIDE 2</t>
  </si>
  <si>
    <t>PYRAMIDE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</si>
  <si>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</si>
  <si>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</si>
  <si>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</si>
  <si>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</si>
  <si>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</si>
  <si>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</si>
  <si>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</si>
  <si>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</si>
  <si>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</si>
  <si>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</si>
  <si>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</si>
  <si>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</si>
  <si>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</si>
  <si>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MONTMARTRE 2</t>
  </si>
  <si>
    <t>MARIQUE</t>
  </si>
  <si>
    <t>ODEON</t>
  </si>
  <si>
    <t>BRUNEL</t>
  </si>
  <si>
    <t>COLISEE</t>
  </si>
  <si>
    <t>LABORDE</t>
  </si>
  <si>
    <t>EVA</t>
  </si>
  <si>
    <t>VOLTAIRE</t>
  </si>
  <si>
    <t>THURIES</t>
  </si>
  <si>
    <t>Total par mois</t>
  </si>
  <si>
    <t>VAUGIRARD</t>
  </si>
  <si>
    <t>Code appartement</t>
  </si>
  <si>
    <t>TOTAL</t>
  </si>
  <si>
    <t>PORTE D'ORLEANS</t>
  </si>
  <si>
    <t>LEDRU ROLLIN</t>
  </si>
  <si>
    <t>Nombre de nuits possibles</t>
  </si>
  <si>
    <t>Loyer</t>
  </si>
  <si>
    <t>SULTAN</t>
  </si>
  <si>
    <t>INVALIDES</t>
  </si>
  <si>
    <t>SAINT SAUVEUR</t>
  </si>
  <si>
    <t>FRIEDLAND</t>
  </si>
  <si>
    <t>POINCARE</t>
  </si>
  <si>
    <t>QUENU</t>
  </si>
  <si>
    <t>VICTOR LETALLE</t>
  </si>
  <si>
    <t>CHABANAIS</t>
  </si>
  <si>
    <t>LEPIC</t>
  </si>
  <si>
    <t>BEAUBOURG</t>
  </si>
  <si>
    <t>MONCEAU</t>
  </si>
  <si>
    <t>JUGE</t>
  </si>
  <si>
    <t>LAFAYETTE</t>
  </si>
  <si>
    <t>LABROUSTE</t>
  </si>
  <si>
    <t>ASILE</t>
  </si>
  <si>
    <t>BATIGNOLLES 2</t>
  </si>
  <si>
    <t>CHARENTON</t>
  </si>
  <si>
    <t>BECCARIA</t>
  </si>
  <si>
    <t>AMSTERDAM</t>
  </si>
  <si>
    <t>SUFFREN</t>
  </si>
  <si>
    <t>BERNARDINS</t>
  </si>
  <si>
    <t>MOUFFETARD</t>
  </si>
  <si>
    <t>NAVARIN</t>
  </si>
  <si>
    <t>CARDINAL LEMOINE</t>
  </si>
  <si>
    <t>ORFILA</t>
  </si>
  <si>
    <t>CONVENTION</t>
  </si>
  <si>
    <t>MOREAU</t>
  </si>
  <si>
    <t>D'ORSEL</t>
  </si>
  <si>
    <t>RUHMKORFF</t>
  </si>
  <si>
    <t>DAMES</t>
  </si>
  <si>
    <t>LOBLIGEOIS</t>
  </si>
  <si>
    <t>VICTOR HUGO 2</t>
  </si>
  <si>
    <t>FELICITE</t>
  </si>
  <si>
    <t>BOILEAU</t>
  </si>
  <si>
    <t>Ordener(2)</t>
  </si>
  <si>
    <t>CHAMPIONNET</t>
  </si>
  <si>
    <t>D'ORSEL 2</t>
  </si>
  <si>
    <t>BRUNE</t>
  </si>
  <si>
    <t>DUNOIS</t>
  </si>
  <si>
    <t>Quai de la marne</t>
  </si>
  <si>
    <t>Jour de paiement</t>
  </si>
  <si>
    <t>MAlESHERBES</t>
  </si>
  <si>
    <t>Ne pas payer le loyer - presque 1 mois entier inutilisable en tant que 4 personnes</t>
  </si>
  <si>
    <t>DESMOULINS</t>
  </si>
  <si>
    <t>MAINE</t>
  </si>
  <si>
    <t>Providence</t>
  </si>
  <si>
    <t>ASSAS</t>
  </si>
  <si>
    <t>Ménage à facturer (bnb groom)</t>
  </si>
  <si>
    <t>LERICHE 2</t>
  </si>
  <si>
    <t>Villafranca</t>
  </si>
  <si>
    <t>Anjou</t>
  </si>
  <si>
    <t>Ajouter au Loyer 69,90 € (prix d'un canapé cassé par des voyageurs) (renouvellement du contrat en 50/50 du 12/01/2018 au 12/02/2018 puis 900€</t>
  </si>
  <si>
    <t>Ne pas payer les 2 premières semaines de Janvier (Relogement + Indisponibilité de l'appartement pendant plus de 3 jours)</t>
  </si>
  <si>
    <t>Enlever 37.49€ (facture free)</t>
  </si>
  <si>
    <t>Pascal</t>
  </si>
  <si>
    <t>Rue des écoles</t>
  </si>
  <si>
    <t>Garibaldi</t>
  </si>
  <si>
    <t>Date d'arrivée</t>
  </si>
  <si>
    <t>Date de départ</t>
  </si>
  <si>
    <t>Nombre de nuits</t>
  </si>
  <si>
    <t>Prestations de services</t>
  </si>
  <si>
    <t>Alex Annesley</t>
  </si>
  <si>
    <t>Arnaud Forest</t>
  </si>
  <si>
    <t>Renaud Vincent</t>
  </si>
  <si>
    <t>Pablo Fonseca</t>
  </si>
  <si>
    <t>Yuan Xu</t>
  </si>
  <si>
    <t>Romain Huck</t>
  </si>
  <si>
    <t>Plateforme</t>
  </si>
  <si>
    <t>Réservation</t>
  </si>
  <si>
    <t>Type</t>
  </si>
  <si>
    <t>Nom Touriste</t>
  </si>
  <si>
    <t>Loyer / nuit</t>
  </si>
  <si>
    <t xml:space="preserve">Prix / nuit </t>
  </si>
  <si>
    <t>Coût / nuit</t>
  </si>
  <si>
    <t>Mois</t>
  </si>
  <si>
    <t>Montant de la réservation net</t>
  </si>
  <si>
    <t>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</si>
</sst>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8"/>
      <color theme="0"/>
      <name val="Verdana"/>
      <family val="2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b/>
      <sz val="10"/>
      <color rgb="FFFFFF00"/>
      <name val="Verdana"/>
      <family val="2"/>
    </font>
    <font>
      <sz val="10"/>
      <color theme="1"/>
      <name val="Wingdings"/>
      <charset val="2"/>
    </font>
  </fonts>
  <fills count="15">
    <fill>
      <patternFill patternType="none"/>
    </fill>
    <fill>
      <patternFill patternType="gray125"/>
    </fill>
    <fill>
      <patternFill patternType="darkUp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0466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95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0" fillId="2" borderId="0" xfId="0" applyFont="1" applyFill="1"/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/>
    <xf numFmtId="0" fontId="0" fillId="0" borderId="0" xfId="0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0" xfId="0" applyFont="1" applyFill="1"/>
    <xf numFmtId="0" fontId="3" fillId="0" borderId="0" xfId="0" applyFont="1" applyFill="1"/>
    <xf numFmtId="0" fontId="4" fillId="8" borderId="0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4" fontId="1" fillId="3" borderId="0" xfId="1" applyNumberFormat="1" applyFont="1" applyFill="1" applyBorder="1" applyAlignment="1">
      <alignment horizontal="center" vertical="center" wrapText="1"/>
    </xf>
    <xf numFmtId="0" fontId="9" fillId="0" borderId="0" xfId="0" applyFont="1"/>
    <xf numFmtId="0" fontId="14" fillId="7" borderId="8" xfId="0" applyFont="1" applyFill="1" applyBorder="1" applyAlignment="1">
      <alignment vertical="center" wrapText="1"/>
    </xf>
    <xf numFmtId="0" fontId="15" fillId="0" borderId="0" xfId="0" applyFont="1"/>
    <xf numFmtId="0" fontId="12" fillId="0" borderId="0" xfId="0" applyFont="1" applyFill="1" applyAlignment="1">
      <alignment horizontal="center" vertical="center" wrapText="1"/>
    </xf>
    <xf numFmtId="0" fontId="17" fillId="4" borderId="0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14" fillId="7" borderId="9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8" borderId="11" xfId="0" applyFont="1" applyFill="1" applyBorder="1" applyAlignment="1">
      <alignment horizontal="center" vertical="center" wrapText="1"/>
    </xf>
    <xf numFmtId="0" fontId="9" fillId="0" borderId="11" xfId="0" applyFont="1" applyBorder="1"/>
    <xf numFmtId="0" fontId="11" fillId="8" borderId="12" xfId="0" applyFont="1" applyFill="1" applyBorder="1" applyAlignment="1">
      <alignment horizontal="left" vertical="center" wrapText="1"/>
    </xf>
    <xf numFmtId="0" fontId="11" fillId="8" borderId="12" xfId="0" applyFont="1" applyFill="1" applyBorder="1" applyAlignment="1">
      <alignment horizontal="center" vertical="center" wrapText="1"/>
    </xf>
    <xf numFmtId="0" fontId="9" fillId="0" borderId="12" xfId="0" applyFont="1" applyBorder="1"/>
    <xf numFmtId="165" fontId="9" fillId="0" borderId="12" xfId="2" applyNumberFormat="1" applyFont="1" applyBorder="1"/>
    <xf numFmtId="0" fontId="0" fillId="0" borderId="12" xfId="0" applyFont="1" applyBorder="1"/>
    <xf numFmtId="165" fontId="0" fillId="0" borderId="12" xfId="2" applyNumberFormat="1" applyFont="1" applyBorder="1"/>
    <xf numFmtId="165" fontId="9" fillId="2" borderId="13" xfId="0" applyNumberFormat="1" applyFont="1" applyFill="1" applyBorder="1"/>
    <xf numFmtId="0" fontId="4" fillId="8" borderId="12" xfId="0" applyFont="1" applyFill="1" applyBorder="1" applyAlignment="1">
      <alignment horizontal="left" vertical="center" wrapText="1"/>
    </xf>
    <xf numFmtId="0" fontId="4" fillId="8" borderId="12" xfId="0" applyFont="1" applyFill="1" applyBorder="1" applyAlignment="1">
      <alignment horizontal="center" vertical="center" wrapText="1"/>
    </xf>
    <xf numFmtId="0" fontId="4" fillId="8" borderId="14" xfId="0" applyFont="1" applyFill="1" applyBorder="1" applyAlignment="1">
      <alignment horizontal="left" vertical="center" wrapText="1"/>
    </xf>
    <xf numFmtId="0" fontId="4" fillId="8" borderId="14" xfId="0" applyFont="1" applyFill="1" applyBorder="1" applyAlignment="1">
      <alignment horizontal="center" vertical="center" wrapText="1"/>
    </xf>
    <xf numFmtId="0" fontId="9" fillId="0" borderId="14" xfId="0" applyFont="1" applyBorder="1"/>
    <xf numFmtId="0" fontId="9" fillId="10" borderId="12" xfId="0" applyFont="1" applyFill="1" applyBorder="1"/>
    <xf numFmtId="165" fontId="9" fillId="10" borderId="12" xfId="2" applyNumberFormat="1" applyFont="1" applyFill="1" applyBorder="1"/>
    <xf numFmtId="165" fontId="9" fillId="0" borderId="12" xfId="2" applyNumberFormat="1" applyFont="1" applyFill="1" applyBorder="1"/>
    <xf numFmtId="0" fontId="0" fillId="0" borderId="12" xfId="0" applyFont="1" applyFill="1" applyBorder="1"/>
    <xf numFmtId="0" fontId="9" fillId="0" borderId="12" xfId="0" applyFont="1" applyFill="1" applyBorder="1"/>
    <xf numFmtId="0" fontId="0" fillId="11" borderId="12" xfId="0" applyFont="1" applyFill="1" applyBorder="1"/>
    <xf numFmtId="165" fontId="9" fillId="11" borderId="12" xfId="2" applyNumberFormat="1" applyFont="1" applyFill="1" applyBorder="1"/>
    <xf numFmtId="0" fontId="9" fillId="11" borderId="12" xfId="0" applyFont="1" applyFill="1" applyBorder="1"/>
    <xf numFmtId="0" fontId="9" fillId="10" borderId="11" xfId="0" applyFont="1" applyFill="1" applyBorder="1"/>
    <xf numFmtId="165" fontId="0" fillId="0" borderId="12" xfId="2" applyNumberFormat="1" applyFont="1" applyFill="1" applyBorder="1"/>
    <xf numFmtId="0" fontId="9" fillId="0" borderId="0" xfId="0" applyFont="1" applyBorder="1"/>
    <xf numFmtId="165" fontId="9" fillId="0" borderId="0" xfId="2" applyNumberFormat="1" applyFont="1" applyFill="1" applyBorder="1"/>
    <xf numFmtId="0" fontId="9" fillId="10" borderId="0" xfId="0" applyFont="1" applyFill="1" applyBorder="1"/>
    <xf numFmtId="0" fontId="4" fillId="8" borderId="11" xfId="0" applyFont="1" applyFill="1" applyBorder="1" applyAlignment="1">
      <alignment horizontal="left" vertical="center" wrapText="1"/>
    </xf>
    <xf numFmtId="165" fontId="0" fillId="0" borderId="11" xfId="2" applyNumberFormat="1" applyFont="1" applyBorder="1"/>
    <xf numFmtId="0" fontId="0" fillId="10" borderId="0" xfId="0" applyFont="1" applyFill="1" applyBorder="1"/>
    <xf numFmtId="165" fontId="0" fillId="10" borderId="0" xfId="2" applyNumberFormat="1" applyFont="1" applyFill="1" applyBorder="1"/>
    <xf numFmtId="0" fontId="9" fillId="6" borderId="0" xfId="0" applyFont="1" applyFill="1" applyBorder="1"/>
    <xf numFmtId="0" fontId="9" fillId="6" borderId="12" xfId="0" applyFont="1" applyFill="1" applyBorder="1"/>
    <xf numFmtId="0" fontId="0" fillId="6" borderId="0" xfId="0" applyFont="1" applyFill="1" applyBorder="1"/>
    <xf numFmtId="165" fontId="0" fillId="6" borderId="0" xfId="2" applyNumberFormat="1" applyFont="1" applyFill="1" applyBorder="1"/>
    <xf numFmtId="0" fontId="18" fillId="12" borderId="15" xfId="0" applyFont="1" applyFill="1" applyBorder="1" applyAlignment="1">
      <alignment horizontal="center" vertical="center" wrapText="1"/>
    </xf>
    <xf numFmtId="44" fontId="18" fillId="12" borderId="15" xfId="2" applyFont="1" applyFill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44" fontId="19" fillId="0" borderId="15" xfId="2" applyFont="1" applyBorder="1"/>
    <xf numFmtId="0" fontId="19" fillId="0" borderId="15" xfId="0" applyFont="1" applyBorder="1" applyAlignment="1">
      <alignment horizontal="center"/>
    </xf>
    <xf numFmtId="14" fontId="19" fillId="0" borderId="15" xfId="0" applyNumberFormat="1" applyFont="1" applyBorder="1" applyAlignment="1">
      <alignment horizontal="center" vertical="center"/>
    </xf>
    <xf numFmtId="44" fontId="19" fillId="0" borderId="15" xfId="2" applyFont="1" applyBorder="1" applyAlignment="1">
      <alignment horizontal="center" vertical="center"/>
    </xf>
    <xf numFmtId="44" fontId="18" fillId="13" borderId="15" xfId="2" applyFont="1" applyFill="1" applyBorder="1" applyAlignment="1">
      <alignment horizontal="center" vertical="center" wrapText="1"/>
    </xf>
    <xf numFmtId="0" fontId="18" fillId="13" borderId="15" xfId="0" applyFont="1" applyFill="1" applyBorder="1" applyAlignment="1">
      <alignment horizontal="center" vertical="center" wrapText="1"/>
    </xf>
    <xf numFmtId="14" fontId="18" fillId="13" borderId="15" xfId="0" applyNumberFormat="1" applyFont="1" applyFill="1" applyBorder="1" applyAlignment="1">
      <alignment horizontal="center" vertical="center" wrapText="1"/>
    </xf>
    <xf numFmtId="0" fontId="16" fillId="9" borderId="0" xfId="0" applyFont="1" applyFill="1" applyAlignment="1">
      <alignment horizontal="centerContinuous" vertical="center"/>
    </xf>
    <xf numFmtId="0" fontId="0" fillId="0" borderId="0" xfId="0" applyAlignment="1">
      <alignment horizontal="center"/>
    </xf>
    <xf numFmtId="44" fontId="20" fillId="14" borderId="15" xfId="2" applyFont="1" applyFill="1" applyBorder="1"/>
    <xf numFmtId="44" fontId="18" fillId="12" borderId="15" xfId="2" applyFont="1" applyFill="1" applyBorder="1" applyAlignment="1">
      <alignment horizontal="center" vertical="center"/>
    </xf>
    <xf numFmtId="0" fontId="21" fillId="12" borderId="15" xfId="0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  <xf numFmtId="0" fontId="18" fillId="12" borderId="15" xfId="0" applyFont="1" applyFill="1" applyBorder="1" applyAlignment="1">
      <alignment horizontal="center" vertical="center"/>
    </xf>
    <xf numFmtId="0" fontId="18" fillId="13" borderId="15" xfId="0" applyFont="1" applyFill="1" applyBorder="1" applyAlignment="1">
      <alignment horizontal="center" vertical="center"/>
    </xf>
    <xf numFmtId="14" fontId="18" fillId="13" borderId="15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5" fillId="9" borderId="10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5" fillId="9" borderId="10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horizontal="center" vertical="center" wrapText="1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6350</xdr:colOff>
          <xdr:row>0</xdr:row>
          <xdr:rowOff>82550</xdr:rowOff>
        </xdr:from>
        <xdr:to>
          <xdr:col>11</xdr:col>
          <xdr:colOff>222250</xdr:colOff>
          <xdr:row>1</xdr:row>
          <xdr:rowOff>12700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4436229B-4AE3-4AD1-847E-101C803BB8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artrenting/Dropbox/Smartrenting/Smartrenting/Prospection%20et%20Partenariats/Romane/C:/Users/Smartrenting/Documents/C:/Users/vassoux/Dropbox/Smartrenting/Smartrenting/Pilotage/Tableau%20de%20bord/5_charges%20et%20tr&#233;sorer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Y34"/>
  <sheetViews>
    <sheetView workbookViewId="0">
      <pane xSplit="1" ySplit="2" topLeftCell="B3" activePane="bottomRight" state="frozen"/>
      <selection pane="topRight" activeCell="C1" sqref="C1"/>
      <selection pane="bottomLeft" activeCell="A2" sqref="A2"/>
      <selection pane="bottomRight" sqref="A1:A2"/>
    </sheetView>
  </sheetViews>
  <sheetFormatPr baseColWidth="10" defaultColWidth="11.453125" defaultRowHeight="14.5" x14ac:dyDescent="0.35"/>
  <cols>
    <col min="1" max="1" width="22.1796875" customWidth="1"/>
    <col min="2" max="6" width="13.453125" customWidth="1"/>
    <col min="7" max="7" width="11.453125" style="4"/>
    <col min="8" max="9" width="11.453125" style="3"/>
    <col min="10" max="10" width="14.453125" style="3" customWidth="1"/>
    <col min="11" max="12" width="11.453125" style="3"/>
    <col min="13" max="13" width="11.453125" style="2"/>
    <col min="14" max="25" width="11.453125" style="1"/>
  </cols>
  <sheetData>
    <row r="1" spans="1:25" ht="19" thickBot="1" x14ac:dyDescent="0.4">
      <c r="A1" s="84" t="s">
        <v>32</v>
      </c>
      <c r="B1" s="17"/>
      <c r="C1" s="17"/>
      <c r="D1" s="17"/>
      <c r="E1" s="17"/>
      <c r="F1" s="17"/>
      <c r="G1" s="86">
        <v>2016</v>
      </c>
      <c r="H1" s="87"/>
      <c r="I1" s="87"/>
      <c r="J1" s="87"/>
      <c r="K1" s="87"/>
      <c r="L1" s="87"/>
      <c r="M1" s="88"/>
      <c r="N1" s="89">
        <v>2017</v>
      </c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</row>
    <row r="2" spans="1:25" s="9" customFormat="1" ht="50.25" customHeight="1" thickBot="1" x14ac:dyDescent="0.4">
      <c r="A2" s="85"/>
      <c r="B2" s="11" t="s">
        <v>31</v>
      </c>
      <c r="C2" s="11" t="s">
        <v>30</v>
      </c>
      <c r="D2" s="11" t="s">
        <v>29</v>
      </c>
      <c r="E2" s="11" t="s">
        <v>28</v>
      </c>
      <c r="F2" s="11" t="s">
        <v>27</v>
      </c>
      <c r="G2" s="11" t="s">
        <v>26</v>
      </c>
      <c r="H2" s="18" t="s">
        <v>25</v>
      </c>
      <c r="I2" s="18" t="s">
        <v>24</v>
      </c>
      <c r="J2" s="18" t="s">
        <v>23</v>
      </c>
      <c r="K2" s="18" t="s">
        <v>22</v>
      </c>
      <c r="L2" s="18" t="s">
        <v>21</v>
      </c>
      <c r="M2" s="10" t="s">
        <v>20</v>
      </c>
      <c r="N2" s="16" t="s">
        <v>31</v>
      </c>
      <c r="O2" s="16" t="s">
        <v>30</v>
      </c>
      <c r="P2" s="16" t="s">
        <v>29</v>
      </c>
      <c r="Q2" s="16" t="s">
        <v>28</v>
      </c>
      <c r="R2" s="16" t="s">
        <v>27</v>
      </c>
      <c r="S2" s="16" t="s">
        <v>26</v>
      </c>
      <c r="T2" s="16" t="s">
        <v>25</v>
      </c>
      <c r="U2" s="16" t="s">
        <v>24</v>
      </c>
      <c r="V2" s="16" t="s">
        <v>23</v>
      </c>
      <c r="W2" s="16" t="s">
        <v>22</v>
      </c>
      <c r="X2" s="16" t="s">
        <v>21</v>
      </c>
      <c r="Y2" s="16" t="s">
        <v>20</v>
      </c>
    </row>
    <row r="3" spans="1:25" s="15" customFormat="1" ht="50.25" customHeight="1" x14ac:dyDescent="0.35">
      <c r="A3" s="15" t="s">
        <v>42</v>
      </c>
      <c r="B3" s="20">
        <f>SUM(B4:B68)</f>
        <v>1350</v>
      </c>
      <c r="C3" s="20">
        <f t="shared" ref="C3:M3" si="0">SUM(C4:C68)</f>
        <v>0</v>
      </c>
      <c r="D3" s="20">
        <f t="shared" si="0"/>
        <v>1283</v>
      </c>
      <c r="E3" s="20">
        <f t="shared" si="0"/>
        <v>3845</v>
      </c>
      <c r="F3" s="20">
        <f t="shared" si="0"/>
        <v>10196</v>
      </c>
      <c r="G3" s="20">
        <f t="shared" si="0"/>
        <v>14064.4</v>
      </c>
      <c r="H3" s="20">
        <f t="shared" si="0"/>
        <v>13842</v>
      </c>
      <c r="I3" s="20">
        <f t="shared" si="0"/>
        <v>18596.09</v>
      </c>
      <c r="J3" s="20">
        <f t="shared" si="0"/>
        <v>17344</v>
      </c>
      <c r="K3" s="20">
        <f t="shared" si="0"/>
        <v>18527</v>
      </c>
      <c r="L3" s="20">
        <f t="shared" si="0"/>
        <v>19211</v>
      </c>
      <c r="M3" s="20">
        <f t="shared" si="0"/>
        <v>25515</v>
      </c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</row>
    <row r="4" spans="1:25" x14ac:dyDescent="0.35">
      <c r="A4" s="8" t="s">
        <v>19</v>
      </c>
      <c r="B4" s="5"/>
      <c r="C4" s="5"/>
      <c r="D4" s="5"/>
      <c r="E4">
        <f>0.63*900</f>
        <v>567</v>
      </c>
      <c r="F4">
        <v>900</v>
      </c>
      <c r="G4" s="4">
        <v>900</v>
      </c>
      <c r="H4" s="3">
        <v>900</v>
      </c>
      <c r="I4" s="7">
        <v>900</v>
      </c>
      <c r="J4" s="7">
        <v>900</v>
      </c>
      <c r="K4" s="7">
        <v>900</v>
      </c>
      <c r="L4" s="7">
        <v>900</v>
      </c>
      <c r="M4" s="2">
        <v>900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35">
      <c r="A5" s="8" t="s">
        <v>18</v>
      </c>
      <c r="B5" s="5"/>
      <c r="C5" s="5"/>
      <c r="D5" s="5"/>
      <c r="E5" s="5"/>
      <c r="F5" s="5"/>
      <c r="G5" s="5"/>
      <c r="H5" s="5"/>
      <c r="I5" s="3">
        <v>900</v>
      </c>
      <c r="J5" s="7">
        <v>850</v>
      </c>
      <c r="K5" s="7">
        <v>1100</v>
      </c>
      <c r="L5" s="7">
        <v>850</v>
      </c>
      <c r="M5" s="7">
        <v>800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35">
      <c r="A6" s="8" t="s">
        <v>17</v>
      </c>
      <c r="B6" s="5"/>
      <c r="C6" s="5"/>
      <c r="D6" s="5"/>
      <c r="E6" s="5"/>
      <c r="F6">
        <v>407</v>
      </c>
      <c r="G6" s="4">
        <v>407</v>
      </c>
      <c r="H6" s="3">
        <v>407</v>
      </c>
      <c r="I6" s="7">
        <v>407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35">
      <c r="A7" s="8" t="s">
        <v>16</v>
      </c>
      <c r="B7" s="5"/>
      <c r="C7" s="5"/>
      <c r="D7" s="5"/>
      <c r="E7">
        <v>1500</v>
      </c>
      <c r="F7">
        <v>1500</v>
      </c>
      <c r="G7" s="4">
        <v>1500</v>
      </c>
      <c r="H7" s="3">
        <v>1500</v>
      </c>
      <c r="I7" s="7">
        <v>1500</v>
      </c>
      <c r="J7" s="7">
        <v>1800</v>
      </c>
      <c r="K7" s="7">
        <v>900</v>
      </c>
      <c r="L7" s="5"/>
      <c r="M7" s="2">
        <v>1800</v>
      </c>
      <c r="Y7" s="5"/>
    </row>
    <row r="8" spans="1:25" x14ac:dyDescent="0.35">
      <c r="A8" s="8" t="s">
        <v>15</v>
      </c>
      <c r="B8" s="5"/>
      <c r="C8" s="5"/>
      <c r="D8" s="5"/>
      <c r="E8" s="5"/>
      <c r="F8">
        <f>0.67*1800</f>
        <v>1206</v>
      </c>
      <c r="G8" s="4">
        <v>1800</v>
      </c>
      <c r="H8" s="3">
        <v>1800</v>
      </c>
      <c r="I8" s="7">
        <v>1800</v>
      </c>
      <c r="J8" s="7">
        <v>1800</v>
      </c>
      <c r="K8" s="7">
        <v>1800</v>
      </c>
      <c r="L8" s="7">
        <v>1800</v>
      </c>
      <c r="M8" s="7">
        <v>1800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35">
      <c r="A9" s="8" t="s">
        <v>14</v>
      </c>
      <c r="B9" s="5"/>
      <c r="C9" s="5"/>
      <c r="D9" s="5"/>
      <c r="E9" s="5"/>
      <c r="F9" s="5"/>
      <c r="G9" s="4">
        <v>950</v>
      </c>
      <c r="H9" s="3">
        <v>950</v>
      </c>
      <c r="I9" s="7">
        <v>950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35">
      <c r="A10" s="8" t="s">
        <v>13</v>
      </c>
      <c r="B10" s="5"/>
      <c r="C10" s="5"/>
      <c r="D10" s="5"/>
      <c r="E10">
        <f>0.33*1500</f>
        <v>495</v>
      </c>
      <c r="F10">
        <v>1500</v>
      </c>
      <c r="G10" s="4">
        <v>1500</v>
      </c>
      <c r="H10" s="7">
        <v>1500</v>
      </c>
      <c r="I10" s="7">
        <v>1500</v>
      </c>
      <c r="J10" s="7">
        <v>1500</v>
      </c>
      <c r="K10" s="3">
        <v>1500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35">
      <c r="A11" s="8" t="s">
        <v>12</v>
      </c>
      <c r="B11" s="5"/>
      <c r="C11" s="5"/>
      <c r="D11" s="5"/>
      <c r="E11" s="5"/>
      <c r="F11">
        <v>1400</v>
      </c>
      <c r="G11" s="4">
        <v>1400</v>
      </c>
      <c r="H11" s="3">
        <v>1400</v>
      </c>
      <c r="I11" s="7">
        <v>1400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35">
      <c r="A12" s="8" t="s">
        <v>11</v>
      </c>
      <c r="B12" s="5"/>
      <c r="C12" s="5"/>
      <c r="D12" s="5"/>
      <c r="G12" s="4">
        <f>0.8*800</f>
        <v>640</v>
      </c>
      <c r="H12" s="7">
        <v>800</v>
      </c>
      <c r="I12" s="7">
        <v>800</v>
      </c>
      <c r="J12" s="7">
        <v>800</v>
      </c>
      <c r="K12" s="7">
        <f>0.2*800</f>
        <v>160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35">
      <c r="A13" s="8" t="s">
        <v>10</v>
      </c>
      <c r="B13" s="5"/>
      <c r="C13" s="5"/>
      <c r="D13" s="5"/>
      <c r="E13" s="5"/>
      <c r="F13" s="5"/>
      <c r="G13" s="4">
        <v>900</v>
      </c>
      <c r="H13" s="3">
        <v>900</v>
      </c>
      <c r="I13" s="7">
        <v>900</v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35">
      <c r="A14" s="8" t="s">
        <v>9</v>
      </c>
      <c r="B14" s="5"/>
      <c r="C14" s="5"/>
      <c r="D14" s="5"/>
      <c r="E14" s="5"/>
      <c r="F14">
        <v>2000</v>
      </c>
      <c r="G14" s="4">
        <v>2000</v>
      </c>
      <c r="H14" s="7">
        <v>2000</v>
      </c>
      <c r="I14" s="7">
        <v>2000</v>
      </c>
      <c r="J14" s="7">
        <v>1800</v>
      </c>
      <c r="K14" s="12">
        <v>1800</v>
      </c>
      <c r="L14" s="13">
        <v>1800</v>
      </c>
      <c r="M14" s="12">
        <v>1800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35">
      <c r="A15" s="8" t="s">
        <v>8</v>
      </c>
      <c r="B15" s="5"/>
      <c r="C15" s="5"/>
      <c r="D15" s="5"/>
      <c r="E15" s="5"/>
      <c r="F15" s="5"/>
      <c r="G15" s="5"/>
      <c r="H15" s="5"/>
      <c r="I15" s="7">
        <f>0.67*960</f>
        <v>643.20000000000005</v>
      </c>
      <c r="J15" s="3">
        <v>960</v>
      </c>
      <c r="K15" s="3">
        <v>960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35">
      <c r="A16" s="8" t="s">
        <v>7</v>
      </c>
      <c r="B16" s="5"/>
      <c r="C16" s="5"/>
      <c r="D16" s="5"/>
      <c r="E16" s="5"/>
      <c r="F16" s="5"/>
      <c r="G16" s="5"/>
      <c r="H16" s="5"/>
      <c r="I16" s="7">
        <f>0.67*987</f>
        <v>661.29000000000008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35">
      <c r="A17" s="8" t="s">
        <v>6</v>
      </c>
      <c r="B17" s="5"/>
      <c r="C17" s="5"/>
      <c r="D17" s="5"/>
      <c r="E17" s="5"/>
      <c r="F17" s="5"/>
      <c r="G17" s="5"/>
      <c r="H17" s="7">
        <v>625</v>
      </c>
      <c r="I17" s="3">
        <v>625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35">
      <c r="A18" s="8" t="s">
        <v>5</v>
      </c>
      <c r="B18" s="5"/>
      <c r="C18" s="5"/>
      <c r="D18" s="5"/>
      <c r="E18" s="5"/>
      <c r="F18" s="5"/>
      <c r="G18" s="4">
        <f>0.74*1060</f>
        <v>784.4</v>
      </c>
      <c r="H18" s="3">
        <v>1060</v>
      </c>
      <c r="I18" s="7">
        <v>1060</v>
      </c>
      <c r="J18" s="7">
        <v>1060</v>
      </c>
      <c r="K18" s="3">
        <v>1060</v>
      </c>
      <c r="L18" s="7">
        <v>1060</v>
      </c>
      <c r="M18" s="2">
        <v>1060</v>
      </c>
      <c r="T18" s="5"/>
      <c r="U18" s="5"/>
      <c r="V18" s="5"/>
      <c r="W18" s="5"/>
      <c r="X18" s="5"/>
      <c r="Y18" s="5"/>
    </row>
    <row r="19" spans="1:25" x14ac:dyDescent="0.35">
      <c r="A19" s="6" t="s">
        <v>4</v>
      </c>
      <c r="B19" s="5"/>
      <c r="C19" s="5"/>
      <c r="D19" s="5"/>
      <c r="E19" s="5"/>
      <c r="F19" s="5"/>
      <c r="G19" s="5"/>
      <c r="H19" s="5"/>
      <c r="I19" s="7">
        <f>0.3*1500</f>
        <v>450</v>
      </c>
      <c r="J19" s="7">
        <v>1500</v>
      </c>
      <c r="K19" s="7">
        <v>1500</v>
      </c>
      <c r="L19" s="7">
        <v>1500</v>
      </c>
      <c r="M19" s="2">
        <v>1500</v>
      </c>
    </row>
    <row r="20" spans="1:25" x14ac:dyDescent="0.35">
      <c r="A20" s="6" t="s">
        <v>3</v>
      </c>
      <c r="B20" s="5"/>
      <c r="C20" s="5"/>
      <c r="D20" s="5"/>
      <c r="E20" s="5"/>
      <c r="F20" s="5"/>
      <c r="G20" s="5"/>
      <c r="H20" s="5"/>
      <c r="I20" s="3">
        <f>0.67*1380</f>
        <v>924.6</v>
      </c>
      <c r="J20" s="7">
        <v>1380</v>
      </c>
      <c r="K20" s="3">
        <v>1380</v>
      </c>
      <c r="L20" s="7">
        <v>1380</v>
      </c>
      <c r="M20" s="2">
        <v>1380</v>
      </c>
    </row>
    <row r="21" spans="1:25" x14ac:dyDescent="0.35">
      <c r="A21" s="6" t="s">
        <v>2</v>
      </c>
      <c r="B21" s="5"/>
      <c r="C21" s="5"/>
      <c r="D21" s="5"/>
      <c r="E21" s="5"/>
      <c r="F21" s="5"/>
      <c r="G21" s="5"/>
      <c r="H21" s="5"/>
      <c r="I21" s="7">
        <v>967</v>
      </c>
      <c r="J21" s="7">
        <v>967</v>
      </c>
      <c r="K21" s="7">
        <v>967</v>
      </c>
      <c r="L21" s="7">
        <v>967</v>
      </c>
      <c r="M21" s="2">
        <v>967</v>
      </c>
    </row>
    <row r="22" spans="1:25" x14ac:dyDescent="0.35">
      <c r="A22" s="6" t="s">
        <v>1</v>
      </c>
      <c r="B22" s="5"/>
      <c r="C22" s="5"/>
      <c r="D22" s="5"/>
      <c r="E22" s="5"/>
      <c r="F22" s="5"/>
      <c r="G22" s="5"/>
      <c r="H22" s="5"/>
      <c r="I22" s="7">
        <f>0.26*800</f>
        <v>208</v>
      </c>
      <c r="J22" s="7">
        <v>800</v>
      </c>
      <c r="K22" s="7">
        <v>800</v>
      </c>
      <c r="L22" s="7">
        <v>800</v>
      </c>
      <c r="M22" s="2">
        <v>800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35">
      <c r="A23" s="6" t="s">
        <v>0</v>
      </c>
      <c r="B23" s="5"/>
      <c r="C23" s="5"/>
      <c r="D23" s="5"/>
      <c r="E23" s="5"/>
      <c r="F23" s="5"/>
      <c r="G23" s="5"/>
      <c r="H23" s="5"/>
      <c r="I23" s="5"/>
      <c r="J23" s="7">
        <v>627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5" x14ac:dyDescent="0.35">
      <c r="A24" s="6" t="s">
        <v>33</v>
      </c>
      <c r="B24" s="5"/>
      <c r="C24" s="5"/>
      <c r="D24" s="5"/>
      <c r="E24" s="5"/>
      <c r="F24" s="5"/>
      <c r="G24" s="5"/>
      <c r="H24" s="5"/>
      <c r="I24" s="5"/>
      <c r="J24" s="7">
        <v>600</v>
      </c>
      <c r="K24" s="7">
        <v>1200</v>
      </c>
      <c r="L24" s="7">
        <v>1200</v>
      </c>
      <c r="M24" s="2">
        <v>1200</v>
      </c>
    </row>
    <row r="25" spans="1:25" x14ac:dyDescent="0.35">
      <c r="A25" s="6" t="s">
        <v>34</v>
      </c>
      <c r="B25" s="5"/>
      <c r="C25" s="5"/>
      <c r="D25" s="5"/>
      <c r="E25" s="5"/>
      <c r="F25" s="5"/>
      <c r="G25" s="5"/>
      <c r="H25" s="5"/>
      <c r="I25" s="5"/>
      <c r="J25" s="5"/>
      <c r="K25" s="7">
        <v>900</v>
      </c>
      <c r="L25" s="7">
        <v>900</v>
      </c>
      <c r="M25" s="2">
        <v>900</v>
      </c>
      <c r="O25" s="5"/>
      <c r="P25" s="5"/>
      <c r="Q25" s="5"/>
    </row>
    <row r="26" spans="1:25" x14ac:dyDescent="0.35">
      <c r="A26" s="6" t="s">
        <v>35</v>
      </c>
      <c r="B26" s="5"/>
      <c r="C26" s="5"/>
      <c r="D26" s="5"/>
      <c r="E26" s="5"/>
      <c r="F26" s="5"/>
      <c r="G26" s="5"/>
      <c r="H26" s="5"/>
      <c r="I26" s="5"/>
      <c r="J26" s="5"/>
      <c r="K26" s="7">
        <v>1600</v>
      </c>
      <c r="L26" s="7">
        <f>0.67*1400</f>
        <v>938</v>
      </c>
      <c r="M26" s="2">
        <v>613</v>
      </c>
      <c r="O26" s="5"/>
      <c r="P26" s="5"/>
      <c r="Q26" s="5"/>
    </row>
    <row r="27" spans="1:25" x14ac:dyDescent="0.35">
      <c r="A27" s="6" t="s">
        <v>36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25" x14ac:dyDescent="0.35">
      <c r="A28" s="6" t="s">
        <v>37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3">
        <f>0.67*4800</f>
        <v>3216</v>
      </c>
      <c r="M28" s="2">
        <v>4800</v>
      </c>
    </row>
    <row r="29" spans="1:25" x14ac:dyDescent="0.35">
      <c r="A29" s="6" t="s">
        <v>38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7">
        <v>1900</v>
      </c>
      <c r="M29" s="2">
        <v>3800</v>
      </c>
      <c r="N29" s="5"/>
    </row>
    <row r="30" spans="1:25" x14ac:dyDescent="0.35">
      <c r="A30" s="6" t="s">
        <v>39</v>
      </c>
      <c r="B30">
        <v>1350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25" x14ac:dyDescent="0.35">
      <c r="A31" s="6" t="s">
        <v>40</v>
      </c>
      <c r="B31" s="5"/>
      <c r="C31" s="5"/>
      <c r="D31">
        <v>765</v>
      </c>
      <c r="E31">
        <v>765</v>
      </c>
      <c r="F31">
        <v>765</v>
      </c>
      <c r="G31" s="4">
        <v>765</v>
      </c>
      <c r="H31" s="5"/>
      <c r="I31" s="5"/>
      <c r="J31" s="5"/>
      <c r="K31" s="5"/>
      <c r="L31" s="5"/>
      <c r="M31" s="5"/>
      <c r="N31" s="5"/>
    </row>
    <row r="32" spans="1:25" x14ac:dyDescent="0.35">
      <c r="A32" s="6" t="s">
        <v>41</v>
      </c>
      <c r="B32" s="5"/>
      <c r="C32" s="5"/>
      <c r="D32">
        <v>518</v>
      </c>
      <c r="E32">
        <v>518</v>
      </c>
      <c r="F32">
        <v>518</v>
      </c>
      <c r="G32" s="4">
        <v>518</v>
      </c>
      <c r="H32" s="5"/>
      <c r="I32" s="5"/>
      <c r="J32" s="5"/>
      <c r="K32" s="5"/>
      <c r="L32" s="5"/>
      <c r="M32" s="5"/>
      <c r="N32" s="5"/>
    </row>
    <row r="33" spans="1:19" x14ac:dyDescent="0.35">
      <c r="A33" s="6" t="s">
        <v>43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2">
        <v>1195</v>
      </c>
      <c r="N33" s="1">
        <v>956</v>
      </c>
    </row>
    <row r="34" spans="1:19" x14ac:dyDescent="0.35">
      <c r="A34" s="6" t="s">
        <v>46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2">
        <v>200</v>
      </c>
      <c r="O34" s="5"/>
      <c r="P34" s="5"/>
      <c r="Q34" s="5"/>
      <c r="R34" s="5"/>
      <c r="S34" s="5"/>
    </row>
  </sheetData>
  <mergeCells count="3">
    <mergeCell ref="A1:A2"/>
    <mergeCell ref="G1:M1"/>
    <mergeCell ref="N1:Y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WZS62"/>
  <sheetViews>
    <sheetView showGridLines="0" zoomScale="90" zoomScaleNormal="90" zoomScalePageLayoutView="80" workbookViewId="0">
      <pane xSplit="2" ySplit="3" topLeftCell="R26" activePane="bottomRight" state="frozen"/>
      <selection pane="topRight" activeCell="D1" sqref="D1"/>
      <selection pane="bottomLeft" activeCell="A4" sqref="A4"/>
      <selection pane="bottomRight" activeCell="Y47" sqref="Y47"/>
    </sheetView>
  </sheetViews>
  <sheetFormatPr baseColWidth="10" defaultColWidth="11.453125" defaultRowHeight="14.5" x14ac:dyDescent="0.35"/>
  <cols>
    <col min="1" max="1" width="22.453125" style="21" customWidth="1"/>
    <col min="2" max="2" width="15.7265625" style="29" customWidth="1"/>
    <col min="3" max="16384" width="11.453125" style="21"/>
  </cols>
  <sheetData>
    <row r="1" spans="1:26 16243:16243" ht="25.5" customHeight="1" x14ac:dyDescent="0.35">
      <c r="B1" s="28"/>
      <c r="C1" s="75">
        <v>2018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</row>
    <row r="2" spans="1:26 16243:16243" ht="18.75" customHeight="1" x14ac:dyDescent="0.35">
      <c r="A2" s="90" t="s">
        <v>44</v>
      </c>
      <c r="B2" s="93" t="s">
        <v>90</v>
      </c>
      <c r="C2" s="92" t="s">
        <v>31</v>
      </c>
      <c r="D2" s="92"/>
      <c r="E2" s="92" t="s">
        <v>30</v>
      </c>
      <c r="F2" s="92"/>
      <c r="G2" s="92" t="s">
        <v>29</v>
      </c>
      <c r="H2" s="92"/>
      <c r="I2" s="92" t="s">
        <v>28</v>
      </c>
      <c r="J2" s="92"/>
      <c r="K2" s="92" t="s">
        <v>27</v>
      </c>
      <c r="L2" s="92"/>
      <c r="M2" s="92" t="s">
        <v>26</v>
      </c>
      <c r="N2" s="92"/>
      <c r="O2" s="92" t="s">
        <v>25</v>
      </c>
      <c r="P2" s="92"/>
      <c r="Q2" s="92" t="s">
        <v>24</v>
      </c>
      <c r="R2" s="92"/>
      <c r="S2" s="92" t="s">
        <v>23</v>
      </c>
      <c r="T2" s="92"/>
      <c r="U2" s="92" t="s">
        <v>22</v>
      </c>
      <c r="V2" s="92"/>
      <c r="W2" s="92" t="s">
        <v>21</v>
      </c>
      <c r="X2" s="92"/>
      <c r="Y2" s="92" t="s">
        <v>20</v>
      </c>
      <c r="Z2" s="92"/>
    </row>
    <row r="3" spans="1:26 16243:16243" s="24" customFormat="1" ht="43.5" x14ac:dyDescent="0.35">
      <c r="A3" s="91"/>
      <c r="B3" s="94"/>
      <c r="C3" s="25" t="s">
        <v>48</v>
      </c>
      <c r="D3" s="25" t="s">
        <v>49</v>
      </c>
      <c r="E3" s="25" t="s">
        <v>48</v>
      </c>
      <c r="F3" s="25" t="s">
        <v>49</v>
      </c>
      <c r="G3" s="25" t="s">
        <v>48</v>
      </c>
      <c r="H3" s="25" t="s">
        <v>49</v>
      </c>
      <c r="I3" s="25" t="s">
        <v>48</v>
      </c>
      <c r="J3" s="25" t="s">
        <v>49</v>
      </c>
      <c r="K3" s="25" t="s">
        <v>48</v>
      </c>
      <c r="L3" s="25" t="s">
        <v>49</v>
      </c>
      <c r="M3" s="25" t="s">
        <v>48</v>
      </c>
      <c r="N3" s="25" t="s">
        <v>49</v>
      </c>
      <c r="O3" s="25" t="s">
        <v>48</v>
      </c>
      <c r="P3" s="25" t="s">
        <v>49</v>
      </c>
      <c r="Q3" s="25" t="s">
        <v>48</v>
      </c>
      <c r="R3" s="25" t="s">
        <v>49</v>
      </c>
      <c r="S3" s="25" t="s">
        <v>48</v>
      </c>
      <c r="T3" s="25" t="s">
        <v>49</v>
      </c>
      <c r="U3" s="25" t="s">
        <v>48</v>
      </c>
      <c r="V3" s="25" t="s">
        <v>49</v>
      </c>
      <c r="W3" s="25" t="s">
        <v>48</v>
      </c>
      <c r="X3" s="25" t="s">
        <v>49</v>
      </c>
      <c r="Y3" s="25" t="s">
        <v>48</v>
      </c>
      <c r="Z3" s="25" t="s">
        <v>49</v>
      </c>
    </row>
    <row r="4" spans="1:26 16243:16243" s="34" customFormat="1" ht="17.25" customHeight="1" x14ac:dyDescent="0.35">
      <c r="A4" s="39" t="s">
        <v>74</v>
      </c>
      <c r="B4" s="33">
        <v>1</v>
      </c>
      <c r="C4" s="34">
        <v>31</v>
      </c>
      <c r="D4" s="35">
        <v>1250</v>
      </c>
      <c r="E4" s="62"/>
      <c r="F4" s="62"/>
      <c r="G4" s="62"/>
      <c r="H4" s="62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</row>
    <row r="5" spans="1:26 16243:16243" s="34" customFormat="1" ht="17.25" customHeight="1" x14ac:dyDescent="0.35">
      <c r="A5" s="39" t="s">
        <v>75</v>
      </c>
      <c r="B5" s="33">
        <v>1</v>
      </c>
      <c r="C5" s="34">
        <v>31</v>
      </c>
      <c r="D5" s="35">
        <v>1600</v>
      </c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</row>
    <row r="6" spans="1:26 16243:16243" s="34" customFormat="1" ht="17.25" customHeight="1" x14ac:dyDescent="0.35">
      <c r="A6" s="39" t="s">
        <v>77</v>
      </c>
      <c r="B6" s="33">
        <v>1</v>
      </c>
      <c r="C6" s="34">
        <v>27</v>
      </c>
      <c r="D6" s="35">
        <f>1350*27/31</f>
        <v>1175.8064516129032</v>
      </c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</row>
    <row r="7" spans="1:26 16243:16243" s="31" customFormat="1" ht="17.25" customHeight="1" x14ac:dyDescent="0.35">
      <c r="A7" s="57" t="s">
        <v>79</v>
      </c>
      <c r="B7" s="30">
        <v>1</v>
      </c>
      <c r="C7" s="31">
        <v>6</v>
      </c>
      <c r="D7" s="58">
        <v>287.42</v>
      </c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</row>
    <row r="8" spans="1:26 16243:16243" s="34" customFormat="1" ht="17.25" customHeight="1" x14ac:dyDescent="0.35">
      <c r="A8" s="39" t="s">
        <v>82</v>
      </c>
      <c r="B8" s="33">
        <v>1</v>
      </c>
      <c r="C8" s="34">
        <v>31</v>
      </c>
      <c r="D8" s="35">
        <v>1031.99</v>
      </c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</row>
    <row r="9" spans="1:26 16243:16243" s="34" customFormat="1" ht="17.25" customHeight="1" x14ac:dyDescent="0.35">
      <c r="A9" s="39" t="s">
        <v>83</v>
      </c>
      <c r="B9" s="33">
        <v>1</v>
      </c>
      <c r="C9" s="36">
        <v>23</v>
      </c>
      <c r="D9" s="35">
        <v>864.36</v>
      </c>
      <c r="E9" s="36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</row>
    <row r="10" spans="1:26 16243:16243" s="34" customFormat="1" ht="17.25" customHeight="1" x14ac:dyDescent="0.35">
      <c r="A10" s="39" t="s">
        <v>87</v>
      </c>
      <c r="B10" s="33">
        <v>1</v>
      </c>
      <c r="C10" s="44">
        <v>0</v>
      </c>
      <c r="D10" s="45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</row>
    <row r="11" spans="1:26 16243:16243" s="34" customFormat="1" ht="17.25" customHeight="1" x14ac:dyDescent="0.35">
      <c r="A11" s="39" t="s">
        <v>88</v>
      </c>
      <c r="B11" s="33">
        <v>1</v>
      </c>
      <c r="C11" s="44">
        <v>0</v>
      </c>
      <c r="D11" s="45"/>
      <c r="K11" s="48"/>
      <c r="L11" s="48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</row>
    <row r="12" spans="1:26 16243:16243" s="34" customFormat="1" ht="17.25" customHeight="1" x14ac:dyDescent="0.35">
      <c r="A12" s="39" t="s">
        <v>89</v>
      </c>
      <c r="B12" s="33">
        <v>1</v>
      </c>
      <c r="C12" s="34">
        <v>23</v>
      </c>
      <c r="D12" s="46">
        <f>1150*23/31</f>
        <v>853.22580645161293</v>
      </c>
      <c r="E12" s="36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WZS12" s="38"/>
    </row>
    <row r="13" spans="1:26 16243:16243" s="34" customFormat="1" ht="17.25" customHeight="1" x14ac:dyDescent="0.35">
      <c r="A13" s="39" t="s">
        <v>84</v>
      </c>
      <c r="B13" s="33">
        <v>1</v>
      </c>
      <c r="C13" s="34">
        <v>23</v>
      </c>
      <c r="D13" s="46">
        <v>630.65</v>
      </c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</row>
    <row r="14" spans="1:26 16243:16243" s="34" customFormat="1" ht="17.25" customHeight="1" x14ac:dyDescent="0.35">
      <c r="A14" s="39" t="s">
        <v>86</v>
      </c>
      <c r="B14" s="40">
        <v>1</v>
      </c>
      <c r="C14" s="34">
        <v>31</v>
      </c>
      <c r="D14" s="46">
        <v>1294</v>
      </c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</row>
    <row r="15" spans="1:26 16243:16243" s="34" customFormat="1" ht="17.25" customHeight="1" x14ac:dyDescent="0.35">
      <c r="A15" s="39" t="s">
        <v>99</v>
      </c>
      <c r="B15" s="40">
        <v>1</v>
      </c>
      <c r="C15" s="44"/>
      <c r="D15" s="45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</row>
    <row r="16" spans="1:26 16243:16243" s="34" customFormat="1" ht="17.25" customHeight="1" x14ac:dyDescent="0.35">
      <c r="A16" s="32" t="s">
        <v>47</v>
      </c>
      <c r="B16" s="33">
        <v>2</v>
      </c>
      <c r="C16" s="34">
        <v>31</v>
      </c>
      <c r="D16" s="37">
        <v>750.01</v>
      </c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</row>
    <row r="17" spans="1:27" s="34" customFormat="1" ht="17.25" customHeight="1" x14ac:dyDescent="0.35">
      <c r="A17" s="32" t="s">
        <v>62</v>
      </c>
      <c r="B17" s="33">
        <v>3</v>
      </c>
      <c r="C17" s="34">
        <v>31</v>
      </c>
      <c r="D17" s="35">
        <v>944</v>
      </c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</row>
    <row r="18" spans="1:27" s="34" customFormat="1" ht="17.25" customHeight="1" x14ac:dyDescent="0.35">
      <c r="A18" s="32" t="s">
        <v>63</v>
      </c>
      <c r="B18" s="33">
        <v>3</v>
      </c>
      <c r="C18" s="34">
        <v>31</v>
      </c>
      <c r="D18" s="35">
        <v>615.97</v>
      </c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51"/>
    </row>
    <row r="19" spans="1:27" s="34" customFormat="1" ht="17.25" customHeight="1" x14ac:dyDescent="0.35">
      <c r="A19" s="39" t="s">
        <v>78</v>
      </c>
      <c r="B19" s="33">
        <v>3</v>
      </c>
      <c r="C19" s="44"/>
      <c r="D19" s="45"/>
      <c r="E19" s="44"/>
      <c r="F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</row>
    <row r="20" spans="1:27" s="34" customFormat="1" ht="17.25" customHeight="1" x14ac:dyDescent="0.35">
      <c r="A20" s="39" t="s">
        <v>94</v>
      </c>
      <c r="B20" s="40">
        <v>3</v>
      </c>
      <c r="C20" s="34">
        <v>28</v>
      </c>
      <c r="D20" s="46">
        <f>1350*28/31</f>
        <v>1219.3548387096773</v>
      </c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</row>
    <row r="21" spans="1:27" s="34" customFormat="1" ht="17.25" customHeight="1" x14ac:dyDescent="0.35">
      <c r="A21" s="32" t="s">
        <v>43</v>
      </c>
      <c r="B21" s="33">
        <v>5</v>
      </c>
      <c r="C21" s="47">
        <v>24</v>
      </c>
      <c r="D21" s="46">
        <f>1195*24/31</f>
        <v>925.16129032258061</v>
      </c>
    </row>
    <row r="22" spans="1:27" s="34" customFormat="1" ht="17.25" customHeight="1" x14ac:dyDescent="0.35">
      <c r="A22" s="39" t="s">
        <v>69</v>
      </c>
      <c r="B22" s="33">
        <v>5</v>
      </c>
      <c r="C22" s="34">
        <v>31</v>
      </c>
      <c r="D22" s="46">
        <v>4800</v>
      </c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</row>
    <row r="23" spans="1:27" s="34" customFormat="1" ht="17.25" customHeight="1" x14ac:dyDescent="0.35">
      <c r="A23" s="39" t="s">
        <v>70</v>
      </c>
      <c r="B23" s="33">
        <v>5</v>
      </c>
      <c r="C23" s="34">
        <v>31</v>
      </c>
      <c r="D23" s="46">
        <v>1400</v>
      </c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</row>
    <row r="24" spans="1:27" s="34" customFormat="1" ht="17.25" customHeight="1" x14ac:dyDescent="0.35">
      <c r="A24" s="39" t="s">
        <v>98</v>
      </c>
      <c r="B24" s="33">
        <v>5</v>
      </c>
      <c r="C24" s="36">
        <v>12</v>
      </c>
      <c r="D24" s="46">
        <f>1030*12/31</f>
        <v>398.70967741935482</v>
      </c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</row>
    <row r="25" spans="1:27" s="34" customFormat="1" ht="17.25" customHeight="1" x14ac:dyDescent="0.35">
      <c r="A25" s="39" t="s">
        <v>73</v>
      </c>
      <c r="B25" s="33">
        <v>5</v>
      </c>
      <c r="C25" s="48">
        <v>27</v>
      </c>
      <c r="D25" s="46">
        <v>773.86</v>
      </c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</row>
    <row r="26" spans="1:27" s="34" customFormat="1" ht="17.25" customHeight="1" x14ac:dyDescent="0.35">
      <c r="A26" s="39" t="s">
        <v>80</v>
      </c>
      <c r="B26" s="33">
        <v>5</v>
      </c>
      <c r="C26" s="34">
        <v>31</v>
      </c>
      <c r="D26" s="53">
        <f>1300-730</f>
        <v>570</v>
      </c>
      <c r="U26" s="44"/>
      <c r="V26" s="44"/>
      <c r="W26" s="44"/>
      <c r="X26" s="44"/>
      <c r="Y26" s="44"/>
      <c r="Z26" s="44"/>
    </row>
    <row r="27" spans="1:27" s="34" customFormat="1" ht="17.25" customHeight="1" x14ac:dyDescent="0.35">
      <c r="A27" s="39" t="s">
        <v>85</v>
      </c>
      <c r="B27" s="40">
        <v>5</v>
      </c>
      <c r="C27" s="48">
        <v>26</v>
      </c>
      <c r="D27" s="46">
        <f>1700*26/31</f>
        <v>1425.8064516129032</v>
      </c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</row>
    <row r="28" spans="1:27" s="34" customFormat="1" ht="17.25" customHeight="1" x14ac:dyDescent="0.35">
      <c r="A28" s="32" t="s">
        <v>51</v>
      </c>
      <c r="B28" s="33">
        <v>15</v>
      </c>
      <c r="C28" s="49"/>
      <c r="D28" s="50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</row>
    <row r="29" spans="1:27" s="34" customFormat="1" ht="17.25" customHeight="1" x14ac:dyDescent="0.35">
      <c r="A29" s="32" t="s">
        <v>58</v>
      </c>
      <c r="B29" s="33">
        <v>15</v>
      </c>
      <c r="C29" s="34">
        <v>31</v>
      </c>
      <c r="D29" s="35">
        <v>1500</v>
      </c>
      <c r="S29" s="44"/>
      <c r="T29" s="44"/>
      <c r="U29" s="44"/>
      <c r="V29" s="44"/>
      <c r="W29" s="44"/>
      <c r="X29" s="44"/>
      <c r="Y29" s="44"/>
      <c r="Z29" s="44"/>
    </row>
    <row r="30" spans="1:27" s="34" customFormat="1" ht="17.25" customHeight="1" x14ac:dyDescent="0.35">
      <c r="A30" s="32" t="s">
        <v>59</v>
      </c>
      <c r="B30" s="33">
        <v>15</v>
      </c>
      <c r="C30" s="34">
        <v>31</v>
      </c>
      <c r="D30" s="35">
        <v>1380</v>
      </c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</row>
    <row r="31" spans="1:27" s="34" customFormat="1" ht="17.25" customHeight="1" x14ac:dyDescent="0.35">
      <c r="A31" s="32" t="s">
        <v>60</v>
      </c>
      <c r="B31" s="33">
        <v>15</v>
      </c>
      <c r="C31" s="34">
        <v>31</v>
      </c>
      <c r="D31" s="35">
        <v>1200</v>
      </c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</row>
    <row r="32" spans="1:27" s="34" customFormat="1" ht="27.75" customHeight="1" x14ac:dyDescent="0.35">
      <c r="A32" s="32" t="s">
        <v>61</v>
      </c>
      <c r="B32" s="33">
        <v>15</v>
      </c>
      <c r="C32" s="34">
        <v>31</v>
      </c>
      <c r="D32" s="35">
        <v>1200</v>
      </c>
      <c r="Q32" s="44"/>
      <c r="R32" s="44"/>
      <c r="S32" s="44"/>
      <c r="T32" s="44"/>
      <c r="U32" s="44"/>
      <c r="V32" s="44"/>
      <c r="W32" s="44"/>
      <c r="X32" s="44"/>
      <c r="Y32" s="44"/>
      <c r="Z32" s="44"/>
    </row>
    <row r="33" spans="1:26" s="34" customFormat="1" ht="17.25" customHeight="1" x14ac:dyDescent="0.35">
      <c r="A33" s="39" t="s">
        <v>57</v>
      </c>
      <c r="B33" s="33">
        <v>15</v>
      </c>
      <c r="C33" s="34">
        <v>31</v>
      </c>
      <c r="D33" s="35">
        <v>1005</v>
      </c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</row>
    <row r="34" spans="1:26" s="34" customFormat="1" ht="17.25" customHeight="1" x14ac:dyDescent="0.35">
      <c r="A34" s="32" t="s">
        <v>53</v>
      </c>
      <c r="B34" s="33">
        <v>20</v>
      </c>
      <c r="C34" s="48">
        <v>31</v>
      </c>
      <c r="D34" s="35">
        <v>2050</v>
      </c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</row>
    <row r="35" spans="1:26" s="34" customFormat="1" ht="17.25" customHeight="1" x14ac:dyDescent="0.35">
      <c r="A35" s="32" t="s">
        <v>52</v>
      </c>
      <c r="B35" s="33">
        <v>25</v>
      </c>
      <c r="C35" s="51"/>
      <c r="D35" s="50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</row>
    <row r="36" spans="1:26" s="34" customFormat="1" ht="17.25" customHeight="1" x14ac:dyDescent="0.35">
      <c r="A36" s="39" t="s">
        <v>71</v>
      </c>
      <c r="B36" s="33">
        <v>25</v>
      </c>
      <c r="C36" s="34">
        <v>31</v>
      </c>
      <c r="D36" s="35">
        <v>1200</v>
      </c>
      <c r="U36" s="44"/>
      <c r="V36" s="44"/>
      <c r="W36" s="44"/>
      <c r="X36" s="44"/>
      <c r="Y36" s="44"/>
      <c r="Z36" s="44"/>
    </row>
    <row r="37" spans="1:26" s="34" customFormat="1" ht="17.25" customHeight="1" x14ac:dyDescent="0.35">
      <c r="A37" s="39" t="s">
        <v>81</v>
      </c>
      <c r="B37" s="33">
        <v>25</v>
      </c>
      <c r="C37" s="34">
        <v>31</v>
      </c>
      <c r="D37" s="35">
        <v>616</v>
      </c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</row>
    <row r="38" spans="1:26" s="34" customFormat="1" ht="17.25" customHeight="1" x14ac:dyDescent="0.35">
      <c r="A38" s="39" t="s">
        <v>72</v>
      </c>
      <c r="B38" s="33">
        <v>25</v>
      </c>
      <c r="C38" s="48">
        <v>23</v>
      </c>
      <c r="D38" s="35">
        <f>1050*23/31</f>
        <v>779.0322580645161</v>
      </c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</row>
    <row r="39" spans="1:26" s="34" customFormat="1" ht="17.25" customHeight="1" x14ac:dyDescent="0.35">
      <c r="A39" s="32" t="s">
        <v>33</v>
      </c>
      <c r="B39" s="33">
        <v>30</v>
      </c>
      <c r="C39" s="49"/>
      <c r="D39" s="50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</row>
    <row r="40" spans="1:26" s="34" customFormat="1" ht="17.25" customHeight="1" x14ac:dyDescent="0.35">
      <c r="A40" s="32" t="s">
        <v>54</v>
      </c>
      <c r="B40" s="33">
        <v>30</v>
      </c>
      <c r="C40" s="34">
        <v>2</v>
      </c>
      <c r="D40" s="46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</row>
    <row r="41" spans="1:26" s="34" customFormat="1" ht="17.25" customHeight="1" x14ac:dyDescent="0.35">
      <c r="A41" s="32" t="s">
        <v>9</v>
      </c>
      <c r="B41" s="33">
        <v>30</v>
      </c>
      <c r="C41" s="36">
        <v>31</v>
      </c>
      <c r="D41" s="35"/>
    </row>
    <row r="42" spans="1:26" s="34" customFormat="1" ht="17.25" customHeight="1" x14ac:dyDescent="0.35">
      <c r="A42" s="32" t="s">
        <v>37</v>
      </c>
      <c r="B42" s="33">
        <v>30</v>
      </c>
      <c r="C42" s="36">
        <v>31</v>
      </c>
      <c r="D42" s="35"/>
      <c r="E42" s="36" t="s">
        <v>102</v>
      </c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</row>
    <row r="43" spans="1:26" s="34" customFormat="1" ht="17.25" customHeight="1" x14ac:dyDescent="0.35">
      <c r="A43" s="32" t="s">
        <v>50</v>
      </c>
      <c r="B43" s="33">
        <v>30</v>
      </c>
      <c r="C43" s="47">
        <v>31</v>
      </c>
      <c r="D43" s="37" t="s">
        <v>103</v>
      </c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</row>
    <row r="44" spans="1:26" s="34" customFormat="1" ht="17.25" customHeight="1" x14ac:dyDescent="0.35">
      <c r="A44" s="32" t="s">
        <v>55</v>
      </c>
      <c r="B44" s="33">
        <v>30</v>
      </c>
      <c r="C44" s="34">
        <v>14</v>
      </c>
      <c r="D44" s="35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</row>
    <row r="45" spans="1:26" s="34" customFormat="1" ht="17.25" customHeight="1" x14ac:dyDescent="0.35">
      <c r="A45" s="32" t="s">
        <v>56</v>
      </c>
      <c r="B45" s="33">
        <v>30</v>
      </c>
      <c r="C45" s="34">
        <v>31</v>
      </c>
      <c r="D45" s="35"/>
    </row>
    <row r="46" spans="1:26" s="34" customFormat="1" ht="17.25" customHeight="1" x14ac:dyDescent="0.35">
      <c r="A46" s="32" t="s">
        <v>65</v>
      </c>
      <c r="B46" s="33">
        <v>30</v>
      </c>
      <c r="C46" s="34">
        <v>31</v>
      </c>
      <c r="D46" s="35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</row>
    <row r="47" spans="1:26" s="34" customFormat="1" x14ac:dyDescent="0.35">
      <c r="A47" s="32" t="s">
        <v>64</v>
      </c>
      <c r="B47" s="33">
        <v>30</v>
      </c>
      <c r="C47" s="34">
        <v>31</v>
      </c>
      <c r="D47" s="35">
        <v>150</v>
      </c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>
        <v>23</v>
      </c>
      <c r="Z47" s="44">
        <v>1200</v>
      </c>
    </row>
    <row r="48" spans="1:26" s="34" customFormat="1" x14ac:dyDescent="0.35">
      <c r="A48" s="32" t="s">
        <v>67</v>
      </c>
      <c r="B48" s="33">
        <v>30</v>
      </c>
      <c r="C48" s="48">
        <v>8</v>
      </c>
      <c r="D48" s="37" t="s">
        <v>101</v>
      </c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44"/>
      <c r="T48" s="44"/>
      <c r="U48" s="44"/>
      <c r="V48" s="44"/>
      <c r="W48" s="44"/>
      <c r="X48" s="44"/>
      <c r="Y48" s="44"/>
      <c r="Z48" s="44"/>
    </row>
    <row r="49" spans="1:26" s="34" customFormat="1" x14ac:dyDescent="0.35">
      <c r="A49" s="32" t="s">
        <v>66</v>
      </c>
      <c r="B49" s="33">
        <v>30</v>
      </c>
      <c r="C49" s="34">
        <v>31</v>
      </c>
      <c r="D49" s="35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</row>
    <row r="50" spans="1:26" s="34" customFormat="1" x14ac:dyDescent="0.35">
      <c r="A50" s="39" t="s">
        <v>76</v>
      </c>
      <c r="B50" s="33">
        <v>30</v>
      </c>
      <c r="C50" s="34">
        <v>31</v>
      </c>
      <c r="D50" s="35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</row>
    <row r="51" spans="1:26" s="43" customFormat="1" x14ac:dyDescent="0.35">
      <c r="A51" s="41" t="s">
        <v>95</v>
      </c>
      <c r="B51" s="42">
        <v>30</v>
      </c>
      <c r="C51" s="34">
        <v>22</v>
      </c>
      <c r="D51" s="46"/>
      <c r="E51" s="34"/>
      <c r="F51" s="34"/>
      <c r="G51" s="34"/>
      <c r="H51" s="34"/>
      <c r="I51" s="34"/>
      <c r="J51" s="34"/>
      <c r="K51" s="34"/>
      <c r="L51" s="3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</row>
    <row r="52" spans="1:26" s="54" customFormat="1" x14ac:dyDescent="0.35">
      <c r="A52" s="14" t="s">
        <v>93</v>
      </c>
      <c r="B52" s="26">
        <v>30</v>
      </c>
      <c r="C52" s="54">
        <v>2</v>
      </c>
      <c r="D52" s="55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</row>
    <row r="53" spans="1:26" s="54" customFormat="1" x14ac:dyDescent="0.35">
      <c r="A53" s="14" t="s">
        <v>100</v>
      </c>
      <c r="B53" s="26">
        <v>1</v>
      </c>
      <c r="C53" s="59"/>
      <c r="D53" s="60"/>
      <c r="E53" s="59"/>
      <c r="F53" s="59"/>
      <c r="G53" s="61"/>
      <c r="H53" s="61"/>
      <c r="I53" s="61"/>
      <c r="J53" s="61"/>
      <c r="K53" s="61"/>
      <c r="L53" s="61"/>
      <c r="M53" s="56"/>
      <c r="N53" s="56"/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6"/>
    </row>
    <row r="54" spans="1:26" s="54" customFormat="1" x14ac:dyDescent="0.35">
      <c r="A54" s="14" t="s">
        <v>104</v>
      </c>
      <c r="B54" s="26">
        <v>1</v>
      </c>
      <c r="C54" s="59"/>
      <c r="D54" s="60"/>
      <c r="E54" s="63"/>
      <c r="F54" s="63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56"/>
      <c r="Z54" s="56"/>
    </row>
    <row r="55" spans="1:26" s="54" customFormat="1" x14ac:dyDescent="0.35">
      <c r="A55" s="14" t="s">
        <v>106</v>
      </c>
      <c r="B55" s="26">
        <v>2</v>
      </c>
      <c r="C55" s="63">
        <v>24</v>
      </c>
      <c r="D55" s="64">
        <v>774</v>
      </c>
      <c r="E55" s="63"/>
      <c r="F55" s="63"/>
      <c r="G55" s="61"/>
      <c r="H55" s="61"/>
      <c r="I55" s="61"/>
      <c r="J55" s="61"/>
      <c r="K55" s="61"/>
      <c r="L55" s="61"/>
      <c r="M55" s="61"/>
      <c r="N55" s="61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</row>
    <row r="56" spans="1:26" s="54" customFormat="1" ht="15" thickBot="1" x14ac:dyDescent="0.4">
      <c r="A56" s="14" t="s">
        <v>105</v>
      </c>
      <c r="B56" s="26">
        <v>25</v>
      </c>
      <c r="C56" s="59"/>
      <c r="D56" s="60"/>
      <c r="E56" s="59"/>
      <c r="F56" s="60"/>
      <c r="G56" s="59"/>
      <c r="H56" s="60"/>
      <c r="I56" s="34"/>
      <c r="J56" s="46"/>
      <c r="K56" s="34"/>
      <c r="L56" s="34"/>
      <c r="M56" s="34"/>
      <c r="N56" s="34"/>
      <c r="O56" s="34"/>
      <c r="P56" s="34"/>
      <c r="Q56" s="56"/>
      <c r="R56" s="56"/>
      <c r="S56" s="56"/>
      <c r="T56" s="56"/>
      <c r="U56" s="56"/>
      <c r="V56" s="56"/>
      <c r="W56" s="56"/>
      <c r="X56" s="56"/>
      <c r="Y56" s="56"/>
      <c r="Z56" s="56"/>
    </row>
    <row r="57" spans="1:26" s="23" customFormat="1" ht="17.25" customHeight="1" thickBot="1" x14ac:dyDescent="0.35">
      <c r="A57" s="22" t="s">
        <v>45</v>
      </c>
      <c r="B57" s="27"/>
    </row>
    <row r="58" spans="1:26" x14ac:dyDescent="0.35">
      <c r="I58" s="34"/>
      <c r="J58" s="46"/>
      <c r="K58" s="34"/>
      <c r="L58" s="34"/>
    </row>
    <row r="61" spans="1:26" x14ac:dyDescent="0.35">
      <c r="A61" s="14" t="s">
        <v>91</v>
      </c>
      <c r="B61" s="26"/>
      <c r="C61" s="21">
        <v>6</v>
      </c>
      <c r="D61" s="1" t="s">
        <v>92</v>
      </c>
    </row>
    <row r="62" spans="1:26" x14ac:dyDescent="0.35">
      <c r="A62" s="14" t="s">
        <v>96</v>
      </c>
      <c r="B62" s="26"/>
      <c r="D62" s="1" t="s">
        <v>97</v>
      </c>
    </row>
  </sheetData>
  <autoFilter ref="A2:Z57" xr:uid="{00000000-0009-0000-0000-000001000000}">
    <filterColumn colId="2" showButton="0"/>
    <filterColumn colId="4" showButton="0"/>
    <filterColumn colId="6" showButton="0"/>
    <filterColumn colId="8" showButton="0"/>
    <filterColumn colId="10" showButton="0"/>
    <filterColumn colId="12" showButton="0"/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sortState ref="A5:Z57">
      <sortCondition ref="B2:B3"/>
    </sortState>
  </autoFilter>
  <mergeCells count="14">
    <mergeCell ref="A2:A3"/>
    <mergeCell ref="Y2:Z2"/>
    <mergeCell ref="W2:X2"/>
    <mergeCell ref="B2:B3"/>
    <mergeCell ref="C2:D2"/>
    <mergeCell ref="U2:V2"/>
    <mergeCell ref="S2:T2"/>
    <mergeCell ref="Q2:R2"/>
    <mergeCell ref="O2:P2"/>
    <mergeCell ref="M2:N2"/>
    <mergeCell ref="K2:L2"/>
    <mergeCell ref="I2:J2"/>
    <mergeCell ref="G2:H2"/>
    <mergeCell ref="E2:F2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J7"/>
  <sheetViews>
    <sheetView showGridLines="0" zoomScaleNormal="100" workbookViewId="0">
      <selection activeCell="E7" sqref="E7"/>
    </sheetView>
  </sheetViews>
  <sheetFormatPr baseColWidth="10" defaultColWidth="12.26953125" defaultRowHeight="14.5" x14ac:dyDescent="0.35"/>
  <cols>
    <col min="1" max="1" width="16.81640625" customWidth="1"/>
    <col min="2" max="2" width="17.54296875" bestFit="1" customWidth="1"/>
    <col min="3" max="3" width="11" customWidth="1"/>
    <col min="4" max="5" width="15" customWidth="1"/>
    <col min="6" max="6" width="14.26953125" customWidth="1"/>
    <col min="7" max="7" width="13.7265625" customWidth="1"/>
    <col min="8" max="8" width="14.453125" customWidth="1"/>
    <col min="9" max="9" width="18" customWidth="1"/>
    <col min="10" max="10" width="7.7265625" style="80" customWidth="1"/>
  </cols>
  <sheetData>
    <row r="1" spans="1:10" ht="42" customHeight="1" x14ac:dyDescent="0.35">
      <c r="A1" s="81" t="s">
        <v>44</v>
      </c>
      <c r="B1" s="82" t="s">
        <v>119</v>
      </c>
      <c r="C1" s="82" t="s">
        <v>117</v>
      </c>
      <c r="D1" s="82" t="s">
        <v>120</v>
      </c>
      <c r="E1" s="81" t="s">
        <v>124</v>
      </c>
      <c r="F1" s="82" t="s">
        <v>107</v>
      </c>
      <c r="G1" s="83" t="s">
        <v>108</v>
      </c>
      <c r="H1" s="81" t="s">
        <v>109</v>
      </c>
      <c r="I1" s="72" t="s">
        <v>125</v>
      </c>
    </row>
    <row r="2" spans="1:10" x14ac:dyDescent="0.35">
      <c r="A2" s="67" t="s">
        <v>68</v>
      </c>
      <c r="B2" s="67" t="s">
        <v>118</v>
      </c>
      <c r="C2" s="69"/>
      <c r="D2" s="67" t="s">
        <v>111</v>
      </c>
      <c r="E2" s="67" t="str">
        <f>CHOOSE(MONTH(G2),"JANVIER","FEVRIER","MARS","AVRIL","MAI","JUIN","JUILLET","AOUT","SEPTEMBRE","OCTOBRE","NOVEMBRE","DECEMBRE")</f>
        <v>DECEMBRE</v>
      </c>
      <c r="F2" s="70">
        <v>43084</v>
      </c>
      <c r="G2" s="70">
        <v>43087</v>
      </c>
      <c r="H2" s="67">
        <f>G2-F2</f>
        <v>3</v>
      </c>
      <c r="I2" s="71">
        <v>529.62</v>
      </c>
      <c r="J2" s="80" t="s">
        <v>126</v>
      </c>
    </row>
    <row r="3" spans="1:10" x14ac:dyDescent="0.35">
      <c r="A3" s="67" t="s">
        <v>68</v>
      </c>
      <c r="B3" s="67" t="s">
        <v>118</v>
      </c>
      <c r="C3" s="69"/>
      <c r="D3" s="67" t="s">
        <v>112</v>
      </c>
      <c r="E3" s="67" t="str">
        <f t="shared" ref="E3:E7" si="0">CHOOSE(MONTH(G3),"JANVIER","FEVRIER","MARS","AVRIL","MAI","JUIN","JUILLET","AOUT","SEPTEMBRE","OCTOBRE","NOVEMBRE","DECEMBRE")</f>
        <v>DECEMBRE</v>
      </c>
      <c r="F3" s="70">
        <v>43072</v>
      </c>
      <c r="G3" s="70">
        <v>43077</v>
      </c>
      <c r="H3" s="67">
        <f t="shared" ref="H3:H7" si="1">G3-F3</f>
        <v>5</v>
      </c>
      <c r="I3" s="71">
        <v>743.99</v>
      </c>
      <c r="J3" s="80" t="s">
        <v>126</v>
      </c>
    </row>
    <row r="4" spans="1:10" x14ac:dyDescent="0.35">
      <c r="A4" s="67" t="s">
        <v>68</v>
      </c>
      <c r="B4" s="67" t="s">
        <v>118</v>
      </c>
      <c r="C4" s="69"/>
      <c r="D4" s="67" t="s">
        <v>113</v>
      </c>
      <c r="E4" s="67" t="str">
        <f t="shared" si="0"/>
        <v>DECEMBRE</v>
      </c>
      <c r="F4" s="70">
        <v>43096</v>
      </c>
      <c r="G4" s="70">
        <v>43100</v>
      </c>
      <c r="H4" s="67">
        <f t="shared" si="1"/>
        <v>4</v>
      </c>
      <c r="I4" s="71">
        <v>796.37</v>
      </c>
      <c r="J4" s="80" t="s">
        <v>126</v>
      </c>
    </row>
    <row r="5" spans="1:10" x14ac:dyDescent="0.35">
      <c r="A5" s="67" t="s">
        <v>68</v>
      </c>
      <c r="B5" s="67" t="s">
        <v>118</v>
      </c>
      <c r="C5" s="69"/>
      <c r="D5" s="67" t="s">
        <v>114</v>
      </c>
      <c r="E5" s="67" t="str">
        <f t="shared" si="0"/>
        <v>DECEMBRE</v>
      </c>
      <c r="F5" s="70">
        <v>43063</v>
      </c>
      <c r="G5" s="70">
        <v>43072</v>
      </c>
      <c r="H5" s="67">
        <f t="shared" si="1"/>
        <v>9</v>
      </c>
      <c r="I5" s="71">
        <v>1318.23</v>
      </c>
      <c r="J5" s="80" t="s">
        <v>126</v>
      </c>
    </row>
    <row r="6" spans="1:10" x14ac:dyDescent="0.35">
      <c r="A6" s="67" t="s">
        <v>64</v>
      </c>
      <c r="B6" s="67" t="s">
        <v>118</v>
      </c>
      <c r="C6" s="69"/>
      <c r="D6" s="67" t="s">
        <v>115</v>
      </c>
      <c r="E6" s="67" t="str">
        <f t="shared" si="0"/>
        <v>DECEMBRE</v>
      </c>
      <c r="F6" s="70">
        <v>43084</v>
      </c>
      <c r="G6" s="70">
        <v>43087</v>
      </c>
      <c r="H6" s="67">
        <f t="shared" si="1"/>
        <v>3</v>
      </c>
      <c r="I6" s="71">
        <v>261.89999999999998</v>
      </c>
      <c r="J6" s="80" t="s">
        <v>126</v>
      </c>
    </row>
    <row r="7" spans="1:10" x14ac:dyDescent="0.35">
      <c r="A7" s="67" t="s">
        <v>64</v>
      </c>
      <c r="B7" s="67"/>
      <c r="C7" s="69"/>
      <c r="D7" s="67" t="s">
        <v>116</v>
      </c>
      <c r="E7" s="67" t="str">
        <f t="shared" si="0"/>
        <v>DECEMBRE</v>
      </c>
      <c r="F7" s="70">
        <v>43087</v>
      </c>
      <c r="G7" s="70">
        <v>43090</v>
      </c>
      <c r="H7" s="67">
        <f t="shared" si="1"/>
        <v>3</v>
      </c>
      <c r="I7" s="71">
        <v>276.45</v>
      </c>
    </row>
  </sheetData>
  <autoFilter ref="A1:I1" xr:uid="{00000000-0009-0000-0000-000002000000}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10</xdr:col>
                <xdr:colOff>6350</xdr:colOff>
                <xdr:row>0</xdr:row>
                <xdr:rowOff>82550</xdr:rowOff>
              </from>
              <to>
                <xdr:col>11</xdr:col>
                <xdr:colOff>292100</xdr:colOff>
                <xdr:row>0</xdr:row>
                <xdr:rowOff>514350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O7"/>
  <sheetViews>
    <sheetView showGridLines="0" tabSelected="1" workbookViewId="0">
      <selection activeCell="H13" sqref="H13"/>
    </sheetView>
  </sheetViews>
  <sheetFormatPr baseColWidth="10" defaultColWidth="11.453125" defaultRowHeight="14.5" x14ac:dyDescent="0.35"/>
  <cols>
    <col min="1" max="1" width="13.54296875" customWidth="1"/>
    <col min="2" max="2" width="17.54296875" customWidth="1"/>
    <col min="3" max="4" width="13.453125" customWidth="1"/>
    <col min="9" max="9" width="12.54296875" bestFit="1" customWidth="1"/>
    <col min="12" max="12" width="12.453125" customWidth="1"/>
    <col min="13" max="13" width="12" customWidth="1"/>
    <col min="15" max="17" width="3" bestFit="1" customWidth="1"/>
  </cols>
  <sheetData>
    <row r="1" spans="1:15" ht="42" customHeight="1" x14ac:dyDescent="0.35">
      <c r="A1" s="65" t="s">
        <v>44</v>
      </c>
      <c r="B1" s="73" t="s">
        <v>119</v>
      </c>
      <c r="C1" s="73" t="s">
        <v>117</v>
      </c>
      <c r="D1" s="73" t="s">
        <v>120</v>
      </c>
      <c r="E1" s="65" t="s">
        <v>124</v>
      </c>
      <c r="F1" s="73" t="s">
        <v>107</v>
      </c>
      <c r="G1" s="74" t="s">
        <v>108</v>
      </c>
      <c r="H1" s="65" t="s">
        <v>109</v>
      </c>
      <c r="I1" s="79" t="s">
        <v>123</v>
      </c>
      <c r="J1" s="78" t="s">
        <v>122</v>
      </c>
      <c r="K1" s="78" t="s">
        <v>121</v>
      </c>
      <c r="L1" s="66" t="s">
        <v>110</v>
      </c>
      <c r="M1" s="72" t="s">
        <v>125</v>
      </c>
    </row>
    <row r="2" spans="1:15" x14ac:dyDescent="0.35">
      <c r="A2" s="67"/>
      <c r="B2" s="67"/>
      <c r="C2" s="69"/>
      <c r="D2" s="67"/>
      <c r="E2" s="67" t="str">
        <f>CHOOSE(MONTH(G2),"JANVIER","FEVRIER","MARS","AVRIL","MAI","JUIN","JUILLET","AOUT","SEPTEMBRE","OCTOBRE","NOVEMBRE","DECEMBRE")</f>
        <v>JANVIER</v>
      </c>
      <c r="F2" s="70"/>
      <c r="G2" s="70"/>
      <c r="H2" s="67">
        <f>G2-F2</f>
        <v>0</v>
      </c>
      <c r="I2" s="77">
        <f ca="1">IFERROR(INDIRECT("'Récaptitulatif Loyer Paris'!"&amp;ADDRESS(MATCH(A2,'Récaptitulatif Loyer Paris'!A:A,0),MATCH(E2,'Récaptitulatif Loyer Paris'!$2:$2,0)+1,4))/INDIRECT("'Récaptitulatif Loyer Paris'!"&amp;ADDRESS(MATCH(A2,'Récaptitulatif Loyer Paris'!A:A,0),MATCH(E2,'Récaptitulatif Loyer Paris'!$2:$2,0),4)),0)</f>
        <v>0</v>
      </c>
      <c r="J2" s="68" t="e">
        <f t="shared" ref="J2:J7" si="0">M2/H2</f>
        <v>#DIV/0!</v>
      </c>
      <c r="K2" s="68">
        <f ca="1">I2*H2</f>
        <v>0</v>
      </c>
      <c r="L2" s="68">
        <f ca="1">M2-K2</f>
        <v>0</v>
      </c>
      <c r="M2" s="71"/>
      <c r="O2" s="76"/>
    </row>
    <row r="3" spans="1:15" x14ac:dyDescent="0.35">
      <c r="A3" s="67"/>
      <c r="B3" s="67"/>
      <c r="C3" s="69"/>
      <c r="D3" s="67"/>
      <c r="E3" s="67" t="str">
        <f t="shared" ref="E3:E7" si="1">CHOOSE(MONTH(G3),"JANVIER","FEVRIER","MARS","AVRIL","MAI","JUIN","JUILLET","AOUT","SEPTEMBRE","OCTOBRE","NOVEMBRE","DECEMBRE")</f>
        <v>JANVIER</v>
      </c>
      <c r="F3" s="70"/>
      <c r="G3" s="70"/>
      <c r="H3" s="67">
        <f>G3-F3</f>
        <v>0</v>
      </c>
      <c r="I3" s="77">
        <f ca="1">IFERROR(INDIRECT("'Récaptitulatif Loyer Paris'!"&amp;ADDRESS(MATCH(A3,'Récaptitulatif Loyer Paris'!A:A,0),MATCH(E3,'Récaptitulatif Loyer Paris'!$2:$2,0)+1,4))/INDIRECT("'Récaptitulatif Loyer Paris'!"&amp;ADDRESS(MATCH(A3,'Récaptitulatif Loyer Paris'!A:A,0),MATCH(E3,'Récaptitulatif Loyer Paris'!$2:$2,0),4)),0)</f>
        <v>0</v>
      </c>
      <c r="J3" s="68" t="e">
        <f t="shared" ref="J3" si="2">M3/H3</f>
        <v>#DIV/0!</v>
      </c>
      <c r="K3" s="68">
        <f ca="1">I3*H3</f>
        <v>0</v>
      </c>
      <c r="L3" s="68">
        <f ca="1">M3-K3</f>
        <v>0</v>
      </c>
      <c r="M3" s="71"/>
    </row>
    <row r="4" spans="1:15" x14ac:dyDescent="0.35">
      <c r="A4" s="67"/>
      <c r="B4" s="67"/>
      <c r="C4" s="69"/>
      <c r="D4" s="67"/>
      <c r="E4" s="67" t="str">
        <f t="shared" si="1"/>
        <v>JANVIER</v>
      </c>
      <c r="F4" s="70"/>
      <c r="G4" s="70"/>
      <c r="H4" s="67">
        <f t="shared" ref="H4:H7" si="3">G4-F4</f>
        <v>0</v>
      </c>
      <c r="I4" s="77">
        <f ca="1">IFERROR(INDIRECT("'Récaptitulatif Loyer Paris'!"&amp;ADDRESS(MATCH(A4,'Récaptitulatif Loyer Paris'!A:A,0),MATCH(E4,'Récaptitulatif Loyer Paris'!$2:$2,0)+1,4))/INDIRECT("'Récaptitulatif Loyer Paris'!"&amp;ADDRESS(MATCH(A4,'Récaptitulatif Loyer Paris'!A:A,0),MATCH(E4,'Récaptitulatif Loyer Paris'!$2:$2,0),4)),0)</f>
        <v>0</v>
      </c>
      <c r="J4" s="68" t="e">
        <f t="shared" ref="J4" si="4">M4/H4</f>
        <v>#DIV/0!</v>
      </c>
      <c r="K4" s="68">
        <f ca="1">I4*H4</f>
        <v>0</v>
      </c>
      <c r="L4" s="68">
        <f ca="1">M4-K4</f>
        <v>0</v>
      </c>
      <c r="M4" s="71"/>
    </row>
    <row r="5" spans="1:15" x14ac:dyDescent="0.35">
      <c r="A5" s="67"/>
      <c r="B5" s="67"/>
      <c r="C5" s="69"/>
      <c r="D5" s="67"/>
      <c r="E5" s="67" t="str">
        <f t="shared" si="1"/>
        <v>JANVIER</v>
      </c>
      <c r="F5" s="70"/>
      <c r="G5" s="70"/>
      <c r="H5" s="67">
        <f t="shared" si="3"/>
        <v>0</v>
      </c>
      <c r="I5" s="77">
        <f ca="1">IFERROR(INDIRECT("'Récaptitulatif Loyer Paris'!"&amp;ADDRESS(MATCH(A5,'Récaptitulatif Loyer Paris'!A:A,0),MATCH(E5,'Récaptitulatif Loyer Paris'!$2:$2,0)+1,4))/INDIRECT("'Récaptitulatif Loyer Paris'!"&amp;ADDRESS(MATCH(A5,'Récaptitulatif Loyer Paris'!A:A,0),MATCH(E5,'Récaptitulatif Loyer Paris'!$2:$2,0),4)),0)</f>
        <v>0</v>
      </c>
      <c r="J5" s="68" t="e">
        <f t="shared" ref="J5" si="5">M5/H5</f>
        <v>#DIV/0!</v>
      </c>
      <c r="K5" s="68">
        <f ca="1">I5*H5</f>
        <v>0</v>
      </c>
      <c r="L5" s="68">
        <f ca="1">M5-K5</f>
        <v>0</v>
      </c>
      <c r="M5" s="71"/>
    </row>
    <row r="6" spans="1:15" x14ac:dyDescent="0.35">
      <c r="A6" s="67"/>
      <c r="B6" s="67"/>
      <c r="C6" s="69"/>
      <c r="D6" s="67"/>
      <c r="E6" s="67" t="str">
        <f t="shared" si="1"/>
        <v>JANVIER</v>
      </c>
      <c r="F6" s="70"/>
      <c r="G6" s="70"/>
      <c r="H6" s="67">
        <f t="shared" si="3"/>
        <v>0</v>
      </c>
      <c r="I6" s="77">
        <f ca="1">IFERROR(INDIRECT("'Récaptitulatif Loyer Paris'!"&amp;ADDRESS(MATCH(A6,'Récaptitulatif Loyer Paris'!A:A,0),MATCH(E6,'Récaptitulatif Loyer Paris'!$2:$2,0)+1,4))/INDIRECT("'Récaptitulatif Loyer Paris'!"&amp;ADDRESS(MATCH(A6,'Récaptitulatif Loyer Paris'!A:A,0),MATCH(E6,'Récaptitulatif Loyer Paris'!$2:$2,0),4)),0)</f>
        <v>0</v>
      </c>
      <c r="J6" s="68" t="e">
        <f t="shared" ref="J6" si="6">M6/H6</f>
        <v>#DIV/0!</v>
      </c>
      <c r="K6" s="68">
        <f ca="1">I6*H6</f>
        <v>0</v>
      </c>
      <c r="L6" s="68">
        <f ca="1">M6-K6</f>
        <v>0</v>
      </c>
      <c r="M6" s="71"/>
    </row>
    <row r="7" spans="1:15" x14ac:dyDescent="0.35">
      <c r="A7" s="67"/>
      <c r="B7" s="67"/>
      <c r="C7" s="69"/>
      <c r="D7" s="67"/>
      <c r="E7" s="67" t="str">
        <f t="shared" si="1"/>
        <v>JANVIER</v>
      </c>
      <c r="F7" s="70"/>
      <c r="G7" s="70"/>
      <c r="H7" s="67">
        <f t="shared" si="3"/>
        <v>0</v>
      </c>
      <c r="I7" s="77">
        <f ca="1">IFERROR(INDIRECT("'Récaptitulatif Loyer Paris'!"&amp;ADDRESS(MATCH(A7,'Récaptitulatif Loyer Paris'!A:A,0),MATCH(E7,'Récaptitulatif Loyer Paris'!$2:$2,0)+1,4))/INDIRECT("'Récaptitulatif Loyer Paris'!"&amp;ADDRESS(MATCH(A7,'Récaptitulatif Loyer Paris'!A:A,0),MATCH(E7,'Récaptitulatif Loyer Paris'!$2:$2,0),4)),0)</f>
        <v>0</v>
      </c>
      <c r="J7" s="68" t="e">
        <f t="shared" ref="J7" si="7">M7/H7</f>
        <v>#DIV/0!</v>
      </c>
      <c r="K7" s="68">
        <f ca="1">I7*H7</f>
        <v>0</v>
      </c>
      <c r="L7" s="68">
        <f ca="1">M7-K7</f>
        <v>0</v>
      </c>
      <c r="M7" s="7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 de gestion</vt:lpstr>
      <vt:lpstr>Récaptitulatif Loyer Paris</vt:lpstr>
      <vt:lpstr>Récaptitulatif Resa PARIS 2018</vt:lpstr>
      <vt:lpstr>Comptabilité PARIS 2018</vt:lpstr>
    </vt:vector>
  </TitlesOfParts>
  <Company>IUT PARIS DESCARTES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vassoux</dc:creator>
  <cp:lastModifiedBy>Thibault Martin</cp:lastModifiedBy>
  <dcterms:created xsi:type="dcterms:W3CDTF">2016-09-14T15:49:27Z</dcterms:created>
  <dcterms:modified xsi:type="dcterms:W3CDTF">2018-01-17T10:56:27Z</dcterms:modified>
</cp:coreProperties>
</file>