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Thibault Martin\Desktop\"/>
    </mc:Choice>
  </mc:AlternateContent>
  <bookViews>
    <workbookView xWindow="0" yWindow="480" windowWidth="26160" windowHeight="15420" firstSheet="1" activeTab="3" xr2:uid="{00000000-000D-0000-FFFF-FFFF00000000}"/>
  </bookViews>
  <sheets>
    <sheet name="Mois de gestion (2)" sheetId="7" state="hidden" r:id="rId1"/>
    <sheet name="Récaptitulatif Loyer Paris" sheetId="6" r:id="rId2"/>
    <sheet name="Récaptitulatif Resa PARIS 2018" sheetId="8" r:id="rId3"/>
    <sheet name="Comptabilité PARIS 2018" sheetId="10" r:id="rId4"/>
  </sheets>
  <externalReferences>
    <externalReference r:id="rId5"/>
    <externalReference r:id="rId6"/>
  </externalReferences>
  <definedNames>
    <definedName name="_xlnm._FilterDatabase" localSheetId="1" hidden="1">'Récaptitulatif Loyer Paris'!$A$2:$Z$57</definedName>
    <definedName name="_xlnm._FilterDatabase" localSheetId="2" hidden="1">'Récaptitulatif Resa PARIS 2018'!$C$2:$K$2</definedName>
    <definedName name="Param1">[1]Param!$A$3:$A$11</definedName>
    <definedName name="Param2">[1]Param!$A$14:$A$40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8" l="1"/>
  <c r="G3" i="8"/>
  <c r="J9" i="10"/>
  <c r="L9" i="10" s="1"/>
  <c r="M9" i="10" s="1"/>
  <c r="I9" i="10"/>
  <c r="K9" i="10" s="1"/>
  <c r="F9" i="10"/>
  <c r="L8" i="10"/>
  <c r="M8" i="10" s="1"/>
  <c r="J8" i="10"/>
  <c r="I8" i="10"/>
  <c r="K8" i="10" s="1"/>
  <c r="F8" i="10"/>
  <c r="K7" i="10"/>
  <c r="J7" i="10"/>
  <c r="L7" i="10" s="1"/>
  <c r="M7" i="10" s="1"/>
  <c r="I7" i="10"/>
  <c r="F7" i="10"/>
  <c r="L6" i="10"/>
  <c r="M6" i="10" s="1"/>
  <c r="J6" i="10"/>
  <c r="I6" i="10"/>
  <c r="K6" i="10" s="1"/>
  <c r="F6" i="10"/>
  <c r="K5" i="10"/>
  <c r="J5" i="10"/>
  <c r="L5" i="10" s="1"/>
  <c r="M5" i="10" s="1"/>
  <c r="I5" i="10"/>
  <c r="F5" i="10"/>
  <c r="L4" i="10"/>
  <c r="M4" i="10" s="1"/>
  <c r="I4" i="10"/>
  <c r="K4" i="10" s="1"/>
  <c r="F4" i="10"/>
  <c r="G8" i="8"/>
  <c r="G4" i="8"/>
  <c r="G5" i="8"/>
  <c r="G6" i="8"/>
  <c r="G7" i="8"/>
  <c r="J4" i="8"/>
  <c r="J5" i="8"/>
  <c r="J6" i="8"/>
  <c r="J7" i="8"/>
  <c r="J8" i="8"/>
  <c r="D38" i="6" l="1"/>
  <c r="D27" i="6" l="1"/>
  <c r="D20" i="6" l="1"/>
  <c r="D12" i="6"/>
  <c r="D26" i="6"/>
  <c r="D24" i="6"/>
  <c r="D21" i="6"/>
  <c r="D6" i="6"/>
  <c r="L28" i="7" l="1"/>
  <c r="L26" i="7"/>
  <c r="I22" i="7"/>
  <c r="I20" i="7"/>
  <c r="I19" i="7"/>
  <c r="G18" i="7"/>
  <c r="I16" i="7"/>
  <c r="I15" i="7"/>
  <c r="I3" i="7"/>
  <c r="K12" i="7"/>
  <c r="K3" i="7"/>
  <c r="G12" i="7"/>
  <c r="G3" i="7"/>
  <c r="E10" i="7"/>
  <c r="E4" i="7"/>
  <c r="E3" i="7"/>
  <c r="F8" i="7"/>
  <c r="M3" i="7"/>
  <c r="J3" i="7"/>
  <c r="H3" i="7"/>
  <c r="F3" i="7"/>
  <c r="D3" i="7"/>
  <c r="C3" i="7"/>
  <c r="B3" i="7"/>
  <c r="L3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Smartrenting</author>
    <author>Romain Bernard</author>
  </authors>
  <commentList>
    <comment ref="D7" authorId="0" shapeId="0" xr:uid="{7AB2AAB8-FB5C-4BFB-84CE-46922E849C72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Soustraire 25 nuits payées en trop</t>
        </r>
      </text>
    </comment>
    <comment ref="D16" authorId="0" shapeId="0" xr:uid="{D36AA156-7235-4F57-B766-9379424A6A6A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226,99€ (changement mitigeur cuisine)</t>
        </r>
      </text>
    </comment>
    <comment ref="D25" authorId="1" shapeId="0" xr:uid="{A87B89CC-A541-46B7-B7DF-629D3BB353A8}">
      <text>
        <r>
          <rPr>
            <b/>
            <sz val="9"/>
            <color indexed="81"/>
            <rFont val="Tahoma"/>
            <charset val="1"/>
          </rPr>
          <t>Romain Bernard:</t>
        </r>
        <r>
          <rPr>
            <sz val="9"/>
            <color indexed="81"/>
            <rFont val="Tahoma"/>
            <charset val="1"/>
          </rPr>
          <t xml:space="preserve">
773,86€ à verser (prorata de décembre + prorata de janvier car elle revient 4 jours)</t>
        </r>
      </text>
    </comment>
    <comment ref="D26" authorId="0" shapeId="0" xr:uid="{221221B1-758B-4D21-BD44-1F4422B7838A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140€ + 590€ serrure</t>
        </r>
      </text>
    </comment>
  </commentList>
</comments>
</file>

<file path=xl/sharedStrings.xml><?xml version="1.0" encoding="utf-8"?>
<sst xmlns="http://schemas.openxmlformats.org/spreadsheetml/2006/main" count="208" uniqueCount="130">
  <si>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</si>
  <si>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</si>
  <si>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</si>
  <si>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</si>
  <si>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</si>
  <si>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</si>
  <si>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</si>
  <si>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</si>
  <si>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</si>
  <si>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</si>
  <si>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</si>
  <si>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</si>
  <si>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</si>
  <si>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</si>
  <si>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</si>
  <si>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</si>
  <si>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</si>
  <si>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</si>
  <si>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</si>
  <si>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</si>
  <si>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</si>
  <si>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</si>
  <si>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</si>
  <si>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</si>
  <si>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</si>
  <si>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</si>
  <si>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</si>
  <si>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</si>
  <si>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</si>
  <si>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</si>
  <si>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</si>
  <si>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</si>
  <si>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</si>
  <si>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</si>
  <si>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</si>
  <si>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</si>
  <si>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</si>
  <si>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</si>
  <si>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</si>
  <si>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</si>
  <si>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</si>
  <si>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</si>
  <si>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</si>
  <si>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</si>
  <si>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</si>
  <si>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</si>
  <si>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</si>
  <si>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LEDRU ROLLIN</t>
  </si>
  <si>
    <t>Nombre de nuits possibles</t>
  </si>
  <si>
    <t>Loyer</t>
  </si>
  <si>
    <t>SULTAN</t>
  </si>
  <si>
    <t>INVALIDES</t>
  </si>
  <si>
    <t>SAINT SAUVEUR</t>
  </si>
  <si>
    <t>FRIEDLAND</t>
  </si>
  <si>
    <t>POINCARE</t>
  </si>
  <si>
    <t>QUENU</t>
  </si>
  <si>
    <t>VICTOR LETALLE</t>
  </si>
  <si>
    <t>CHABANAIS</t>
  </si>
  <si>
    <t>LEPIC</t>
  </si>
  <si>
    <t>BEAUBOURG</t>
  </si>
  <si>
    <t>MONCEAU</t>
  </si>
  <si>
    <t>JUGE</t>
  </si>
  <si>
    <t>LAFAYETTE</t>
  </si>
  <si>
    <t>LABROUSTE</t>
  </si>
  <si>
    <t>ASILE</t>
  </si>
  <si>
    <t>BATIGNOLLES 2</t>
  </si>
  <si>
    <t>CHARENTON</t>
  </si>
  <si>
    <t>BECCARIA</t>
  </si>
  <si>
    <t>AMSTERDAM</t>
  </si>
  <si>
    <t>SUFFREN</t>
  </si>
  <si>
    <t>BERNARDINS</t>
  </si>
  <si>
    <t>MOUFFETARD</t>
  </si>
  <si>
    <t>NAVARIN</t>
  </si>
  <si>
    <t>CARDINAL LEMOINE</t>
  </si>
  <si>
    <t>ORFILA</t>
  </si>
  <si>
    <t>CONVENTION</t>
  </si>
  <si>
    <t>MOREAU</t>
  </si>
  <si>
    <t>D'ORSEL</t>
  </si>
  <si>
    <t>RUHMKORFF</t>
  </si>
  <si>
    <t>DAMES</t>
  </si>
  <si>
    <t>LOBLIGEOIS</t>
  </si>
  <si>
    <t>VICTOR HUGO 2</t>
  </si>
  <si>
    <t>FELICITE</t>
  </si>
  <si>
    <t>BOILEAU</t>
  </si>
  <si>
    <t>Ordener(2)</t>
  </si>
  <si>
    <t>CHAMPIONNET</t>
  </si>
  <si>
    <t>D'ORSEL 2</t>
  </si>
  <si>
    <t>BRUNE</t>
  </si>
  <si>
    <t>DUNOIS</t>
  </si>
  <si>
    <t>Quai de la marne</t>
  </si>
  <si>
    <t>Jour de paiement</t>
  </si>
  <si>
    <t>MAlESHERBES</t>
  </si>
  <si>
    <t>Ne pas payer le loyer - presque 1 mois entier inutilisable en tant que 4 personnes</t>
  </si>
  <si>
    <t>DESMOULINS</t>
  </si>
  <si>
    <t>MAINE</t>
  </si>
  <si>
    <t>Providence</t>
  </si>
  <si>
    <t>ASSAS</t>
  </si>
  <si>
    <t>Ménage à facturer (bnb groom)</t>
  </si>
  <si>
    <t>LERICHE 2</t>
  </si>
  <si>
    <t>Villafranca</t>
  </si>
  <si>
    <t>Anjou</t>
  </si>
  <si>
    <t>Ajouter au Loyer 69,90 € (prix d'un canapé cassé par des voyageurs) (renouvellement du contrat en 50/50 du 12/01/2018 au 12/02/2018 puis 900€</t>
  </si>
  <si>
    <t>Ne pas payer les 2 premières semaines de Janvier (Relogement + Indisponibilité de l'appartement pendant plus de 3 jours)</t>
  </si>
  <si>
    <t>Enlever 37.49€ (facture free)</t>
  </si>
  <si>
    <t>Pascal</t>
  </si>
  <si>
    <t>Rue des écoles</t>
  </si>
  <si>
    <t>Garibaldi</t>
  </si>
  <si>
    <t>Date d'arrivée</t>
  </si>
  <si>
    <t>Date de départ</t>
  </si>
  <si>
    <t>Nombre de nuits</t>
  </si>
  <si>
    <t>Prestations de services</t>
  </si>
  <si>
    <t>Alex Annesley</t>
  </si>
  <si>
    <t>Arnaud Forest</t>
  </si>
  <si>
    <t>Renaud Vincent</t>
  </si>
  <si>
    <t>Pablo Fonseca</t>
  </si>
  <si>
    <t>Yuan Xu</t>
  </si>
  <si>
    <t>Romain Huck</t>
  </si>
  <si>
    <t>Plateforme</t>
  </si>
  <si>
    <t>Réservation</t>
  </si>
  <si>
    <t>Caution</t>
  </si>
  <si>
    <t>Remboursement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</si>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</sst>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0"/>
      <name val="Verdana"/>
      <family val="2"/>
    </font>
    <font>
      <sz val="8"/>
      <color theme="1"/>
      <name val="Verdana"/>
      <family val="2"/>
    </font>
  </fonts>
  <fills count="14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0466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</fills>
  <borders count="1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4" fillId="8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5" fontId="1" fillId="3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7" borderId="8" xfId="0" applyFont="1" applyFill="1" applyBorder="1" applyAlignment="1">
      <alignment vertical="center" wrapText="1"/>
    </xf>
    <xf numFmtId="0" fontId="15" fillId="0" borderId="0" xfId="0" applyFont="1"/>
    <xf numFmtId="0" fontId="12" fillId="0" borderId="0" xfId="0" applyFont="1" applyFill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8" borderId="11" xfId="0" applyFont="1" applyFill="1" applyBorder="1" applyAlignment="1">
      <alignment horizontal="center" vertical="center" wrapText="1"/>
    </xf>
    <xf numFmtId="0" fontId="9" fillId="0" borderId="11" xfId="0" applyFont="1" applyBorder="1"/>
    <xf numFmtId="0" fontId="11" fillId="8" borderId="12" xfId="0" applyFont="1" applyFill="1" applyBorder="1" applyAlignment="1">
      <alignment horizontal="left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9" fillId="0" borderId="12" xfId="0" applyFont="1" applyBorder="1"/>
    <xf numFmtId="166" fontId="9" fillId="0" borderId="12" xfId="2" applyNumberFormat="1" applyFont="1" applyBorder="1"/>
    <xf numFmtId="0" fontId="0" fillId="0" borderId="12" xfId="0" applyFont="1" applyBorder="1"/>
    <xf numFmtId="166" fontId="0" fillId="0" borderId="12" xfId="2" applyNumberFormat="1" applyFont="1" applyBorder="1"/>
    <xf numFmtId="166" fontId="9" fillId="2" borderId="13" xfId="0" applyNumberFormat="1" applyFont="1" applyFill="1" applyBorder="1"/>
    <xf numFmtId="0" fontId="4" fillId="8" borderId="12" xfId="0" applyFont="1" applyFill="1" applyBorder="1" applyAlignment="1">
      <alignment horizontal="left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left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9" fillId="0" borderId="14" xfId="0" applyFont="1" applyBorder="1"/>
    <xf numFmtId="0" fontId="9" fillId="10" borderId="12" xfId="0" applyFont="1" applyFill="1" applyBorder="1"/>
    <xf numFmtId="166" fontId="9" fillId="10" borderId="12" xfId="2" applyNumberFormat="1" applyFont="1" applyFill="1" applyBorder="1"/>
    <xf numFmtId="166" fontId="9" fillId="0" borderId="12" xfId="2" applyNumberFormat="1" applyFont="1" applyFill="1" applyBorder="1"/>
    <xf numFmtId="0" fontId="0" fillId="0" borderId="12" xfId="0" applyFont="1" applyFill="1" applyBorder="1"/>
    <xf numFmtId="0" fontId="9" fillId="0" borderId="12" xfId="0" applyFont="1" applyFill="1" applyBorder="1"/>
    <xf numFmtId="0" fontId="0" fillId="11" borderId="12" xfId="0" applyFont="1" applyFill="1" applyBorder="1"/>
    <xf numFmtId="166" fontId="9" fillId="11" borderId="12" xfId="2" applyNumberFormat="1" applyFont="1" applyFill="1" applyBorder="1"/>
    <xf numFmtId="0" fontId="9" fillId="11" borderId="12" xfId="0" applyFont="1" applyFill="1" applyBorder="1"/>
    <xf numFmtId="0" fontId="9" fillId="10" borderId="11" xfId="0" applyFont="1" applyFill="1" applyBorder="1"/>
    <xf numFmtId="166" fontId="0" fillId="0" borderId="12" xfId="2" applyNumberFormat="1" applyFont="1" applyFill="1" applyBorder="1"/>
    <xf numFmtId="0" fontId="9" fillId="0" borderId="0" xfId="0" applyFont="1" applyBorder="1"/>
    <xf numFmtId="166" fontId="9" fillId="0" borderId="0" xfId="2" applyNumberFormat="1" applyFont="1" applyFill="1" applyBorder="1"/>
    <xf numFmtId="0" fontId="9" fillId="10" borderId="0" xfId="0" applyFont="1" applyFill="1" applyBorder="1"/>
    <xf numFmtId="0" fontId="4" fillId="8" borderId="11" xfId="0" applyFont="1" applyFill="1" applyBorder="1" applyAlignment="1">
      <alignment horizontal="left" vertical="center" wrapText="1"/>
    </xf>
    <xf numFmtId="166" fontId="0" fillId="0" borderId="11" xfId="2" applyNumberFormat="1" applyFont="1" applyBorder="1"/>
    <xf numFmtId="0" fontId="0" fillId="10" borderId="0" xfId="0" applyFont="1" applyFill="1" applyBorder="1"/>
    <xf numFmtId="166" fontId="0" fillId="10" borderId="0" xfId="2" applyNumberFormat="1" applyFont="1" applyFill="1" applyBorder="1"/>
    <xf numFmtId="0" fontId="9" fillId="6" borderId="0" xfId="0" applyFont="1" applyFill="1" applyBorder="1"/>
    <xf numFmtId="0" fontId="9" fillId="6" borderId="12" xfId="0" applyFont="1" applyFill="1" applyBorder="1"/>
    <xf numFmtId="0" fontId="0" fillId="6" borderId="0" xfId="0" applyFont="1" applyFill="1" applyBorder="1"/>
    <xf numFmtId="166" fontId="0" fillId="6" borderId="0" xfId="2" applyNumberFormat="1" applyFont="1" applyFill="1" applyBorder="1"/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20" fillId="12" borderId="15" xfId="0" applyFont="1" applyFill="1" applyBorder="1" applyAlignment="1">
      <alignment horizontal="center" vertical="center" wrapText="1"/>
    </xf>
    <xf numFmtId="44" fontId="20" fillId="12" borderId="15" xfId="2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44" fontId="21" fillId="0" borderId="15" xfId="2" applyFont="1" applyBorder="1"/>
    <xf numFmtId="0" fontId="21" fillId="0" borderId="15" xfId="0" applyFont="1" applyBorder="1" applyAlignment="1">
      <alignment horizontal="center"/>
    </xf>
    <xf numFmtId="14" fontId="21" fillId="0" borderId="15" xfId="0" applyNumberFormat="1" applyFont="1" applyBorder="1" applyAlignment="1">
      <alignment horizontal="center" vertical="center"/>
    </xf>
    <xf numFmtId="44" fontId="21" fillId="0" borderId="15" xfId="2" applyFont="1" applyBorder="1" applyAlignment="1">
      <alignment horizontal="center" vertical="center"/>
    </xf>
    <xf numFmtId="44" fontId="20" fillId="13" borderId="15" xfId="2" applyFont="1" applyFill="1" applyBorder="1" applyAlignment="1">
      <alignment horizontal="center" vertical="center" wrapText="1"/>
    </xf>
    <xf numFmtId="0" fontId="20" fillId="13" borderId="15" xfId="0" applyFont="1" applyFill="1" applyBorder="1" applyAlignment="1">
      <alignment horizontal="center" vertical="center" wrapText="1"/>
    </xf>
    <xf numFmtId="14" fontId="20" fillId="13" borderId="15" xfId="0" applyNumberFormat="1" applyFont="1" applyFill="1" applyBorder="1" applyAlignment="1">
      <alignment horizontal="center" vertical="center" wrapText="1"/>
    </xf>
    <xf numFmtId="0" fontId="9" fillId="0" borderId="12" xfId="2" applyNumberFormat="1" applyFont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trenting/Dropbox/Smartrenting/Smartrenting/Prospection%20et%20Partenariats/Romane/C:/Users/Smartrenting/Documents/C:/Users/vassoux/Dropbox/Smartrenting/Smartrenting/Pilotage/Tableau%20de%20bord/5_charges%20et%20tr&#233;sorer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bault%20Martin/Dropbox/Smartrenting%20Comptabilit&#233;/Comptabilit&#233;%202017/Fichiers%20produits%20de%20substitution/Paris/Facturation%20substitution%20D&#233;cem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yers appartements"/>
      <sheetName val="Réservations"/>
      <sheetName val="Annulations"/>
      <sheetName val="Prestations supplémentaires"/>
      <sheetName val="Cautions"/>
      <sheetName val="Frais de relogement"/>
    </sheetNames>
    <sheetDataSet>
      <sheetData sheetId="0">
        <row r="5">
          <cell r="B5" t="str">
            <v>AMSTERDAM</v>
          </cell>
          <cell r="C5">
            <v>2108</v>
          </cell>
          <cell r="D5">
            <v>31</v>
          </cell>
          <cell r="E5">
            <v>68</v>
          </cell>
        </row>
        <row r="6">
          <cell r="B6" t="str">
            <v>ASILE</v>
          </cell>
          <cell r="C6">
            <v>967.74</v>
          </cell>
          <cell r="D6">
            <v>24</v>
          </cell>
          <cell r="E6">
            <v>40.322499999999998</v>
          </cell>
        </row>
        <row r="7">
          <cell r="B7" t="str">
            <v>ASSAS</v>
          </cell>
          <cell r="C7">
            <v>858</v>
          </cell>
          <cell r="D7">
            <v>14</v>
          </cell>
          <cell r="E7">
            <v>61.285714285714285</v>
          </cell>
        </row>
        <row r="8">
          <cell r="B8" t="str">
            <v>BATIGNOLLES</v>
          </cell>
          <cell r="C8">
            <v>612</v>
          </cell>
          <cell r="D8">
            <v>31</v>
          </cell>
          <cell r="E8">
            <v>19.741935483870968</v>
          </cell>
        </row>
        <row r="9">
          <cell r="B9" t="str">
            <v>BEAUBOURG</v>
          </cell>
          <cell r="C9">
            <v>1380</v>
          </cell>
          <cell r="D9">
            <v>31</v>
          </cell>
          <cell r="E9">
            <v>44.516129032258064</v>
          </cell>
        </row>
        <row r="10">
          <cell r="B10" t="str">
            <v>BECCARIA</v>
          </cell>
          <cell r="C10">
            <v>950</v>
          </cell>
          <cell r="D10">
            <v>31</v>
          </cell>
          <cell r="E10">
            <v>30.64516129032258</v>
          </cell>
        </row>
        <row r="11">
          <cell r="B11" t="str">
            <v>BERNARDINS</v>
          </cell>
          <cell r="C11">
            <v>1400</v>
          </cell>
          <cell r="D11">
            <v>31</v>
          </cell>
          <cell r="E11">
            <v>45.161290322580648</v>
          </cell>
        </row>
        <row r="12">
          <cell r="B12" t="str">
            <v>BROCHANT</v>
          </cell>
          <cell r="C12">
            <v>1100</v>
          </cell>
          <cell r="D12">
            <v>31</v>
          </cell>
          <cell r="E12">
            <v>35.483870967741936</v>
          </cell>
        </row>
        <row r="13">
          <cell r="B13" t="str">
            <v>CHABANAIS</v>
          </cell>
          <cell r="C13">
            <v>421.45</v>
          </cell>
          <cell r="D13">
            <v>13</v>
          </cell>
          <cell r="E13">
            <v>32.419230769230765</v>
          </cell>
        </row>
        <row r="14">
          <cell r="B14" t="str">
            <v>CHARENTON</v>
          </cell>
          <cell r="C14">
            <v>1249.77</v>
          </cell>
          <cell r="D14">
            <v>29</v>
          </cell>
          <cell r="E14">
            <v>43.095517241379312</v>
          </cell>
        </row>
        <row r="15">
          <cell r="B15" t="str">
            <v>CHRISTIANI</v>
          </cell>
          <cell r="C15">
            <v>1459</v>
          </cell>
          <cell r="D15">
            <v>29</v>
          </cell>
          <cell r="E15">
            <v>50.310344827586206</v>
          </cell>
        </row>
        <row r="16">
          <cell r="B16" t="str">
            <v>COLISEE</v>
          </cell>
          <cell r="C16">
            <v>4490.32</v>
          </cell>
          <cell r="D16">
            <v>29</v>
          </cell>
          <cell r="E16">
            <v>154.83862068965516</v>
          </cell>
        </row>
        <row r="17">
          <cell r="B17" t="str">
            <v>CONVENTION</v>
          </cell>
          <cell r="C17">
            <v>1600</v>
          </cell>
          <cell r="D17">
            <v>31</v>
          </cell>
          <cell r="E17">
            <v>51.612903225806448</v>
          </cell>
        </row>
        <row r="18">
          <cell r="B18" t="str">
            <v>COURRIER</v>
          </cell>
          <cell r="C18">
            <v>167.74</v>
          </cell>
          <cell r="D18">
            <v>4</v>
          </cell>
          <cell r="E18">
            <v>41.935000000000002</v>
          </cell>
        </row>
        <row r="19">
          <cell r="B19" t="str">
            <v>DAMES</v>
          </cell>
          <cell r="C19">
            <v>1485</v>
          </cell>
          <cell r="D19">
            <v>31</v>
          </cell>
          <cell r="E19">
            <v>47.903225806451616</v>
          </cell>
        </row>
        <row r="20">
          <cell r="B20" t="str">
            <v>ECOLES</v>
          </cell>
          <cell r="C20">
            <v>1484</v>
          </cell>
          <cell r="D20">
            <v>23</v>
          </cell>
          <cell r="E20">
            <v>64.521739130434781</v>
          </cell>
        </row>
        <row r="21">
          <cell r="B21" t="str">
            <v>FELICITE</v>
          </cell>
          <cell r="C21">
            <v>1031.99</v>
          </cell>
          <cell r="D21">
            <v>31</v>
          </cell>
          <cell r="E21">
            <v>33.29</v>
          </cell>
        </row>
        <row r="22">
          <cell r="B22" t="str">
            <v>FRIEDLAND</v>
          </cell>
          <cell r="C22">
            <v>2100</v>
          </cell>
          <cell r="D22">
            <v>31</v>
          </cell>
          <cell r="E22">
            <v>67.741935483870961</v>
          </cell>
        </row>
        <row r="23">
          <cell r="B23" t="str">
            <v>GRAVILLIERS</v>
          </cell>
          <cell r="C23">
            <v>1750</v>
          </cell>
          <cell r="D23">
            <v>31</v>
          </cell>
          <cell r="E23">
            <v>56.451612903225808</v>
          </cell>
        </row>
        <row r="24">
          <cell r="B24" t="str">
            <v>INVALIDES</v>
          </cell>
          <cell r="C24">
            <v>1295.72</v>
          </cell>
          <cell r="D24">
            <v>29</v>
          </cell>
          <cell r="E24">
            <v>44.68</v>
          </cell>
        </row>
        <row r="25">
          <cell r="B25" t="str">
            <v>JUGE</v>
          </cell>
          <cell r="C25">
            <v>1200</v>
          </cell>
          <cell r="D25">
            <v>31</v>
          </cell>
          <cell r="E25">
            <v>38.70967741935484</v>
          </cell>
        </row>
        <row r="26">
          <cell r="B26" t="str">
            <v>LABROUSTE</v>
          </cell>
          <cell r="C26">
            <v>608</v>
          </cell>
          <cell r="D26">
            <v>31</v>
          </cell>
          <cell r="E26">
            <v>19.612903225806452</v>
          </cell>
        </row>
        <row r="27">
          <cell r="B27" t="str">
            <v>LAFAYETTE</v>
          </cell>
          <cell r="C27">
            <v>944</v>
          </cell>
          <cell r="D27">
            <v>31</v>
          </cell>
          <cell r="E27">
            <v>30.451612903225808</v>
          </cell>
        </row>
        <row r="28">
          <cell r="B28" t="str">
            <v>LEDRU ROLLIN</v>
          </cell>
          <cell r="C28">
            <v>977</v>
          </cell>
          <cell r="D28">
            <v>31</v>
          </cell>
          <cell r="E28">
            <v>31.516129032258064</v>
          </cell>
        </row>
        <row r="29">
          <cell r="B29" t="str">
            <v>LEPIC</v>
          </cell>
          <cell r="C29">
            <v>1500</v>
          </cell>
          <cell r="D29">
            <v>31</v>
          </cell>
          <cell r="E29">
            <v>48.387096774193552</v>
          </cell>
        </row>
        <row r="30">
          <cell r="B30" t="str">
            <v>LERICHE</v>
          </cell>
          <cell r="C30">
            <v>480.5</v>
          </cell>
          <cell r="D30">
            <v>15</v>
          </cell>
          <cell r="E30">
            <v>32.033333333333331</v>
          </cell>
        </row>
        <row r="31">
          <cell r="B31" t="str">
            <v>LETALLE</v>
          </cell>
          <cell r="C31">
            <v>606.13</v>
          </cell>
          <cell r="D31">
            <v>31</v>
          </cell>
          <cell r="E31">
            <v>19.552580645161289</v>
          </cell>
        </row>
        <row r="32">
          <cell r="B32" t="str">
            <v>LEVIS</v>
          </cell>
          <cell r="C32">
            <v>875.97</v>
          </cell>
          <cell r="D32">
            <v>18</v>
          </cell>
          <cell r="E32">
            <v>48.664999999999999</v>
          </cell>
        </row>
        <row r="33">
          <cell r="B33" t="str">
            <v>LOBLIGEOIS</v>
          </cell>
          <cell r="C33">
            <v>1031.99</v>
          </cell>
          <cell r="D33">
            <v>31</v>
          </cell>
          <cell r="E33">
            <v>33.29</v>
          </cell>
        </row>
        <row r="34">
          <cell r="B34" t="str">
            <v>LORD BYRON</v>
          </cell>
          <cell r="C34">
            <v>3000</v>
          </cell>
          <cell r="D34">
            <v>31</v>
          </cell>
          <cell r="E34">
            <v>96.774193548387103</v>
          </cell>
        </row>
        <row r="35">
          <cell r="B35" t="str">
            <v>Luxembourg</v>
          </cell>
          <cell r="C35">
            <v>1200</v>
          </cell>
          <cell r="D35">
            <v>31</v>
          </cell>
          <cell r="E35">
            <v>38.70967741935484</v>
          </cell>
        </row>
        <row r="36">
          <cell r="B36" t="str">
            <v>MALESHERBES</v>
          </cell>
          <cell r="C36">
            <v>1650</v>
          </cell>
          <cell r="D36">
            <v>31</v>
          </cell>
          <cell r="E36">
            <v>53.225806451612904</v>
          </cell>
        </row>
        <row r="37">
          <cell r="B37" t="str">
            <v>MONCEAU</v>
          </cell>
          <cell r="C37">
            <v>1200</v>
          </cell>
          <cell r="D37">
            <v>31</v>
          </cell>
          <cell r="E37">
            <v>38.70967741935484</v>
          </cell>
        </row>
        <row r="38">
          <cell r="B38" t="str">
            <v>MONTMARTRE</v>
          </cell>
          <cell r="C38">
            <v>1870.97</v>
          </cell>
          <cell r="D38">
            <v>29</v>
          </cell>
          <cell r="E38">
            <v>64.516206896551722</v>
          </cell>
        </row>
        <row r="39">
          <cell r="B39" t="str">
            <v>MONTMARTRE 2</v>
          </cell>
          <cell r="C39">
            <v>1200</v>
          </cell>
          <cell r="D39">
            <v>31</v>
          </cell>
          <cell r="E39">
            <v>38.70967741935484</v>
          </cell>
        </row>
        <row r="40">
          <cell r="B40" t="str">
            <v>MOUFFETARD</v>
          </cell>
          <cell r="C40">
            <v>1200</v>
          </cell>
          <cell r="D40">
            <v>31</v>
          </cell>
          <cell r="E40">
            <v>38.70967741935484</v>
          </cell>
        </row>
        <row r="41">
          <cell r="B41" t="str">
            <v>NAVARIN</v>
          </cell>
          <cell r="C41">
            <v>1050</v>
          </cell>
          <cell r="D41">
            <v>31</v>
          </cell>
          <cell r="E41">
            <v>33.87096774193548</v>
          </cell>
        </row>
        <row r="42">
          <cell r="B42" t="str">
            <v>NAZARETH</v>
          </cell>
          <cell r="C42">
            <v>1450</v>
          </cell>
          <cell r="D42">
            <v>31</v>
          </cell>
          <cell r="E42">
            <v>46.774193548387096</v>
          </cell>
        </row>
        <row r="43">
          <cell r="B43" t="str">
            <v>NICOLE</v>
          </cell>
          <cell r="C43">
            <v>1683.87</v>
          </cell>
          <cell r="D43">
            <v>29</v>
          </cell>
          <cell r="E43">
            <v>58.064482758620684</v>
          </cell>
        </row>
        <row r="44">
          <cell r="B44" t="str">
            <v>ORFILA</v>
          </cell>
          <cell r="C44">
            <v>1458.33</v>
          </cell>
          <cell r="D44">
            <v>31</v>
          </cell>
          <cell r="E44">
            <v>47.042903225806448</v>
          </cell>
        </row>
        <row r="45">
          <cell r="B45" t="str">
            <v>PETITSCARREAUX</v>
          </cell>
          <cell r="C45">
            <v>1048.7</v>
          </cell>
          <cell r="D45">
            <v>27</v>
          </cell>
          <cell r="E45">
            <v>38.840740740740742</v>
          </cell>
        </row>
        <row r="46">
          <cell r="B46" t="str">
            <v>POINCARE</v>
          </cell>
          <cell r="C46">
            <v>964.52</v>
          </cell>
          <cell r="D46">
            <v>23</v>
          </cell>
          <cell r="E46">
            <v>41.935652173913041</v>
          </cell>
        </row>
        <row r="47">
          <cell r="B47" t="str">
            <v>QUENU</v>
          </cell>
          <cell r="C47">
            <v>1171.3</v>
          </cell>
          <cell r="D47">
            <v>31</v>
          </cell>
          <cell r="E47">
            <v>37.783870967741933</v>
          </cell>
        </row>
        <row r="48">
          <cell r="B48" t="str">
            <v>REAUMUR</v>
          </cell>
          <cell r="C48">
            <v>1200</v>
          </cell>
          <cell r="D48">
            <v>31</v>
          </cell>
          <cell r="E48">
            <v>38.70967741935484</v>
          </cell>
        </row>
        <row r="49">
          <cell r="B49" t="str">
            <v>SAINT SAUVEUR</v>
          </cell>
          <cell r="C49">
            <v>640</v>
          </cell>
          <cell r="D49">
            <v>31</v>
          </cell>
          <cell r="E49">
            <v>20.64516129032258</v>
          </cell>
        </row>
        <row r="50">
          <cell r="B50" t="str">
            <v>SUFFREN</v>
          </cell>
          <cell r="C50">
            <v>4800</v>
          </cell>
          <cell r="D50">
            <v>31</v>
          </cell>
          <cell r="E50">
            <v>154.83870967741936</v>
          </cell>
        </row>
        <row r="51">
          <cell r="B51" t="str">
            <v>SULTAN</v>
          </cell>
          <cell r="C51">
            <v>1150</v>
          </cell>
          <cell r="D51">
            <v>31</v>
          </cell>
          <cell r="E51">
            <v>37.096774193548384</v>
          </cell>
        </row>
        <row r="52">
          <cell r="B52" t="str">
            <v>VAUGIRARD</v>
          </cell>
          <cell r="C52">
            <v>1195</v>
          </cell>
          <cell r="D52">
            <v>31</v>
          </cell>
          <cell r="E52">
            <v>38.548387096774192</v>
          </cell>
        </row>
        <row r="53">
          <cell r="B53" t="str">
            <v>DORSEL2</v>
          </cell>
          <cell r="C53">
            <v>143</v>
          </cell>
          <cell r="D53">
            <v>3</v>
          </cell>
          <cell r="E53">
            <v>47.666666666666664</v>
          </cell>
        </row>
        <row r="54">
          <cell r="B54" t="str">
            <v>CARDINAL LEMOINE</v>
          </cell>
          <cell r="C54">
            <v>66.290000000000006</v>
          </cell>
          <cell r="D54">
            <v>3</v>
          </cell>
          <cell r="E54">
            <v>22.096666666666668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workbookViewId="0">
      <pane xSplit="1" ySplit="2" topLeftCell="E3" activePane="bottomRight" state="frozen"/>
      <selection pane="topRight" activeCell="C1" sqref="C1"/>
      <selection pane="bottomLeft" activeCell="A2" sqref="A2"/>
      <selection pane="bottomRight" activeCell="G52" sqref="G52"/>
    </sheetView>
  </sheetViews>
  <sheetFormatPr baseColWidth="10" defaultColWidth="11.453125" defaultRowHeight="14.5" x14ac:dyDescent="0.35"/>
  <cols>
    <col min="1" max="1" width="22.1796875" customWidth="1"/>
    <col min="2" max="6" width="13.453125" customWidth="1"/>
    <col min="7" max="7" width="11.453125" style="4"/>
    <col min="8" max="9" width="11.453125" style="3"/>
    <col min="10" max="10" width="14.453125" style="3" customWidth="1"/>
    <col min="11" max="12" width="11.453125" style="3"/>
    <col min="13" max="13" width="11.453125" style="2"/>
    <col min="14" max="25" width="11.453125" style="1"/>
  </cols>
  <sheetData>
    <row r="1" spans="1:25" ht="19" thickBot="1" x14ac:dyDescent="0.4">
      <c r="A1" s="65" t="s">
        <v>32</v>
      </c>
      <c r="B1" s="17"/>
      <c r="C1" s="17"/>
      <c r="D1" s="17"/>
      <c r="E1" s="17"/>
      <c r="F1" s="17"/>
      <c r="G1" s="67">
        <v>2016</v>
      </c>
      <c r="H1" s="68"/>
      <c r="I1" s="68"/>
      <c r="J1" s="68"/>
      <c r="K1" s="68"/>
      <c r="L1" s="68"/>
      <c r="M1" s="69"/>
      <c r="N1" s="70">
        <v>2017</v>
      </c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</row>
    <row r="2" spans="1:25" s="9" customFormat="1" ht="50.25" customHeight="1" thickBot="1" x14ac:dyDescent="0.4">
      <c r="A2" s="66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8" t="s">
        <v>25</v>
      </c>
      <c r="I2" s="18" t="s">
        <v>24</v>
      </c>
      <c r="J2" s="18" t="s">
        <v>23</v>
      </c>
      <c r="K2" s="18" t="s">
        <v>22</v>
      </c>
      <c r="L2" s="18" t="s">
        <v>21</v>
      </c>
      <c r="M2" s="10" t="s">
        <v>20</v>
      </c>
      <c r="N2" s="16" t="s">
        <v>31</v>
      </c>
      <c r="O2" s="16" t="s">
        <v>30</v>
      </c>
      <c r="P2" s="16" t="s">
        <v>29</v>
      </c>
      <c r="Q2" s="16" t="s">
        <v>28</v>
      </c>
      <c r="R2" s="16" t="s">
        <v>27</v>
      </c>
      <c r="S2" s="16" t="s">
        <v>26</v>
      </c>
      <c r="T2" s="16" t="s">
        <v>25</v>
      </c>
      <c r="U2" s="16" t="s">
        <v>24</v>
      </c>
      <c r="V2" s="16" t="s">
        <v>23</v>
      </c>
      <c r="W2" s="16" t="s">
        <v>22</v>
      </c>
      <c r="X2" s="16" t="s">
        <v>21</v>
      </c>
      <c r="Y2" s="16" t="s">
        <v>20</v>
      </c>
    </row>
    <row r="3" spans="1:25" s="15" customFormat="1" ht="50.25" customHeight="1" x14ac:dyDescent="0.35">
      <c r="A3" s="15" t="s">
        <v>42</v>
      </c>
      <c r="B3" s="20">
        <f>SUM(B4:B68)</f>
        <v>1350</v>
      </c>
      <c r="C3" s="20">
        <f t="shared" ref="C3:M3" si="0">SUM(C4:C68)</f>
        <v>0</v>
      </c>
      <c r="D3" s="20">
        <f t="shared" si="0"/>
        <v>1283</v>
      </c>
      <c r="E3" s="20">
        <f t="shared" si="0"/>
        <v>3845</v>
      </c>
      <c r="F3" s="20">
        <f t="shared" si="0"/>
        <v>10196</v>
      </c>
      <c r="G3" s="20">
        <f t="shared" si="0"/>
        <v>14064.4</v>
      </c>
      <c r="H3" s="20">
        <f t="shared" si="0"/>
        <v>13842</v>
      </c>
      <c r="I3" s="20">
        <f t="shared" si="0"/>
        <v>18596.09</v>
      </c>
      <c r="J3" s="20">
        <f t="shared" si="0"/>
        <v>17344</v>
      </c>
      <c r="K3" s="20">
        <f t="shared" si="0"/>
        <v>18527</v>
      </c>
      <c r="L3" s="20">
        <f t="shared" si="0"/>
        <v>19211</v>
      </c>
      <c r="M3" s="20">
        <f t="shared" si="0"/>
        <v>25515</v>
      </c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 x14ac:dyDescent="0.3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3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3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3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 x14ac:dyDescent="0.3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3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3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3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3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3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3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3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3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3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3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 x14ac:dyDescent="0.3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 x14ac:dyDescent="0.3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 x14ac:dyDescent="0.3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 x14ac:dyDescent="0.3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3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 x14ac:dyDescent="0.3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 x14ac:dyDescent="0.3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 x14ac:dyDescent="0.3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 x14ac:dyDescent="0.3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 x14ac:dyDescent="0.3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 x14ac:dyDescent="0.3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 x14ac:dyDescent="0.3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 x14ac:dyDescent="0.3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 x14ac:dyDescent="0.3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 x14ac:dyDescent="0.35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 x14ac:dyDescent="0.35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ZS62"/>
  <sheetViews>
    <sheetView showGridLines="0" zoomScale="70" zoomScaleNormal="70" zoomScalePageLayoutView="80" workbookViewId="0">
      <pane xSplit="2" ySplit="3" topLeftCell="C45" activePane="bottomRight" state="frozen"/>
      <selection pane="topRight" activeCell="D1" sqref="D1"/>
      <selection pane="bottomLeft" activeCell="A4" sqref="A4"/>
      <selection pane="bottomRight" activeCell="E65" sqref="E65"/>
    </sheetView>
  </sheetViews>
  <sheetFormatPr baseColWidth="10" defaultColWidth="11.453125" defaultRowHeight="14.5" x14ac:dyDescent="0.35"/>
  <cols>
    <col min="1" max="1" width="22.453125" style="21" customWidth="1"/>
    <col min="2" max="2" width="15.7265625" style="29" customWidth="1"/>
    <col min="3" max="16384" width="11.453125" style="21"/>
  </cols>
  <sheetData>
    <row r="1" spans="1:26 16243:16243" ht="25.5" customHeight="1" x14ac:dyDescent="0.35">
      <c r="B1" s="28"/>
      <c r="C1" s="74">
        <v>2018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 16243:16243" ht="18.75" customHeight="1" x14ac:dyDescent="0.35">
      <c r="A2" s="71" t="s">
        <v>44</v>
      </c>
      <c r="B2" s="75" t="s">
        <v>90</v>
      </c>
      <c r="C2" s="73" t="s">
        <v>31</v>
      </c>
      <c r="D2" s="73"/>
      <c r="E2" s="73" t="s">
        <v>30</v>
      </c>
      <c r="F2" s="73"/>
      <c r="G2" s="73" t="s">
        <v>29</v>
      </c>
      <c r="H2" s="73"/>
      <c r="I2" s="73" t="s">
        <v>28</v>
      </c>
      <c r="J2" s="73"/>
      <c r="K2" s="73" t="s">
        <v>27</v>
      </c>
      <c r="L2" s="73"/>
      <c r="M2" s="73" t="s">
        <v>26</v>
      </c>
      <c r="N2" s="73"/>
      <c r="O2" s="73" t="s">
        <v>25</v>
      </c>
      <c r="P2" s="73"/>
      <c r="Q2" s="73" t="s">
        <v>24</v>
      </c>
      <c r="R2" s="73"/>
      <c r="S2" s="73" t="s">
        <v>23</v>
      </c>
      <c r="T2" s="73"/>
      <c r="U2" s="73" t="s">
        <v>22</v>
      </c>
      <c r="V2" s="73"/>
      <c r="W2" s="73" t="s">
        <v>21</v>
      </c>
      <c r="X2" s="73"/>
      <c r="Y2" s="73" t="s">
        <v>20</v>
      </c>
      <c r="Z2" s="73"/>
    </row>
    <row r="3" spans="1:26 16243:16243" s="24" customFormat="1" ht="27" customHeight="1" x14ac:dyDescent="0.35">
      <c r="A3" s="72"/>
      <c r="B3" s="76"/>
      <c r="C3" s="25" t="s">
        <v>48</v>
      </c>
      <c r="D3" s="25" t="s">
        <v>49</v>
      </c>
      <c r="E3" s="25" t="s">
        <v>48</v>
      </c>
      <c r="F3" s="25" t="s">
        <v>49</v>
      </c>
      <c r="G3" s="25" t="s">
        <v>48</v>
      </c>
      <c r="H3" s="25" t="s">
        <v>49</v>
      </c>
      <c r="I3" s="25" t="s">
        <v>48</v>
      </c>
      <c r="J3" s="25" t="s">
        <v>49</v>
      </c>
      <c r="K3" s="25" t="s">
        <v>48</v>
      </c>
      <c r="L3" s="25" t="s">
        <v>49</v>
      </c>
      <c r="M3" s="25" t="s">
        <v>48</v>
      </c>
      <c r="N3" s="25" t="s">
        <v>49</v>
      </c>
      <c r="O3" s="25" t="s">
        <v>48</v>
      </c>
      <c r="P3" s="25" t="s">
        <v>49</v>
      </c>
      <c r="Q3" s="25" t="s">
        <v>48</v>
      </c>
      <c r="R3" s="25" t="s">
        <v>49</v>
      </c>
      <c r="S3" s="25" t="s">
        <v>48</v>
      </c>
      <c r="T3" s="25" t="s">
        <v>49</v>
      </c>
      <c r="U3" s="25" t="s">
        <v>48</v>
      </c>
      <c r="V3" s="25" t="s">
        <v>49</v>
      </c>
      <c r="W3" s="25" t="s">
        <v>48</v>
      </c>
      <c r="X3" s="25" t="s">
        <v>49</v>
      </c>
      <c r="Y3" s="25" t="s">
        <v>48</v>
      </c>
      <c r="Z3" s="25" t="s">
        <v>49</v>
      </c>
    </row>
    <row r="4" spans="1:26 16243:16243" s="34" customFormat="1" ht="17.25" customHeight="1" x14ac:dyDescent="0.35">
      <c r="A4" s="39" t="s">
        <v>74</v>
      </c>
      <c r="B4" s="33">
        <v>1</v>
      </c>
      <c r="C4" s="34">
        <v>31</v>
      </c>
      <c r="D4" s="35">
        <v>1250</v>
      </c>
      <c r="E4" s="62"/>
      <c r="F4" s="62"/>
      <c r="G4" s="62"/>
      <c r="H4" s="62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spans="1:26 16243:16243" s="34" customFormat="1" ht="17.25" customHeight="1" x14ac:dyDescent="0.35">
      <c r="A5" s="39" t="s">
        <v>75</v>
      </c>
      <c r="B5" s="33">
        <v>1</v>
      </c>
      <c r="C5" s="34">
        <v>31</v>
      </c>
      <c r="D5" s="87">
        <v>1600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 16243:16243" s="34" customFormat="1" ht="17.25" customHeight="1" x14ac:dyDescent="0.35">
      <c r="A6" s="39" t="s">
        <v>77</v>
      </c>
      <c r="B6" s="33">
        <v>1</v>
      </c>
      <c r="C6" s="34">
        <v>27</v>
      </c>
      <c r="D6" s="35">
        <f>1350*27/31</f>
        <v>1175.8064516129032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 16243:16243" s="31" customFormat="1" ht="17.25" customHeight="1" x14ac:dyDescent="0.35">
      <c r="A7" s="57" t="s">
        <v>79</v>
      </c>
      <c r="B7" s="30">
        <v>1</v>
      </c>
      <c r="C7" s="31">
        <v>6</v>
      </c>
      <c r="D7" s="58">
        <v>287.42</v>
      </c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 16243:16243" s="34" customFormat="1" ht="17.25" customHeight="1" x14ac:dyDescent="0.35">
      <c r="A8" s="39" t="s">
        <v>82</v>
      </c>
      <c r="B8" s="33">
        <v>1</v>
      </c>
      <c r="C8" s="34">
        <v>31</v>
      </c>
      <c r="D8" s="35">
        <v>1031.99</v>
      </c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spans="1:26 16243:16243" s="34" customFormat="1" ht="17.25" customHeight="1" x14ac:dyDescent="0.35">
      <c r="A9" s="39" t="s">
        <v>83</v>
      </c>
      <c r="B9" s="33">
        <v>1</v>
      </c>
      <c r="C9" s="36">
        <v>23</v>
      </c>
      <c r="D9" s="35">
        <v>864.36</v>
      </c>
      <c r="E9" s="36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spans="1:26 16243:16243" s="34" customFormat="1" ht="17.25" customHeight="1" x14ac:dyDescent="0.35">
      <c r="A10" s="39" t="s">
        <v>87</v>
      </c>
      <c r="B10" s="33">
        <v>1</v>
      </c>
      <c r="C10" s="44">
        <v>0</v>
      </c>
      <c r="D10" s="45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 16243:16243" s="34" customFormat="1" ht="17.25" customHeight="1" x14ac:dyDescent="0.35">
      <c r="A11" s="39" t="s">
        <v>88</v>
      </c>
      <c r="B11" s="33">
        <v>1</v>
      </c>
      <c r="C11" s="44">
        <v>0</v>
      </c>
      <c r="D11" s="45"/>
      <c r="K11" s="48"/>
      <c r="L11" s="48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 16243:16243" s="34" customFormat="1" ht="17.25" customHeight="1" x14ac:dyDescent="0.35">
      <c r="A12" s="39" t="s">
        <v>89</v>
      </c>
      <c r="B12" s="33">
        <v>1</v>
      </c>
      <c r="C12" s="34">
        <v>23</v>
      </c>
      <c r="D12" s="46">
        <f>1150*23/31</f>
        <v>853.22580645161293</v>
      </c>
      <c r="E12" s="36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WZS12" s="38"/>
    </row>
    <row r="13" spans="1:26 16243:16243" s="34" customFormat="1" ht="17.25" customHeight="1" x14ac:dyDescent="0.35">
      <c r="A13" s="39" t="s">
        <v>84</v>
      </c>
      <c r="B13" s="33">
        <v>1</v>
      </c>
      <c r="C13" s="34">
        <v>23</v>
      </c>
      <c r="D13" s="46">
        <v>630.65</v>
      </c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 16243:16243" s="34" customFormat="1" ht="17.25" customHeight="1" x14ac:dyDescent="0.35">
      <c r="A14" s="39" t="s">
        <v>86</v>
      </c>
      <c r="B14" s="40">
        <v>1</v>
      </c>
      <c r="C14" s="34">
        <v>31</v>
      </c>
      <c r="D14" s="46">
        <v>1294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 16243:16243" s="34" customFormat="1" ht="17.25" customHeight="1" x14ac:dyDescent="0.35">
      <c r="A15" s="39" t="s">
        <v>99</v>
      </c>
      <c r="B15" s="40">
        <v>1</v>
      </c>
      <c r="C15" s="44"/>
      <c r="D15" s="45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 16243:16243" s="34" customFormat="1" ht="17.25" customHeight="1" x14ac:dyDescent="0.35">
      <c r="A16" s="32" t="s">
        <v>47</v>
      </c>
      <c r="B16" s="33">
        <v>2</v>
      </c>
      <c r="C16" s="34">
        <v>31</v>
      </c>
      <c r="D16" s="37">
        <v>750.01</v>
      </c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7" s="34" customFormat="1" ht="17.25" customHeight="1" x14ac:dyDescent="0.35">
      <c r="A17" s="32" t="s">
        <v>62</v>
      </c>
      <c r="B17" s="33">
        <v>3</v>
      </c>
      <c r="C17" s="34">
        <v>31</v>
      </c>
      <c r="D17" s="35">
        <v>944</v>
      </c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7" s="34" customFormat="1" ht="17.25" customHeight="1" x14ac:dyDescent="0.35">
      <c r="A18" s="32" t="s">
        <v>63</v>
      </c>
      <c r="B18" s="33">
        <v>3</v>
      </c>
      <c r="C18" s="34">
        <v>31</v>
      </c>
      <c r="D18" s="35">
        <v>615.97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51"/>
    </row>
    <row r="19" spans="1:27" s="34" customFormat="1" ht="17.25" customHeight="1" x14ac:dyDescent="0.35">
      <c r="A19" s="39" t="s">
        <v>78</v>
      </c>
      <c r="B19" s="33">
        <v>3</v>
      </c>
      <c r="C19" s="44"/>
      <c r="D19" s="45"/>
      <c r="E19" s="44"/>
      <c r="F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7" s="34" customFormat="1" ht="17.25" customHeight="1" x14ac:dyDescent="0.35">
      <c r="A20" s="39" t="s">
        <v>94</v>
      </c>
      <c r="B20" s="40">
        <v>3</v>
      </c>
      <c r="C20" s="34">
        <v>28</v>
      </c>
      <c r="D20" s="46">
        <f>1350*28/31</f>
        <v>1219.3548387096773</v>
      </c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7" s="34" customFormat="1" ht="17.25" customHeight="1" x14ac:dyDescent="0.35">
      <c r="A21" s="32" t="s">
        <v>43</v>
      </c>
      <c r="B21" s="33">
        <v>5</v>
      </c>
      <c r="C21" s="47">
        <v>24</v>
      </c>
      <c r="D21" s="46">
        <f>1195*24/31</f>
        <v>925.16129032258061</v>
      </c>
    </row>
    <row r="22" spans="1:27" s="34" customFormat="1" ht="17.25" customHeight="1" x14ac:dyDescent="0.35">
      <c r="A22" s="39" t="s">
        <v>69</v>
      </c>
      <c r="B22" s="33">
        <v>5</v>
      </c>
      <c r="C22" s="34">
        <v>31</v>
      </c>
      <c r="D22" s="46">
        <v>4800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7" s="34" customFormat="1" ht="17.25" customHeight="1" x14ac:dyDescent="0.35">
      <c r="A23" s="39" t="s">
        <v>70</v>
      </c>
      <c r="B23" s="33">
        <v>5</v>
      </c>
      <c r="C23" s="34">
        <v>31</v>
      </c>
      <c r="D23" s="46">
        <v>1400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7" s="34" customFormat="1" ht="17.25" customHeight="1" x14ac:dyDescent="0.35">
      <c r="A24" s="39" t="s">
        <v>98</v>
      </c>
      <c r="B24" s="33">
        <v>5</v>
      </c>
      <c r="C24" s="36">
        <v>12</v>
      </c>
      <c r="D24" s="46">
        <f>1030*12/31</f>
        <v>398.70967741935482</v>
      </c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7" s="34" customFormat="1" ht="17.25" customHeight="1" x14ac:dyDescent="0.35">
      <c r="A25" s="39" t="s">
        <v>73</v>
      </c>
      <c r="B25" s="33">
        <v>5</v>
      </c>
      <c r="C25" s="48">
        <v>27</v>
      </c>
      <c r="D25" s="46">
        <v>773.86</v>
      </c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7" s="34" customFormat="1" ht="17.25" customHeight="1" x14ac:dyDescent="0.35">
      <c r="A26" s="39" t="s">
        <v>80</v>
      </c>
      <c r="B26" s="33">
        <v>5</v>
      </c>
      <c r="C26" s="34">
        <v>31</v>
      </c>
      <c r="D26" s="53">
        <f>1300-730</f>
        <v>570</v>
      </c>
      <c r="U26" s="44"/>
      <c r="V26" s="44"/>
      <c r="W26" s="44"/>
      <c r="X26" s="44"/>
      <c r="Y26" s="44"/>
      <c r="Z26" s="44"/>
    </row>
    <row r="27" spans="1:27" s="34" customFormat="1" ht="17.25" customHeight="1" x14ac:dyDescent="0.35">
      <c r="A27" s="39" t="s">
        <v>85</v>
      </c>
      <c r="B27" s="40">
        <v>5</v>
      </c>
      <c r="C27" s="48">
        <v>26</v>
      </c>
      <c r="D27" s="46">
        <f>1700*26/31</f>
        <v>1425.8064516129032</v>
      </c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7" s="34" customFormat="1" ht="17.25" customHeight="1" x14ac:dyDescent="0.35">
      <c r="A28" s="32" t="s">
        <v>51</v>
      </c>
      <c r="B28" s="33">
        <v>15</v>
      </c>
      <c r="C28" s="49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7" s="34" customFormat="1" ht="17.25" customHeight="1" x14ac:dyDescent="0.35">
      <c r="A29" s="32" t="s">
        <v>58</v>
      </c>
      <c r="B29" s="33">
        <v>15</v>
      </c>
      <c r="C29" s="34">
        <v>31</v>
      </c>
      <c r="D29" s="35">
        <v>1500</v>
      </c>
      <c r="S29" s="44"/>
      <c r="T29" s="44"/>
      <c r="U29" s="44"/>
      <c r="V29" s="44"/>
      <c r="W29" s="44"/>
      <c r="X29" s="44"/>
      <c r="Y29" s="44"/>
      <c r="Z29" s="44"/>
    </row>
    <row r="30" spans="1:27" s="34" customFormat="1" ht="17.25" customHeight="1" x14ac:dyDescent="0.35">
      <c r="A30" s="32" t="s">
        <v>59</v>
      </c>
      <c r="B30" s="33">
        <v>15</v>
      </c>
      <c r="C30" s="34">
        <v>31</v>
      </c>
      <c r="D30" s="35">
        <v>1380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7" s="34" customFormat="1" ht="17.25" customHeight="1" x14ac:dyDescent="0.35">
      <c r="A31" s="32" t="s">
        <v>60</v>
      </c>
      <c r="B31" s="33">
        <v>15</v>
      </c>
      <c r="C31" s="34">
        <v>31</v>
      </c>
      <c r="D31" s="35">
        <v>1200</v>
      </c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1:27" s="34" customFormat="1" ht="27.75" customHeight="1" x14ac:dyDescent="0.35">
      <c r="A32" s="32" t="s">
        <v>61</v>
      </c>
      <c r="B32" s="33">
        <v>15</v>
      </c>
      <c r="C32" s="34">
        <v>31</v>
      </c>
      <c r="D32" s="35">
        <v>1200</v>
      </c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s="34" customFormat="1" ht="17.25" customHeight="1" x14ac:dyDescent="0.35">
      <c r="A33" s="39" t="s">
        <v>57</v>
      </c>
      <c r="B33" s="33">
        <v>15</v>
      </c>
      <c r="C33" s="34">
        <v>31</v>
      </c>
      <c r="D33" s="35">
        <v>1005</v>
      </c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s="34" customFormat="1" ht="17.25" customHeight="1" x14ac:dyDescent="0.35">
      <c r="A34" s="32" t="s">
        <v>53</v>
      </c>
      <c r="B34" s="33">
        <v>20</v>
      </c>
      <c r="C34" s="48">
        <v>31</v>
      </c>
      <c r="D34" s="35">
        <v>2050</v>
      </c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26" s="34" customFormat="1" ht="17.25" customHeight="1" x14ac:dyDescent="0.35">
      <c r="A35" s="32" t="s">
        <v>52</v>
      </c>
      <c r="B35" s="33">
        <v>25</v>
      </c>
      <c r="C35" s="51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spans="1:26" s="34" customFormat="1" ht="17.25" customHeight="1" x14ac:dyDescent="0.35">
      <c r="A36" s="39" t="s">
        <v>71</v>
      </c>
      <c r="B36" s="33">
        <v>25</v>
      </c>
      <c r="C36" s="34">
        <v>31</v>
      </c>
      <c r="D36" s="35">
        <v>1200</v>
      </c>
      <c r="U36" s="44"/>
      <c r="V36" s="44"/>
      <c r="W36" s="44"/>
      <c r="X36" s="44"/>
      <c r="Y36" s="44"/>
      <c r="Z36" s="44"/>
    </row>
    <row r="37" spans="1:26" s="34" customFormat="1" ht="17.25" customHeight="1" x14ac:dyDescent="0.35">
      <c r="A37" s="39" t="s">
        <v>81</v>
      </c>
      <c r="B37" s="33">
        <v>25</v>
      </c>
      <c r="C37" s="34">
        <v>31</v>
      </c>
      <c r="D37" s="35">
        <v>616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s="34" customFormat="1" ht="17.25" customHeight="1" x14ac:dyDescent="0.35">
      <c r="A38" s="39" t="s">
        <v>72</v>
      </c>
      <c r="B38" s="33">
        <v>25</v>
      </c>
      <c r="C38" s="48">
        <v>23</v>
      </c>
      <c r="D38" s="35">
        <f>1050*23/31</f>
        <v>779.0322580645161</v>
      </c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s="34" customFormat="1" ht="17.25" customHeight="1" x14ac:dyDescent="0.35">
      <c r="A39" s="32" t="s">
        <v>33</v>
      </c>
      <c r="B39" s="33">
        <v>30</v>
      </c>
      <c r="C39" s="49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26" s="34" customFormat="1" ht="17.25" customHeight="1" x14ac:dyDescent="0.35">
      <c r="A40" s="32" t="s">
        <v>54</v>
      </c>
      <c r="B40" s="33">
        <v>30</v>
      </c>
      <c r="C40" s="34">
        <v>2</v>
      </c>
      <c r="D40" s="46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s="34" customFormat="1" ht="17.25" customHeight="1" x14ac:dyDescent="0.35">
      <c r="A41" s="32" t="s">
        <v>9</v>
      </c>
      <c r="B41" s="33">
        <v>30</v>
      </c>
      <c r="C41" s="36">
        <v>31</v>
      </c>
      <c r="D41" s="35"/>
    </row>
    <row r="42" spans="1:26" s="34" customFormat="1" ht="17.25" customHeight="1" x14ac:dyDescent="0.35">
      <c r="A42" s="32" t="s">
        <v>37</v>
      </c>
      <c r="B42" s="33">
        <v>30</v>
      </c>
      <c r="C42" s="36">
        <v>31</v>
      </c>
      <c r="D42" s="35"/>
      <c r="E42" s="36" t="s">
        <v>102</v>
      </c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s="34" customFormat="1" ht="17.25" customHeight="1" x14ac:dyDescent="0.35">
      <c r="A43" s="32" t="s">
        <v>50</v>
      </c>
      <c r="B43" s="33">
        <v>30</v>
      </c>
      <c r="C43" s="47">
        <v>31</v>
      </c>
      <c r="D43" s="37" t="s">
        <v>103</v>
      </c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s="34" customFormat="1" ht="17.25" customHeight="1" x14ac:dyDescent="0.35">
      <c r="A44" s="32" t="s">
        <v>55</v>
      </c>
      <c r="B44" s="33">
        <v>30</v>
      </c>
      <c r="C44" s="34">
        <v>14</v>
      </c>
      <c r="D44" s="35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s="34" customFormat="1" ht="17.25" customHeight="1" x14ac:dyDescent="0.35">
      <c r="A45" s="32" t="s">
        <v>56</v>
      </c>
      <c r="B45" s="33">
        <v>30</v>
      </c>
      <c r="C45" s="34">
        <v>31</v>
      </c>
      <c r="D45" s="35"/>
    </row>
    <row r="46" spans="1:26" s="34" customFormat="1" ht="17.25" customHeight="1" x14ac:dyDescent="0.35">
      <c r="A46" s="32" t="s">
        <v>65</v>
      </c>
      <c r="B46" s="33">
        <v>30</v>
      </c>
      <c r="C46" s="34">
        <v>31</v>
      </c>
      <c r="D46" s="35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s="34" customFormat="1" x14ac:dyDescent="0.35">
      <c r="A47" s="32" t="s">
        <v>64</v>
      </c>
      <c r="B47" s="33">
        <v>30</v>
      </c>
      <c r="C47" s="34">
        <v>31</v>
      </c>
      <c r="D47" s="35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spans="1:26" s="34" customFormat="1" x14ac:dyDescent="0.35">
      <c r="A48" s="32" t="s">
        <v>67</v>
      </c>
      <c r="B48" s="33">
        <v>30</v>
      </c>
      <c r="C48" s="48">
        <v>8</v>
      </c>
      <c r="D48" s="37" t="s">
        <v>101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44"/>
      <c r="T48" s="44"/>
      <c r="U48" s="44"/>
      <c r="V48" s="44"/>
      <c r="W48" s="44"/>
      <c r="X48" s="44"/>
      <c r="Y48" s="44"/>
      <c r="Z48" s="44"/>
    </row>
    <row r="49" spans="1:26" s="34" customFormat="1" x14ac:dyDescent="0.35">
      <c r="A49" s="32" t="s">
        <v>66</v>
      </c>
      <c r="B49" s="33">
        <v>30</v>
      </c>
      <c r="C49" s="34">
        <v>31</v>
      </c>
      <c r="D49" s="35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s="34" customFormat="1" x14ac:dyDescent="0.35">
      <c r="A50" s="39" t="s">
        <v>76</v>
      </c>
      <c r="B50" s="33">
        <v>30</v>
      </c>
      <c r="C50" s="34">
        <v>31</v>
      </c>
      <c r="D50" s="35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s="43" customFormat="1" x14ac:dyDescent="0.35">
      <c r="A51" s="41" t="s">
        <v>95</v>
      </c>
      <c r="B51" s="42">
        <v>30</v>
      </c>
      <c r="C51" s="34">
        <v>22</v>
      </c>
      <c r="D51" s="46"/>
      <c r="E51" s="34"/>
      <c r="F51" s="34"/>
      <c r="G51" s="34"/>
      <c r="H51" s="34"/>
      <c r="I51" s="34"/>
      <c r="J51" s="34"/>
      <c r="K51" s="34"/>
      <c r="L51" s="3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s="54" customFormat="1" x14ac:dyDescent="0.35">
      <c r="A52" s="14" t="s">
        <v>93</v>
      </c>
      <c r="B52" s="26">
        <v>30</v>
      </c>
      <c r="C52" s="54">
        <v>2</v>
      </c>
      <c r="D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s="54" customFormat="1" x14ac:dyDescent="0.35">
      <c r="A53" s="14" t="s">
        <v>100</v>
      </c>
      <c r="B53" s="26">
        <v>1</v>
      </c>
      <c r="C53" s="59"/>
      <c r="D53" s="60"/>
      <c r="E53" s="59"/>
      <c r="F53" s="59"/>
      <c r="G53" s="61"/>
      <c r="H53" s="61"/>
      <c r="I53" s="61"/>
      <c r="J53" s="61"/>
      <c r="K53" s="61"/>
      <c r="L53" s="61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s="54" customFormat="1" x14ac:dyDescent="0.35">
      <c r="A54" s="14" t="s">
        <v>104</v>
      </c>
      <c r="B54" s="26">
        <v>1</v>
      </c>
      <c r="C54" s="59"/>
      <c r="D54" s="60"/>
      <c r="E54" s="63"/>
      <c r="F54" s="63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56"/>
      <c r="Z54" s="56"/>
    </row>
    <row r="55" spans="1:26" s="54" customFormat="1" x14ac:dyDescent="0.35">
      <c r="A55" s="14" t="s">
        <v>106</v>
      </c>
      <c r="B55" s="26">
        <v>2</v>
      </c>
      <c r="C55" s="63">
        <v>24</v>
      </c>
      <c r="D55" s="64">
        <v>774</v>
      </c>
      <c r="E55" s="63"/>
      <c r="F55" s="63"/>
      <c r="G55" s="61"/>
      <c r="H55" s="61"/>
      <c r="I55" s="61"/>
      <c r="J55" s="61"/>
      <c r="K55" s="61"/>
      <c r="L55" s="61"/>
      <c r="M55" s="61"/>
      <c r="N55" s="61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s="54" customFormat="1" ht="15" thickBot="1" x14ac:dyDescent="0.4">
      <c r="A56" s="14" t="s">
        <v>105</v>
      </c>
      <c r="B56" s="26">
        <v>25</v>
      </c>
      <c r="C56" s="59"/>
      <c r="D56" s="60"/>
      <c r="E56" s="59"/>
      <c r="F56" s="60"/>
      <c r="G56" s="59"/>
      <c r="H56" s="60"/>
      <c r="I56" s="34"/>
      <c r="J56" s="46"/>
      <c r="K56" s="34"/>
      <c r="L56" s="34"/>
      <c r="M56" s="34"/>
      <c r="N56" s="34"/>
      <c r="O56" s="34"/>
      <c r="P56" s="34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s="23" customFormat="1" ht="17.25" customHeight="1" thickBot="1" x14ac:dyDescent="0.35">
      <c r="A57" s="22" t="s">
        <v>45</v>
      </c>
      <c r="B57" s="27"/>
    </row>
    <row r="58" spans="1:26" x14ac:dyDescent="0.35">
      <c r="I58" s="34"/>
      <c r="J58" s="46"/>
      <c r="K58" s="34"/>
      <c r="L58" s="34"/>
    </row>
    <row r="61" spans="1:26" x14ac:dyDescent="0.35">
      <c r="A61" s="14" t="s">
        <v>91</v>
      </c>
      <c r="B61" s="26"/>
      <c r="C61" s="21">
        <v>6</v>
      </c>
      <c r="D61" s="1" t="s">
        <v>92</v>
      </c>
    </row>
    <row r="62" spans="1:26" x14ac:dyDescent="0.35">
      <c r="A62" s="14" t="s">
        <v>96</v>
      </c>
      <c r="B62" s="26"/>
      <c r="D62" s="1" t="s">
        <v>97</v>
      </c>
    </row>
  </sheetData>
  <autoFilter ref="A2:Z57" xr:uid="{DE77428B-F7F5-4029-8D31-C13FDAF8B44A}">
    <filterColumn colId="2" showButton="0"/>
    <filterColumn colId="4" showButton="0"/>
    <filterColumn colId="6" showButton="0"/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sortState ref="A5:Z57">
      <sortCondition ref="B2:B3"/>
    </sortState>
  </autoFilter>
  <mergeCells count="15">
    <mergeCell ref="A2:A3"/>
    <mergeCell ref="Y2:Z2"/>
    <mergeCell ref="W2:X2"/>
    <mergeCell ref="C1:Z1"/>
    <mergeCell ref="B2:B3"/>
    <mergeCell ref="C2:D2"/>
    <mergeCell ref="U2:V2"/>
    <mergeCell ref="S2:T2"/>
    <mergeCell ref="Q2:R2"/>
    <mergeCell ref="O2:P2"/>
    <mergeCell ref="M2:N2"/>
    <mergeCell ref="K2:L2"/>
    <mergeCell ref="I2:J2"/>
    <mergeCell ref="G2:H2"/>
    <mergeCell ref="E2:F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5B8CE-74F7-49A7-8531-5092C2CDFEF2}">
  <dimension ref="C2:K8"/>
  <sheetViews>
    <sheetView showGridLines="0" topLeftCell="B1" zoomScale="90" zoomScaleNormal="90" workbookViewId="0">
      <selection activeCell="G17" sqref="G17"/>
    </sheetView>
  </sheetViews>
  <sheetFormatPr baseColWidth="10" defaultColWidth="12.26953125" defaultRowHeight="14.5" x14ac:dyDescent="0.35"/>
  <cols>
    <col min="2" max="2" width="8.81640625" customWidth="1"/>
    <col min="3" max="4" width="16.81640625" customWidth="1"/>
    <col min="5" max="5" width="11" customWidth="1"/>
    <col min="6" max="7" width="15" customWidth="1"/>
    <col min="8" max="8" width="14.26953125" customWidth="1"/>
    <col min="9" max="9" width="13.7265625" customWidth="1"/>
    <col min="10" max="10" width="14.453125" customWidth="1"/>
    <col min="11" max="11" width="18" customWidth="1"/>
  </cols>
  <sheetData>
    <row r="2" spans="3:11" ht="20" x14ac:dyDescent="0.35">
      <c r="C2" s="77" t="s">
        <v>44</v>
      </c>
      <c r="D2" s="85" t="s">
        <v>122</v>
      </c>
      <c r="E2" s="85" t="s">
        <v>117</v>
      </c>
      <c r="F2" s="85" t="s">
        <v>123</v>
      </c>
      <c r="G2" s="77" t="s">
        <v>128</v>
      </c>
      <c r="H2" s="85" t="s">
        <v>107</v>
      </c>
      <c r="I2" s="86" t="s">
        <v>108</v>
      </c>
      <c r="J2" s="77" t="s">
        <v>109</v>
      </c>
      <c r="K2" s="84" t="s">
        <v>129</v>
      </c>
    </row>
    <row r="3" spans="3:11" x14ac:dyDescent="0.35">
      <c r="C3" s="79" t="s">
        <v>68</v>
      </c>
      <c r="D3" s="79" t="s">
        <v>118</v>
      </c>
      <c r="E3" s="81"/>
      <c r="F3" s="79" t="s">
        <v>111</v>
      </c>
      <c r="G3" s="79" t="str">
        <f>CHOOSE(MONTH(I3),"Janvier","Février","Mars","Avril","Mai","Juin","Juillet","Aout","Septembre","Octobre","Novembre","Décembre")</f>
        <v>Décembre</v>
      </c>
      <c r="H3" s="82">
        <v>43084</v>
      </c>
      <c r="I3" s="82">
        <v>43087</v>
      </c>
      <c r="J3" s="79">
        <f>I3-H3</f>
        <v>3</v>
      </c>
      <c r="K3" s="83">
        <v>529.62</v>
      </c>
    </row>
    <row r="4" spans="3:11" x14ac:dyDescent="0.35">
      <c r="C4" s="79" t="s">
        <v>68</v>
      </c>
      <c r="D4" s="79" t="s">
        <v>119</v>
      </c>
      <c r="E4" s="81"/>
      <c r="F4" s="79" t="s">
        <v>112</v>
      </c>
      <c r="G4" s="79" t="str">
        <f t="shared" ref="G4:G8" si="0">CHOOSE(MONTH(I4),"Janvier","Février","Mars","Avril","Mai","Juin","Juillet","Aout","Septembre","Octobre","Novembre","Décembre")</f>
        <v>Décembre</v>
      </c>
      <c r="H4" s="82">
        <v>43072</v>
      </c>
      <c r="I4" s="82">
        <v>43077</v>
      </c>
      <c r="J4" s="79">
        <f t="shared" ref="J4:J8" si="1">I4-H4</f>
        <v>5</v>
      </c>
      <c r="K4" s="83">
        <v>743.99</v>
      </c>
    </row>
    <row r="5" spans="3:11" x14ac:dyDescent="0.35">
      <c r="C5" s="79" t="s">
        <v>68</v>
      </c>
      <c r="D5" s="79" t="s">
        <v>127</v>
      </c>
      <c r="E5" s="81"/>
      <c r="F5" s="79" t="s">
        <v>113</v>
      </c>
      <c r="G5" s="79" t="str">
        <f t="shared" si="0"/>
        <v>Décembre</v>
      </c>
      <c r="H5" s="82">
        <v>43096</v>
      </c>
      <c r="I5" s="82">
        <v>43100</v>
      </c>
      <c r="J5" s="79">
        <f t="shared" si="1"/>
        <v>4</v>
      </c>
      <c r="K5" s="83">
        <v>796.37</v>
      </c>
    </row>
    <row r="6" spans="3:11" x14ac:dyDescent="0.35">
      <c r="C6" s="79" t="s">
        <v>68</v>
      </c>
      <c r="D6" s="79" t="s">
        <v>120</v>
      </c>
      <c r="E6" s="81"/>
      <c r="F6" s="79" t="s">
        <v>114</v>
      </c>
      <c r="G6" s="79" t="str">
        <f t="shared" si="0"/>
        <v>Décembre</v>
      </c>
      <c r="H6" s="82">
        <v>43063</v>
      </c>
      <c r="I6" s="82">
        <v>43072</v>
      </c>
      <c r="J6" s="79">
        <f t="shared" si="1"/>
        <v>9</v>
      </c>
      <c r="K6" s="83">
        <v>1318.23</v>
      </c>
    </row>
    <row r="7" spans="3:11" x14ac:dyDescent="0.35">
      <c r="C7" s="79" t="s">
        <v>64</v>
      </c>
      <c r="D7" s="79" t="s">
        <v>121</v>
      </c>
      <c r="E7" s="81"/>
      <c r="F7" s="79" t="s">
        <v>115</v>
      </c>
      <c r="G7" s="79" t="str">
        <f t="shared" si="0"/>
        <v>Décembre</v>
      </c>
      <c r="H7" s="82">
        <v>43084</v>
      </c>
      <c r="I7" s="82">
        <v>43087</v>
      </c>
      <c r="J7" s="79">
        <f t="shared" si="1"/>
        <v>3</v>
      </c>
      <c r="K7" s="83">
        <v>261.89999999999998</v>
      </c>
    </row>
    <row r="8" spans="3:11" x14ac:dyDescent="0.35">
      <c r="C8" s="79" t="s">
        <v>64</v>
      </c>
      <c r="D8" s="79"/>
      <c r="E8" s="81"/>
      <c r="F8" s="79" t="s">
        <v>116</v>
      </c>
      <c r="G8" s="79" t="str">
        <f t="shared" si="0"/>
        <v>Décembre</v>
      </c>
      <c r="H8" s="82">
        <v>43087</v>
      </c>
      <c r="I8" s="82">
        <v>43090</v>
      </c>
      <c r="J8" s="79">
        <f t="shared" si="1"/>
        <v>3</v>
      </c>
      <c r="K8" s="83">
        <v>276.45</v>
      </c>
    </row>
  </sheetData>
  <autoFilter ref="C2:K2" xr:uid="{B199FCE8-EF71-4F5B-B669-331A07AA94B8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C7AF5-746B-43F7-82FC-917436F207D5}">
  <dimension ref="B3:N9"/>
  <sheetViews>
    <sheetView showGridLines="0" tabSelected="1" workbookViewId="0">
      <selection activeCell="E14" sqref="E14"/>
    </sheetView>
  </sheetViews>
  <sheetFormatPr baseColWidth="10" defaultRowHeight="14.5" x14ac:dyDescent="0.35"/>
  <cols>
    <col min="2" max="2" width="13.6328125" customWidth="1"/>
    <col min="3" max="3" width="17.54296875" customWidth="1"/>
    <col min="4" max="5" width="13.36328125" customWidth="1"/>
    <col min="13" max="13" width="12.36328125" customWidth="1"/>
    <col min="14" max="14" width="12" customWidth="1"/>
  </cols>
  <sheetData>
    <row r="3" spans="2:14" ht="40" x14ac:dyDescent="0.35">
      <c r="B3" s="77" t="s">
        <v>44</v>
      </c>
      <c r="C3" s="85" t="s">
        <v>122</v>
      </c>
      <c r="D3" s="85" t="s">
        <v>117</v>
      </c>
      <c r="E3" s="85" t="s">
        <v>123</v>
      </c>
      <c r="F3" s="77" t="s">
        <v>128</v>
      </c>
      <c r="G3" s="85" t="s">
        <v>107</v>
      </c>
      <c r="H3" s="86" t="s">
        <v>108</v>
      </c>
      <c r="I3" s="77" t="s">
        <v>109</v>
      </c>
      <c r="J3" s="77" t="s">
        <v>126</v>
      </c>
      <c r="K3" s="78" t="s">
        <v>125</v>
      </c>
      <c r="L3" s="78" t="s">
        <v>124</v>
      </c>
      <c r="M3" s="78" t="s">
        <v>110</v>
      </c>
      <c r="N3" s="84" t="s">
        <v>129</v>
      </c>
    </row>
    <row r="4" spans="2:14" x14ac:dyDescent="0.35">
      <c r="B4" s="79" t="s">
        <v>68</v>
      </c>
      <c r="C4" s="79" t="s">
        <v>118</v>
      </c>
      <c r="D4" s="81"/>
      <c r="E4" s="79" t="s">
        <v>111</v>
      </c>
      <c r="F4" s="79" t="str">
        <f>CHOOSE(MONTH(H4),"Janvier","Février","Mars","Avril","Mai","Juin","Juillet","Aout","Septembre","Octobre","Novembre","Décembre")</f>
        <v>Décembre</v>
      </c>
      <c r="G4" s="82">
        <v>43084</v>
      </c>
      <c r="H4" s="82">
        <v>43087</v>
      </c>
      <c r="I4" s="79">
        <f>H4-G4</f>
        <v>3</v>
      </c>
      <c r="J4" s="79"/>
      <c r="K4" s="80">
        <f t="shared" ref="K4:K9" si="0">N4/I4</f>
        <v>176.54</v>
      </c>
      <c r="L4" s="80">
        <f>J4*I4</f>
        <v>0</v>
      </c>
      <c r="M4" s="80">
        <f>N4-L4</f>
        <v>529.62</v>
      </c>
      <c r="N4" s="83">
        <v>529.62</v>
      </c>
    </row>
    <row r="5" spans="2:14" x14ac:dyDescent="0.35">
      <c r="B5" s="79" t="s">
        <v>68</v>
      </c>
      <c r="C5" s="79"/>
      <c r="D5" s="81"/>
      <c r="E5" s="79" t="s">
        <v>112</v>
      </c>
      <c r="F5" s="79" t="str">
        <f t="shared" ref="F5:F9" si="1">CHOOSE(MONTH(H5),"Janvier","Février","Mars","Avril","Mai","Juin","Juillet","Aout","Septembre","Octobre","Novembre","Décembre")</f>
        <v>Décembre</v>
      </c>
      <c r="G5" s="82">
        <v>43072</v>
      </c>
      <c r="H5" s="82">
        <v>43077</v>
      </c>
      <c r="I5" s="79">
        <f t="shared" ref="I5:I9" si="2">H5-G5</f>
        <v>5</v>
      </c>
      <c r="J5" s="79" t="e">
        <f>VLOOKUP(I5,'[2]Loyers appartements'!$B$5:$E$57,4,FALSE)</f>
        <v>#N/A</v>
      </c>
      <c r="K5" s="80">
        <f t="shared" si="0"/>
        <v>148.798</v>
      </c>
      <c r="L5" s="80" t="e">
        <f t="shared" ref="L5:L9" si="3">J5*I5</f>
        <v>#N/A</v>
      </c>
      <c r="M5" s="80" t="e">
        <f t="shared" ref="M5:M9" si="4">N5-L5</f>
        <v>#N/A</v>
      </c>
      <c r="N5" s="83">
        <v>743.99</v>
      </c>
    </row>
    <row r="6" spans="2:14" x14ac:dyDescent="0.35">
      <c r="B6" s="79" t="s">
        <v>68</v>
      </c>
      <c r="C6" s="79"/>
      <c r="D6" s="81"/>
      <c r="E6" s="79" t="s">
        <v>113</v>
      </c>
      <c r="F6" s="79" t="str">
        <f t="shared" si="1"/>
        <v>Décembre</v>
      </c>
      <c r="G6" s="82">
        <v>43096</v>
      </c>
      <c r="H6" s="82">
        <v>43100</v>
      </c>
      <c r="I6" s="79">
        <f t="shared" si="2"/>
        <v>4</v>
      </c>
      <c r="J6" s="79" t="e">
        <f>VLOOKUP(I6,'[2]Loyers appartements'!$B$5:$E$57,4,FALSE)</f>
        <v>#N/A</v>
      </c>
      <c r="K6" s="80">
        <f t="shared" si="0"/>
        <v>199.0925</v>
      </c>
      <c r="L6" s="80" t="e">
        <f t="shared" si="3"/>
        <v>#N/A</v>
      </c>
      <c r="M6" s="80" t="e">
        <f t="shared" si="4"/>
        <v>#N/A</v>
      </c>
      <c r="N6" s="83">
        <v>796.37</v>
      </c>
    </row>
    <row r="7" spans="2:14" x14ac:dyDescent="0.35">
      <c r="B7" s="79" t="s">
        <v>68</v>
      </c>
      <c r="C7" s="79"/>
      <c r="D7" s="81"/>
      <c r="E7" s="79" t="s">
        <v>114</v>
      </c>
      <c r="F7" s="79" t="str">
        <f t="shared" si="1"/>
        <v>Décembre</v>
      </c>
      <c r="G7" s="82">
        <v>43063</v>
      </c>
      <c r="H7" s="82">
        <v>43072</v>
      </c>
      <c r="I7" s="79">
        <f t="shared" si="2"/>
        <v>9</v>
      </c>
      <c r="J7" s="79" t="e">
        <f>VLOOKUP(I7,'[2]Loyers appartements'!$B$5:$E$57,4,FALSE)</f>
        <v>#N/A</v>
      </c>
      <c r="K7" s="80">
        <f t="shared" si="0"/>
        <v>146.47</v>
      </c>
      <c r="L7" s="80" t="e">
        <f t="shared" si="3"/>
        <v>#N/A</v>
      </c>
      <c r="M7" s="80" t="e">
        <f t="shared" si="4"/>
        <v>#N/A</v>
      </c>
      <c r="N7" s="83">
        <v>1318.23</v>
      </c>
    </row>
    <row r="8" spans="2:14" x14ac:dyDescent="0.35">
      <c r="B8" s="79" t="s">
        <v>64</v>
      </c>
      <c r="C8" s="79"/>
      <c r="D8" s="81"/>
      <c r="E8" s="79" t="s">
        <v>115</v>
      </c>
      <c r="F8" s="79" t="str">
        <f t="shared" si="1"/>
        <v>Décembre</v>
      </c>
      <c r="G8" s="82">
        <v>43084</v>
      </c>
      <c r="H8" s="82">
        <v>43087</v>
      </c>
      <c r="I8" s="79">
        <f t="shared" si="2"/>
        <v>3</v>
      </c>
      <c r="J8" s="79" t="e">
        <f>VLOOKUP(I8,'[2]Loyers appartements'!$B$5:$E$57,4,FALSE)</f>
        <v>#N/A</v>
      </c>
      <c r="K8" s="80">
        <f t="shared" si="0"/>
        <v>87.3</v>
      </c>
      <c r="L8" s="80" t="e">
        <f t="shared" si="3"/>
        <v>#N/A</v>
      </c>
      <c r="M8" s="80" t="e">
        <f t="shared" si="4"/>
        <v>#N/A</v>
      </c>
      <c r="N8" s="83">
        <v>261.89999999999998</v>
      </c>
    </row>
    <row r="9" spans="2:14" x14ac:dyDescent="0.35">
      <c r="B9" s="79" t="s">
        <v>64</v>
      </c>
      <c r="C9" s="79"/>
      <c r="D9" s="81"/>
      <c r="E9" s="79" t="s">
        <v>116</v>
      </c>
      <c r="F9" s="79" t="str">
        <f t="shared" si="1"/>
        <v>Décembre</v>
      </c>
      <c r="G9" s="82">
        <v>43087</v>
      </c>
      <c r="H9" s="82">
        <v>43090</v>
      </c>
      <c r="I9" s="79">
        <f t="shared" si="2"/>
        <v>3</v>
      </c>
      <c r="J9" s="79" t="e">
        <f>VLOOKUP(I9,'[2]Loyers appartements'!$B$5:$E$57,4,FALSE)</f>
        <v>#N/A</v>
      </c>
      <c r="K9" s="80">
        <f t="shared" si="0"/>
        <v>92.149999999999991</v>
      </c>
      <c r="L9" s="80" t="e">
        <f t="shared" si="3"/>
        <v>#N/A</v>
      </c>
      <c r="M9" s="80" t="e">
        <f t="shared" si="4"/>
        <v>#N/A</v>
      </c>
      <c r="N9" s="83">
        <v>276.45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 de gestion (2)</vt:lpstr>
      <vt:lpstr>Récaptitulatif Loyer Paris</vt:lpstr>
      <vt:lpstr>Récaptitulatif Resa PARIS 2018</vt:lpstr>
      <vt:lpstr>Comptabilité PARIS 2018</vt:lpstr>
    </vt:vector>
  </TitlesOfParts>
  <Company>IUT PARIS DESCARTES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Thibault Martin</cp:lastModifiedBy>
  <dcterms:created xsi:type="dcterms:W3CDTF">2016-09-14T15:49:27Z</dcterms:created>
  <dcterms:modified xsi:type="dcterms:W3CDTF">2018-01-16T16:46:07Z</dcterms:modified>
</cp:coreProperties>
</file>