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omments2.xml" ContentType="application/vnd.openxmlformats-officedocument.spreadsheetml.comments+xml"/>
  <Override PartName="/xl/drawings/drawing4.xml" ContentType="application/vnd.openxmlformats-officedocument.drawing+xml"/>
  <Override PartName="/xl/comments3.xml" ContentType="application/vnd.openxmlformats-officedocument.spreadsheetml.comments+xml"/>
  <Override PartName="/xl/drawings/drawing5.xml" ContentType="application/vnd.openxmlformats-officedocument.drawing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bouyguesconstruction.sharepoint.com/sites/bybatgodavp/Shared Documents/2_ EC-DAVP/2_12 Pilotage Parfait Achèvement/2_12-4 Bilans/2_12_4_1 Bilan/"/>
    </mc:Choice>
  </mc:AlternateContent>
  <workbookProtection workbookAlgorithmName="SHA-512" workbookHashValue="LwB5YNOK63jyy3EcGEQ2XFncuGYy5+IT092EhnUdJ/U/4UVIl5exns239x+dLCsbj380M97+By7/juhp3UneHw==" workbookSaltValue="M5nCLGehNcZd4kd+x0WI4w==" workbookSpinCount="100000" lockStructure="1"/>
  <bookViews>
    <workbookView xWindow="0" yWindow="0" windowWidth="20490" windowHeight="7755" tabRatio="966"/>
  </bookViews>
  <sheets>
    <sheet name="Bilan indicateurs PA SAV" sheetId="6" r:id="rId1"/>
    <sheet name="Données" sheetId="17" state="hidden" r:id="rId2"/>
    <sheet name="Bilan intermédiaire GPA HN" sheetId="11" state="hidden" r:id="rId3"/>
    <sheet name="Bilan intermédiaire GPA HR" sheetId="12" state="hidden" r:id="rId4"/>
    <sheet name="Bilan intermédiaire GPA OF" sheetId="13" state="hidden" r:id="rId5"/>
    <sheet name="Bilan intermédiaire GPA IE" sheetId="16" state="hidden" r:id="rId6"/>
    <sheet name="Feuille Saisie" sheetId="8" state="hidden" r:id="rId7"/>
  </sheets>
  <externalReferences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</externalReferences>
  <definedNames>
    <definedName name="DateReunion">'Feuille Saisie'!$B$4</definedName>
    <definedName name="Liste" localSheetId="2">#REF!</definedName>
    <definedName name="Liste" localSheetId="3">#REF!</definedName>
    <definedName name="Liste" localSheetId="5">#REF!</definedName>
    <definedName name="Liste" localSheetId="4">#REF!</definedName>
    <definedName name="Liste">#REF!</definedName>
    <definedName name="NomAgence">'Feuille Saisie'!$B$3</definedName>
    <definedName name="Nomdesdestinataires">'Feuille Saisie'!$B$6</definedName>
    <definedName name="nomdesprésents">'Feuille Saisie'!$B$5</definedName>
    <definedName name="Print_Area" localSheetId="0">'Bilan indicateurs PA SAV'!$B$4:$N$11</definedName>
    <definedName name="Print_Area" localSheetId="2">'Bilan intermédiaire GPA HN'!$A$1:$R$50</definedName>
    <definedName name="Print_Area" localSheetId="3">'Bilan intermédiaire GPA HR'!$A$1:$R$50</definedName>
    <definedName name="Print_Area" localSheetId="5">'Bilan intermédiaire GPA IE'!$A$1:$R$50</definedName>
    <definedName name="Print_Area" localSheetId="4">'Bilan intermédiaire GPA OF'!$A$1:$R$50</definedName>
    <definedName name="_xlnm.Print_Area" localSheetId="0">'Bilan indicateurs PA SAV'!$A$6:$X$59</definedName>
    <definedName name="_xlnm.Print_Area" localSheetId="2">'Bilan intermédiaire GPA HN'!$A$1:$R$50</definedName>
    <definedName name="_xlnm.Print_Area" localSheetId="3">'Bilan intermédiaire GPA HR'!$A$1:$R$50</definedName>
    <definedName name="_xlnm.Print_Area" localSheetId="5">'Bilan intermédiaire GPA IE'!$A$1:$R$50</definedName>
    <definedName name="_xlnm.Print_Area" localSheetId="4">'Bilan intermédiaire GPA OF'!$A$1:$R$50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H48" i="6" l="1"/>
  <c r="AH44" i="6"/>
  <c r="AH40" i="6"/>
  <c r="AH36" i="6"/>
  <c r="AH32" i="6"/>
  <c r="AH20" i="6"/>
  <c r="C51" i="6" l="1"/>
  <c r="C50" i="6"/>
  <c r="C49" i="6"/>
  <c r="C48" i="6"/>
  <c r="C47" i="6"/>
  <c r="C46" i="6"/>
  <c r="C45" i="6"/>
  <c r="C44" i="6"/>
  <c r="C43" i="6"/>
  <c r="C42" i="6"/>
  <c r="C41" i="6"/>
  <c r="C40" i="6"/>
  <c r="C39" i="6"/>
  <c r="C38" i="6"/>
  <c r="C37" i="6"/>
  <c r="C36" i="6"/>
  <c r="C35" i="6"/>
  <c r="C34" i="6"/>
  <c r="C33" i="6"/>
  <c r="C32" i="6"/>
  <c r="C23" i="6"/>
  <c r="C22" i="6"/>
  <c r="C21" i="6"/>
  <c r="C20" i="6"/>
  <c r="E12" i="17"/>
  <c r="E11" i="17"/>
  <c r="E10" i="17"/>
  <c r="E9" i="17"/>
  <c r="E8" i="17"/>
  <c r="E7" i="17"/>
  <c r="E6" i="17"/>
  <c r="E5" i="17"/>
  <c r="E4" i="17"/>
  <c r="D12" i="17"/>
  <c r="D11" i="17"/>
  <c r="D10" i="17"/>
  <c r="D9" i="17"/>
  <c r="D8" i="17"/>
  <c r="D7" i="17"/>
  <c r="D6" i="17"/>
  <c r="D5" i="17"/>
  <c r="D4" i="17"/>
  <c r="C12" i="17"/>
  <c r="C11" i="17"/>
  <c r="C10" i="17"/>
  <c r="C9" i="17"/>
  <c r="C8" i="17"/>
  <c r="C7" i="17"/>
  <c r="C6" i="17"/>
  <c r="C5" i="17"/>
  <c r="C4" i="17"/>
  <c r="B12" i="17"/>
  <c r="B11" i="17"/>
  <c r="B10" i="17"/>
  <c r="B9" i="17"/>
  <c r="B8" i="17"/>
  <c r="B7" i="17"/>
  <c r="B6" i="17"/>
  <c r="B5" i="17"/>
  <c r="B4" i="17"/>
  <c r="E3" i="17"/>
  <c r="D3" i="17"/>
  <c r="B3" i="17"/>
  <c r="C3" i="17"/>
  <c r="AC48" i="6" l="1"/>
  <c r="AC44" i="6"/>
  <c r="AC40" i="6"/>
  <c r="AC36" i="6"/>
  <c r="AC32" i="6"/>
  <c r="AC20" i="6"/>
  <c r="AB12" i="17"/>
  <c r="AB11" i="17"/>
  <c r="AB10" i="17"/>
  <c r="AB9" i="17"/>
  <c r="AB8" i="17"/>
  <c r="AB7" i="17"/>
  <c r="AB6" i="17"/>
  <c r="AB5" i="17"/>
  <c r="AB4" i="17"/>
  <c r="AB3" i="17"/>
  <c r="X48" i="6" l="1"/>
  <c r="W48" i="6"/>
  <c r="V48" i="6"/>
  <c r="U48" i="6"/>
  <c r="T48" i="6"/>
  <c r="S48" i="6"/>
  <c r="R48" i="6"/>
  <c r="Q48" i="6"/>
  <c r="P48" i="6"/>
  <c r="O48" i="6"/>
  <c r="N48" i="6"/>
  <c r="M48" i="6"/>
  <c r="L48" i="6"/>
  <c r="K48" i="6"/>
  <c r="J48" i="6"/>
  <c r="I48" i="6"/>
  <c r="H48" i="6"/>
  <c r="G48" i="6"/>
  <c r="F48" i="6"/>
  <c r="E48" i="6"/>
  <c r="D48" i="6"/>
  <c r="X44" i="6"/>
  <c r="W44" i="6"/>
  <c r="V44" i="6"/>
  <c r="U44" i="6"/>
  <c r="T44" i="6"/>
  <c r="S44" i="6"/>
  <c r="R44" i="6"/>
  <c r="Q44" i="6"/>
  <c r="P44" i="6"/>
  <c r="O44" i="6"/>
  <c r="N44" i="6"/>
  <c r="M44" i="6"/>
  <c r="L44" i="6"/>
  <c r="K44" i="6"/>
  <c r="J44" i="6"/>
  <c r="I44" i="6"/>
  <c r="H44" i="6"/>
  <c r="G44" i="6"/>
  <c r="F44" i="6"/>
  <c r="E44" i="6"/>
  <c r="D44" i="6"/>
  <c r="X40" i="6"/>
  <c r="W40" i="6"/>
  <c r="V40" i="6"/>
  <c r="U40" i="6"/>
  <c r="T40" i="6"/>
  <c r="S40" i="6"/>
  <c r="R40" i="6"/>
  <c r="Q40" i="6"/>
  <c r="P40" i="6"/>
  <c r="O40" i="6"/>
  <c r="N40" i="6"/>
  <c r="M40" i="6"/>
  <c r="L40" i="6"/>
  <c r="K40" i="6"/>
  <c r="J40" i="6"/>
  <c r="I40" i="6"/>
  <c r="H40" i="6"/>
  <c r="G40" i="6"/>
  <c r="F40" i="6"/>
  <c r="E40" i="6"/>
  <c r="D40" i="6"/>
  <c r="X36" i="6"/>
  <c r="W36" i="6"/>
  <c r="V36" i="6"/>
  <c r="U36" i="6"/>
  <c r="T36" i="6"/>
  <c r="S36" i="6"/>
  <c r="R36" i="6"/>
  <c r="Q36" i="6"/>
  <c r="P36" i="6"/>
  <c r="O36" i="6"/>
  <c r="N36" i="6"/>
  <c r="M36" i="6"/>
  <c r="L36" i="6"/>
  <c r="K36" i="6"/>
  <c r="J36" i="6"/>
  <c r="I36" i="6"/>
  <c r="H36" i="6"/>
  <c r="G36" i="6"/>
  <c r="F36" i="6"/>
  <c r="E36" i="6"/>
  <c r="D36" i="6"/>
  <c r="X32" i="6"/>
  <c r="W32" i="6"/>
  <c r="V32" i="6"/>
  <c r="U32" i="6"/>
  <c r="T32" i="6"/>
  <c r="S32" i="6"/>
  <c r="R32" i="6"/>
  <c r="Q32" i="6"/>
  <c r="P32" i="6"/>
  <c r="O32" i="6"/>
  <c r="N32" i="6"/>
  <c r="M32" i="6"/>
  <c r="L32" i="6"/>
  <c r="K32" i="6"/>
  <c r="J32" i="6"/>
  <c r="I32" i="6"/>
  <c r="H32" i="6"/>
  <c r="G32" i="6"/>
  <c r="F32" i="6"/>
  <c r="E32" i="6"/>
  <c r="D32" i="6"/>
  <c r="X20" i="6"/>
  <c r="W20" i="6"/>
  <c r="V20" i="6"/>
  <c r="U20" i="6"/>
  <c r="T20" i="6"/>
  <c r="S20" i="6"/>
  <c r="R20" i="6"/>
  <c r="Q20" i="6"/>
  <c r="P20" i="6"/>
  <c r="O20" i="6"/>
  <c r="N20" i="6"/>
  <c r="M20" i="6"/>
  <c r="L20" i="6"/>
  <c r="K20" i="6"/>
  <c r="J20" i="6"/>
  <c r="I20" i="6"/>
  <c r="H20" i="6"/>
  <c r="G20" i="6"/>
  <c r="F20" i="6"/>
  <c r="E20" i="6"/>
  <c r="D20" i="6"/>
  <c r="Z48" i="6"/>
  <c r="Z44" i="6"/>
  <c r="Z40" i="6"/>
  <c r="Z36" i="6"/>
  <c r="Z32" i="6"/>
  <c r="Z20" i="6"/>
  <c r="AA12" i="17"/>
  <c r="AA11" i="17"/>
  <c r="AA10" i="17"/>
  <c r="AA9" i="17"/>
  <c r="AA8" i="17"/>
  <c r="AA7" i="17"/>
  <c r="AA6" i="17"/>
  <c r="AA5" i="17"/>
  <c r="AA4" i="17"/>
  <c r="AA3" i="17"/>
  <c r="A3" i="17" l="1"/>
  <c r="A12" i="17" l="1"/>
  <c r="A11" i="17"/>
  <c r="A10" i="17"/>
  <c r="A9" i="17"/>
  <c r="A8" i="17"/>
  <c r="A7" i="17"/>
  <c r="A6" i="17"/>
  <c r="A5" i="17"/>
  <c r="C29" i="6" s="1"/>
  <c r="A4" i="17"/>
  <c r="AH28" i="6" s="1"/>
  <c r="Z12" i="17"/>
  <c r="Y12" i="17"/>
  <c r="X12" i="17"/>
  <c r="W12" i="17"/>
  <c r="V12" i="17"/>
  <c r="U12" i="17"/>
  <c r="T12" i="17"/>
  <c r="S12" i="17"/>
  <c r="R12" i="17"/>
  <c r="Q12" i="17"/>
  <c r="P12" i="17"/>
  <c r="O12" i="17"/>
  <c r="N12" i="17"/>
  <c r="M12" i="17"/>
  <c r="L12" i="17"/>
  <c r="K12" i="17"/>
  <c r="J12" i="17"/>
  <c r="I12" i="17"/>
  <c r="H12" i="17"/>
  <c r="G12" i="17"/>
  <c r="F12" i="17"/>
  <c r="Z11" i="17"/>
  <c r="Y11" i="17"/>
  <c r="X11" i="17"/>
  <c r="W11" i="17"/>
  <c r="V11" i="17"/>
  <c r="U11" i="17"/>
  <c r="T11" i="17"/>
  <c r="S11" i="17"/>
  <c r="R11" i="17"/>
  <c r="Q11" i="17"/>
  <c r="P11" i="17"/>
  <c r="O11" i="17"/>
  <c r="N11" i="17"/>
  <c r="M11" i="17"/>
  <c r="L11" i="17"/>
  <c r="K11" i="17"/>
  <c r="J11" i="17"/>
  <c r="I11" i="17"/>
  <c r="H11" i="17"/>
  <c r="G11" i="17"/>
  <c r="F11" i="17"/>
  <c r="Z10" i="17"/>
  <c r="Y10" i="17"/>
  <c r="X10" i="17"/>
  <c r="W10" i="17"/>
  <c r="V10" i="17"/>
  <c r="U10" i="17"/>
  <c r="T10" i="17"/>
  <c r="S10" i="17"/>
  <c r="R10" i="17"/>
  <c r="Q10" i="17"/>
  <c r="P10" i="17"/>
  <c r="O10" i="17"/>
  <c r="N10" i="17"/>
  <c r="M10" i="17"/>
  <c r="L10" i="17"/>
  <c r="K10" i="17"/>
  <c r="J10" i="17"/>
  <c r="I10" i="17"/>
  <c r="H10" i="17"/>
  <c r="G10" i="17"/>
  <c r="F10" i="17"/>
  <c r="Z9" i="17"/>
  <c r="Y9" i="17"/>
  <c r="X9" i="17"/>
  <c r="W9" i="17"/>
  <c r="V9" i="17"/>
  <c r="U9" i="17"/>
  <c r="T9" i="17"/>
  <c r="S9" i="17"/>
  <c r="R9" i="17"/>
  <c r="Q9" i="17"/>
  <c r="P9" i="17"/>
  <c r="O9" i="17"/>
  <c r="N9" i="17"/>
  <c r="M9" i="17"/>
  <c r="L9" i="17"/>
  <c r="K9" i="17"/>
  <c r="J9" i="17"/>
  <c r="I9" i="17"/>
  <c r="H9" i="17"/>
  <c r="G9" i="17"/>
  <c r="F9" i="17"/>
  <c r="Z8" i="17"/>
  <c r="Y8" i="17"/>
  <c r="X8" i="17"/>
  <c r="W8" i="17"/>
  <c r="V8" i="17"/>
  <c r="U8" i="17"/>
  <c r="T8" i="17"/>
  <c r="S8" i="17"/>
  <c r="R8" i="17"/>
  <c r="Q8" i="17"/>
  <c r="P8" i="17"/>
  <c r="O8" i="17"/>
  <c r="N8" i="17"/>
  <c r="M8" i="17"/>
  <c r="L8" i="17"/>
  <c r="K8" i="17"/>
  <c r="J8" i="17"/>
  <c r="I8" i="17"/>
  <c r="H8" i="17"/>
  <c r="G8" i="17"/>
  <c r="F8" i="17"/>
  <c r="Z7" i="17"/>
  <c r="Y7" i="17"/>
  <c r="X7" i="17"/>
  <c r="W7" i="17"/>
  <c r="V7" i="17"/>
  <c r="U7" i="17"/>
  <c r="T7" i="17"/>
  <c r="S7" i="17"/>
  <c r="R7" i="17"/>
  <c r="Q7" i="17"/>
  <c r="P7" i="17"/>
  <c r="O7" i="17"/>
  <c r="N7" i="17"/>
  <c r="M7" i="17"/>
  <c r="L7" i="17"/>
  <c r="K7" i="17"/>
  <c r="J7" i="17"/>
  <c r="I7" i="17"/>
  <c r="H7" i="17"/>
  <c r="G7" i="17"/>
  <c r="F7" i="17"/>
  <c r="Z6" i="17"/>
  <c r="Y6" i="17"/>
  <c r="X6" i="17"/>
  <c r="W6" i="17"/>
  <c r="V6" i="17"/>
  <c r="U6" i="17"/>
  <c r="T6" i="17"/>
  <c r="S6" i="17"/>
  <c r="R6" i="17"/>
  <c r="Q6" i="17"/>
  <c r="P6" i="17"/>
  <c r="O6" i="17"/>
  <c r="N6" i="17"/>
  <c r="M6" i="17"/>
  <c r="L6" i="17"/>
  <c r="K6" i="17"/>
  <c r="J6" i="17"/>
  <c r="I6" i="17"/>
  <c r="H6" i="17"/>
  <c r="G6" i="17"/>
  <c r="F6" i="17"/>
  <c r="Z5" i="17"/>
  <c r="Y5" i="17"/>
  <c r="X5" i="17"/>
  <c r="W5" i="17"/>
  <c r="V5" i="17"/>
  <c r="U5" i="17"/>
  <c r="T5" i="17"/>
  <c r="S5" i="17"/>
  <c r="R5" i="17"/>
  <c r="Q5" i="17"/>
  <c r="P5" i="17"/>
  <c r="O5" i="17"/>
  <c r="N5" i="17"/>
  <c r="M5" i="17"/>
  <c r="L5" i="17"/>
  <c r="K5" i="17"/>
  <c r="J5" i="17"/>
  <c r="I5" i="17"/>
  <c r="H5" i="17"/>
  <c r="G5" i="17"/>
  <c r="F5" i="17"/>
  <c r="Z4" i="17"/>
  <c r="Y4" i="17"/>
  <c r="X4" i="17"/>
  <c r="W4" i="17"/>
  <c r="V4" i="17"/>
  <c r="U4" i="17"/>
  <c r="T4" i="17"/>
  <c r="S4" i="17"/>
  <c r="R4" i="17"/>
  <c r="Q4" i="17"/>
  <c r="P4" i="17"/>
  <c r="O4" i="17"/>
  <c r="N4" i="17"/>
  <c r="M4" i="17"/>
  <c r="L4" i="17"/>
  <c r="K4" i="17"/>
  <c r="J4" i="17"/>
  <c r="I4" i="17"/>
  <c r="H4" i="17"/>
  <c r="G4" i="17"/>
  <c r="F4" i="17"/>
  <c r="Z3" i="17"/>
  <c r="Y3" i="17"/>
  <c r="X3" i="17"/>
  <c r="W3" i="17"/>
  <c r="V3" i="17"/>
  <c r="U3" i="17"/>
  <c r="T3" i="17"/>
  <c r="S3" i="17"/>
  <c r="R3" i="17"/>
  <c r="Q3" i="17"/>
  <c r="P3" i="17"/>
  <c r="O3" i="17"/>
  <c r="N3" i="17"/>
  <c r="M3" i="17"/>
  <c r="L3" i="17"/>
  <c r="K3" i="17"/>
  <c r="J3" i="17"/>
  <c r="I3" i="17"/>
  <c r="H3" i="17"/>
  <c r="G3" i="17"/>
  <c r="F3" i="17"/>
  <c r="T24" i="6" l="1"/>
  <c r="I24" i="6"/>
  <c r="T28" i="6"/>
  <c r="I28" i="6"/>
  <c r="C27" i="6"/>
  <c r="W24" i="6"/>
  <c r="H24" i="6"/>
  <c r="X24" i="6"/>
  <c r="S28" i="6"/>
  <c r="V28" i="6"/>
  <c r="AG28" i="6" s="1"/>
  <c r="M24" i="6"/>
  <c r="H28" i="6"/>
  <c r="X28" i="6"/>
  <c r="N28" i="6"/>
  <c r="R24" i="6"/>
  <c r="M28" i="6"/>
  <c r="AC28" i="6"/>
  <c r="C24" i="6"/>
  <c r="C31" i="6"/>
  <c r="K24" i="6"/>
  <c r="J28" i="6"/>
  <c r="F28" i="6"/>
  <c r="AC24" i="6"/>
  <c r="R28" i="6"/>
  <c r="L24" i="6"/>
  <c r="G28" i="6"/>
  <c r="W28" i="6"/>
  <c r="Z28" i="6"/>
  <c r="Q24" i="6"/>
  <c r="L28" i="6"/>
  <c r="G24" i="6"/>
  <c r="F24" i="6"/>
  <c r="V24" i="6"/>
  <c r="AG24" i="6" s="1"/>
  <c r="Q28" i="6"/>
  <c r="C28" i="6"/>
  <c r="C26" i="6"/>
  <c r="AH24" i="6"/>
  <c r="D24" i="6"/>
  <c r="O28" i="6"/>
  <c r="D28" i="6"/>
  <c r="N24" i="6"/>
  <c r="Z24" i="6"/>
  <c r="P24" i="6"/>
  <c r="K28" i="6"/>
  <c r="S24" i="6"/>
  <c r="E24" i="6"/>
  <c r="U24" i="6"/>
  <c r="P28" i="6"/>
  <c r="O24" i="6"/>
  <c r="J24" i="6"/>
  <c r="E28" i="6"/>
  <c r="U28" i="6"/>
  <c r="C25" i="6"/>
  <c r="C30" i="6"/>
  <c r="F12" i="6"/>
  <c r="J12" i="6"/>
  <c r="N12" i="6"/>
  <c r="E12" i="6"/>
  <c r="I12" i="6"/>
  <c r="R12" i="6"/>
  <c r="V12" i="6"/>
  <c r="AH16" i="6"/>
  <c r="C13" i="6"/>
  <c r="Z16" i="6"/>
  <c r="M12" i="6"/>
  <c r="Q12" i="6"/>
  <c r="U12" i="6"/>
  <c r="X16" i="6"/>
  <c r="C16" i="6"/>
  <c r="G16" i="6"/>
  <c r="C19" i="6"/>
  <c r="G12" i="6"/>
  <c r="K12" i="6"/>
  <c r="O12" i="6"/>
  <c r="S12" i="6"/>
  <c r="W12" i="6"/>
  <c r="Z12" i="6"/>
  <c r="C15" i="6"/>
  <c r="W16" i="6"/>
  <c r="C17" i="6"/>
  <c r="AH12" i="6"/>
  <c r="C14" i="6"/>
  <c r="AC16" i="6"/>
  <c r="D12" i="6"/>
  <c r="H12" i="6"/>
  <c r="L12" i="6"/>
  <c r="P12" i="6"/>
  <c r="T12" i="6"/>
  <c r="X12" i="6"/>
  <c r="C12" i="6"/>
  <c r="AC12" i="6"/>
  <c r="H16" i="6"/>
  <c r="C18" i="6"/>
  <c r="F16" i="6"/>
  <c r="J16" i="6"/>
  <c r="E16" i="6"/>
  <c r="K16" i="6"/>
  <c r="I16" i="6"/>
  <c r="L16" i="6"/>
  <c r="V16" i="6"/>
  <c r="N16" i="6"/>
  <c r="Q16" i="6"/>
  <c r="O16" i="6"/>
  <c r="U16" i="6"/>
  <c r="P16" i="6"/>
  <c r="M16" i="6"/>
  <c r="R16" i="6"/>
  <c r="S16" i="6"/>
  <c r="D16" i="6"/>
  <c r="T16" i="6"/>
  <c r="AG48" i="6"/>
  <c r="AF48" i="6"/>
  <c r="AE48" i="6"/>
  <c r="AD48" i="6"/>
  <c r="AG44" i="6"/>
  <c r="AF44" i="6"/>
  <c r="AE44" i="6"/>
  <c r="AD44" i="6"/>
  <c r="AG40" i="6"/>
  <c r="AF40" i="6"/>
  <c r="AE40" i="6"/>
  <c r="AD40" i="6"/>
  <c r="AG36" i="6"/>
  <c r="AF36" i="6"/>
  <c r="AE36" i="6"/>
  <c r="AD36" i="6"/>
  <c r="AG32" i="6"/>
  <c r="AF32" i="6"/>
  <c r="AE32" i="6"/>
  <c r="AD32" i="6"/>
  <c r="AF28" i="6"/>
  <c r="AE28" i="6"/>
  <c r="AD28" i="6"/>
  <c r="AF24" i="6"/>
  <c r="AE24" i="6"/>
  <c r="AD24" i="6"/>
  <c r="AG20" i="6"/>
  <c r="AF20" i="6"/>
  <c r="AE20" i="6"/>
  <c r="AD20" i="6"/>
  <c r="W52" i="6" l="1"/>
  <c r="AD12" i="6" l="1"/>
  <c r="AE12" i="6"/>
  <c r="AF12" i="6"/>
  <c r="AG12" i="6"/>
  <c r="AG16" i="6" l="1"/>
  <c r="AF16" i="6"/>
  <c r="AE16" i="6"/>
  <c r="AD16" i="6"/>
  <c r="B5" i="8" l="1"/>
  <c r="AC53" i="6"/>
  <c r="C52" i="6" s="1"/>
  <c r="X52" i="6"/>
  <c r="X53" i="6" s="1"/>
  <c r="U52" i="6"/>
  <c r="AF53" i="6"/>
  <c r="T52" i="6" s="1"/>
  <c r="S52" i="6"/>
  <c r="Q52" i="6"/>
  <c r="P52" i="6"/>
  <c r="M52" i="6"/>
  <c r="L52" i="6"/>
  <c r="J52" i="6"/>
  <c r="I52" i="6"/>
  <c r="G52" i="6"/>
  <c r="F52" i="6"/>
  <c r="D52" i="6"/>
  <c r="D53" i="6" l="1"/>
  <c r="AB36" i="6"/>
  <c r="AA36" i="6" s="1"/>
  <c r="AB32" i="6"/>
  <c r="AA32" i="6" s="1"/>
  <c r="AB48" i="6"/>
  <c r="AA48" i="6" s="1"/>
  <c r="AB20" i="6"/>
  <c r="AA20" i="6" s="1"/>
  <c r="AB44" i="6"/>
  <c r="AA44" i="6" s="1"/>
  <c r="AB40" i="6"/>
  <c r="AA40" i="6" s="1"/>
  <c r="AB24" i="6"/>
  <c r="AA24" i="6" s="1"/>
  <c r="AB28" i="6"/>
  <c r="AA28" i="6" s="1"/>
  <c r="AB12" i="6"/>
  <c r="AA12" i="6" s="1"/>
  <c r="AB16" i="6"/>
  <c r="AA16" i="6" s="1"/>
  <c r="A8" i="6"/>
  <c r="R52" i="6"/>
  <c r="N52" i="6"/>
  <c r="K52" i="6"/>
  <c r="AG53" i="6"/>
  <c r="V52" i="6" s="1"/>
  <c r="H52" i="6"/>
  <c r="AD53" i="6"/>
  <c r="E52" i="6" s="1"/>
  <c r="AE53" i="6"/>
  <c r="O52" i="6" s="1"/>
  <c r="C41" i="16" l="1"/>
  <c r="C37" i="16"/>
  <c r="C33" i="16"/>
  <c r="C29" i="16"/>
  <c r="C31" i="13" l="1"/>
  <c r="I31" i="13" s="1"/>
  <c r="C31" i="16"/>
  <c r="C32" i="12"/>
  <c r="H32" i="12" s="1"/>
  <c r="I32" i="12" s="1"/>
  <c r="C32" i="16"/>
  <c r="C36" i="12"/>
  <c r="E36" i="12" s="1"/>
  <c r="C36" i="16"/>
  <c r="C40" i="12"/>
  <c r="E40" i="12" s="1"/>
  <c r="C40" i="16"/>
  <c r="S29" i="16"/>
  <c r="G29" i="16"/>
  <c r="H29" i="16"/>
  <c r="U29" i="16"/>
  <c r="L29" i="16"/>
  <c r="T29" i="16"/>
  <c r="D29" i="16"/>
  <c r="E29" i="16"/>
  <c r="I29" i="16"/>
  <c r="J29" i="16"/>
  <c r="F29" i="16"/>
  <c r="K29" i="16"/>
  <c r="T33" i="16"/>
  <c r="S33" i="16"/>
  <c r="H33" i="16"/>
  <c r="J33" i="16"/>
  <c r="D33" i="16"/>
  <c r="F33" i="16"/>
  <c r="G33" i="16"/>
  <c r="U33" i="16"/>
  <c r="L33" i="16"/>
  <c r="K33" i="16"/>
  <c r="E33" i="16"/>
  <c r="I33" i="16"/>
  <c r="J37" i="16"/>
  <c r="L37" i="16"/>
  <c r="F37" i="16"/>
  <c r="T37" i="16"/>
  <c r="D37" i="16"/>
  <c r="K37" i="16"/>
  <c r="U37" i="16"/>
  <c r="G37" i="16"/>
  <c r="H37" i="16"/>
  <c r="E37" i="16"/>
  <c r="S37" i="16"/>
  <c r="I37" i="16"/>
  <c r="T41" i="16"/>
  <c r="J41" i="16"/>
  <c r="H41" i="16"/>
  <c r="S41" i="16"/>
  <c r="D41" i="16"/>
  <c r="G41" i="16"/>
  <c r="I41" i="16"/>
  <c r="L41" i="16"/>
  <c r="F41" i="16"/>
  <c r="K41" i="16"/>
  <c r="E41" i="16"/>
  <c r="U41" i="16"/>
  <c r="C30" i="13"/>
  <c r="J30" i="13" s="1"/>
  <c r="C30" i="16"/>
  <c r="C34" i="13"/>
  <c r="J34" i="13" s="1"/>
  <c r="C34" i="16"/>
  <c r="C38" i="13"/>
  <c r="J38" i="13" s="1"/>
  <c r="C38" i="16"/>
  <c r="C42" i="13"/>
  <c r="J42" i="13" s="1"/>
  <c r="C42" i="16"/>
  <c r="C35" i="13"/>
  <c r="C35" i="16"/>
  <c r="C39" i="13"/>
  <c r="L39" i="13" s="1"/>
  <c r="C39" i="16"/>
  <c r="C43" i="13"/>
  <c r="I43" i="13" s="1"/>
  <c r="C43" i="16"/>
  <c r="C40" i="11"/>
  <c r="J40" i="11" s="1"/>
  <c r="C36" i="11"/>
  <c r="J36" i="11" s="1"/>
  <c r="C33" i="11"/>
  <c r="H33" i="11" s="1"/>
  <c r="I33" i="11" s="1"/>
  <c r="C33" i="12"/>
  <c r="L33" i="12" s="1"/>
  <c r="C41" i="11"/>
  <c r="L41" i="11" s="1"/>
  <c r="C41" i="12"/>
  <c r="L41" i="12" s="1"/>
  <c r="C30" i="11"/>
  <c r="J30" i="11" s="1"/>
  <c r="C30" i="12"/>
  <c r="G30" i="12" s="1"/>
  <c r="C38" i="11"/>
  <c r="J38" i="11" s="1"/>
  <c r="C38" i="12"/>
  <c r="C42" i="11"/>
  <c r="J42" i="11" s="1"/>
  <c r="C42" i="12"/>
  <c r="G42" i="12" s="1"/>
  <c r="C35" i="11"/>
  <c r="G35" i="11" s="1"/>
  <c r="C35" i="12"/>
  <c r="L35" i="12" s="1"/>
  <c r="C39" i="11"/>
  <c r="E39" i="11" s="1"/>
  <c r="C39" i="12"/>
  <c r="L39" i="12" s="1"/>
  <c r="C43" i="11"/>
  <c r="L43" i="11" s="1"/>
  <c r="C43" i="12"/>
  <c r="L43" i="12" s="1"/>
  <c r="E31" i="13"/>
  <c r="C32" i="13"/>
  <c r="J32" i="13" s="1"/>
  <c r="C36" i="13"/>
  <c r="J36" i="13" s="1"/>
  <c r="C40" i="13"/>
  <c r="J40" i="13" s="1"/>
  <c r="C29" i="11"/>
  <c r="H29" i="11" s="1"/>
  <c r="C29" i="13"/>
  <c r="D29" i="13" s="1"/>
  <c r="C29" i="12"/>
  <c r="G29" i="12" s="1"/>
  <c r="C37" i="11"/>
  <c r="I37" i="11" s="1"/>
  <c r="C37" i="12"/>
  <c r="L37" i="12" s="1"/>
  <c r="C34" i="11"/>
  <c r="J34" i="11" s="1"/>
  <c r="C34" i="12"/>
  <c r="H34" i="12" s="1"/>
  <c r="C31" i="11"/>
  <c r="L31" i="11" s="1"/>
  <c r="C31" i="12"/>
  <c r="D31" i="12" s="1"/>
  <c r="C32" i="11"/>
  <c r="C33" i="13"/>
  <c r="H33" i="13" s="1"/>
  <c r="C37" i="13"/>
  <c r="G37" i="13" s="1"/>
  <c r="C41" i="13"/>
  <c r="H41" i="13" s="1"/>
  <c r="G36" i="12" l="1"/>
  <c r="D36" i="12"/>
  <c r="G31" i="13"/>
  <c r="G40" i="12"/>
  <c r="H40" i="12"/>
  <c r="L36" i="11"/>
  <c r="D32" i="12"/>
  <c r="E32" i="12" s="1"/>
  <c r="H38" i="13"/>
  <c r="H41" i="11"/>
  <c r="D40" i="12"/>
  <c r="G42" i="13"/>
  <c r="L38" i="11"/>
  <c r="G32" i="12"/>
  <c r="L36" i="12"/>
  <c r="H31" i="13"/>
  <c r="K31" i="13"/>
  <c r="F36" i="12"/>
  <c r="H36" i="12"/>
  <c r="K36" i="12"/>
  <c r="D31" i="13"/>
  <c r="F31" i="13"/>
  <c r="E40" i="11"/>
  <c r="F36" i="11"/>
  <c r="E36" i="11"/>
  <c r="F30" i="13"/>
  <c r="L31" i="13"/>
  <c r="K38" i="11"/>
  <c r="G41" i="11"/>
  <c r="F41" i="11"/>
  <c r="I41" i="11"/>
  <c r="L40" i="11"/>
  <c r="E35" i="12"/>
  <c r="L42" i="12"/>
  <c r="K33" i="12"/>
  <c r="D30" i="13"/>
  <c r="G30" i="13"/>
  <c r="L38" i="13"/>
  <c r="J31" i="13"/>
  <c r="K36" i="11"/>
  <c r="F38" i="13"/>
  <c r="J36" i="12"/>
  <c r="D41" i="11"/>
  <c r="I36" i="11"/>
  <c r="E38" i="11"/>
  <c r="H36" i="11"/>
  <c r="D43" i="12"/>
  <c r="D43" i="13"/>
  <c r="I30" i="13"/>
  <c r="G43" i="13"/>
  <c r="D38" i="13"/>
  <c r="L30" i="13"/>
  <c r="I36" i="12"/>
  <c r="K41" i="11"/>
  <c r="G38" i="11"/>
  <c r="G36" i="11"/>
  <c r="D38" i="11"/>
  <c r="E41" i="11"/>
  <c r="K43" i="12"/>
  <c r="H35" i="13"/>
  <c r="I35" i="13" s="1"/>
  <c r="E38" i="13"/>
  <c r="K38" i="13"/>
  <c r="G35" i="13"/>
  <c r="G38" i="13"/>
  <c r="F38" i="11"/>
  <c r="I38" i="11"/>
  <c r="J41" i="11"/>
  <c r="H38" i="11"/>
  <c r="D36" i="11"/>
  <c r="F43" i="13"/>
  <c r="F43" i="11"/>
  <c r="K43" i="11"/>
  <c r="H29" i="12"/>
  <c r="I29" i="12" s="1"/>
  <c r="D35" i="11"/>
  <c r="E35" i="11" s="1"/>
  <c r="J43" i="11"/>
  <c r="D36" i="13"/>
  <c r="H35" i="12"/>
  <c r="H43" i="13"/>
  <c r="D35" i="13"/>
  <c r="E35" i="13" s="1"/>
  <c r="I38" i="13"/>
  <c r="E30" i="13"/>
  <c r="K43" i="13"/>
  <c r="K30" i="13"/>
  <c r="H30" i="13"/>
  <c r="E43" i="13"/>
  <c r="J43" i="13"/>
  <c r="E43" i="12"/>
  <c r="V33" i="16"/>
  <c r="V29" i="16"/>
  <c r="H32" i="11"/>
  <c r="J32" i="11" s="1"/>
  <c r="D34" i="12"/>
  <c r="E34" i="12" s="1"/>
  <c r="K32" i="13"/>
  <c r="D29" i="12"/>
  <c r="L29" i="12" s="1"/>
  <c r="K39" i="13"/>
  <c r="H42" i="13"/>
  <c r="D32" i="11"/>
  <c r="E32" i="11" s="1"/>
  <c r="F40" i="13"/>
  <c r="G37" i="11"/>
  <c r="L37" i="11"/>
  <c r="H37" i="11"/>
  <c r="G34" i="12"/>
  <c r="K40" i="13"/>
  <c r="V37" i="16"/>
  <c r="L43" i="13"/>
  <c r="D37" i="13"/>
  <c r="F37" i="13" s="1"/>
  <c r="G33" i="13"/>
  <c r="E43" i="11"/>
  <c r="J40" i="12"/>
  <c r="H40" i="11"/>
  <c r="F42" i="12"/>
  <c r="D35" i="12"/>
  <c r="J35" i="12"/>
  <c r="J33" i="12"/>
  <c r="H30" i="12"/>
  <c r="K42" i="12"/>
  <c r="D40" i="11"/>
  <c r="J37" i="11"/>
  <c r="K40" i="11"/>
  <c r="E37" i="11"/>
  <c r="F33" i="12"/>
  <c r="D30" i="12"/>
  <c r="E30" i="12" s="1"/>
  <c r="I33" i="12"/>
  <c r="K35" i="12"/>
  <c r="D40" i="13"/>
  <c r="G32" i="13"/>
  <c r="I42" i="13"/>
  <c r="L32" i="13"/>
  <c r="E39" i="13"/>
  <c r="D37" i="11"/>
  <c r="G43" i="12"/>
  <c r="H42" i="12"/>
  <c r="G33" i="12"/>
  <c r="H39" i="13"/>
  <c r="E34" i="13"/>
  <c r="D34" i="13"/>
  <c r="H43" i="11"/>
  <c r="F40" i="11"/>
  <c r="G43" i="11"/>
  <c r="G32" i="11"/>
  <c r="I43" i="11"/>
  <c r="F40" i="12"/>
  <c r="H33" i="12"/>
  <c r="J43" i="12"/>
  <c r="D42" i="12"/>
  <c r="F35" i="12"/>
  <c r="D43" i="11"/>
  <c r="H35" i="11"/>
  <c r="I35" i="11" s="1"/>
  <c r="I40" i="11"/>
  <c r="K37" i="11"/>
  <c r="F37" i="11"/>
  <c r="G40" i="11"/>
  <c r="H43" i="12"/>
  <c r="D33" i="12"/>
  <c r="F43" i="12"/>
  <c r="L40" i="12"/>
  <c r="I43" i="12"/>
  <c r="K40" i="12"/>
  <c r="I35" i="12"/>
  <c r="E33" i="12"/>
  <c r="G35" i="12"/>
  <c r="H37" i="13"/>
  <c r="K37" i="13" s="1"/>
  <c r="F32" i="13"/>
  <c r="E40" i="13"/>
  <c r="I40" i="12"/>
  <c r="D39" i="13"/>
  <c r="E42" i="13"/>
  <c r="G39" i="13"/>
  <c r="I32" i="13"/>
  <c r="D42" i="13"/>
  <c r="H32" i="13"/>
  <c r="G40" i="13"/>
  <c r="J39" i="13"/>
  <c r="F42" i="13"/>
  <c r="E32" i="13"/>
  <c r="L40" i="13"/>
  <c r="K34" i="13"/>
  <c r="I40" i="13"/>
  <c r="H40" i="13"/>
  <c r="D32" i="13"/>
  <c r="G34" i="13"/>
  <c r="L34" i="13"/>
  <c r="F39" i="13"/>
  <c r="F34" i="13"/>
  <c r="I34" i="13"/>
  <c r="L42" i="13"/>
  <c r="H34" i="13"/>
  <c r="K42" i="13"/>
  <c r="S40" i="16"/>
  <c r="I40" i="16"/>
  <c r="D40" i="16"/>
  <c r="T40" i="16"/>
  <c r="L40" i="16"/>
  <c r="U40" i="16"/>
  <c r="G40" i="16"/>
  <c r="E40" i="16"/>
  <c r="H40" i="16"/>
  <c r="K40" i="16"/>
  <c r="F40" i="16"/>
  <c r="J40" i="16"/>
  <c r="S32" i="16"/>
  <c r="D32" i="16"/>
  <c r="T32" i="16"/>
  <c r="I32" i="16"/>
  <c r="J32" i="16"/>
  <c r="L32" i="16"/>
  <c r="H32" i="16"/>
  <c r="G32" i="16"/>
  <c r="U32" i="16"/>
  <c r="K32" i="16"/>
  <c r="F32" i="16"/>
  <c r="E32" i="16"/>
  <c r="I39" i="13"/>
  <c r="L43" i="16"/>
  <c r="D43" i="16"/>
  <c r="J43" i="16"/>
  <c r="S43" i="16"/>
  <c r="T43" i="16"/>
  <c r="H43" i="16"/>
  <c r="F43" i="16"/>
  <c r="G43" i="16"/>
  <c r="K43" i="16"/>
  <c r="U43" i="16"/>
  <c r="E43" i="16"/>
  <c r="I43" i="16"/>
  <c r="H35" i="16"/>
  <c r="T35" i="16"/>
  <c r="F35" i="16"/>
  <c r="S35" i="16"/>
  <c r="L35" i="16"/>
  <c r="D35" i="16"/>
  <c r="J35" i="16"/>
  <c r="G35" i="16"/>
  <c r="K35" i="16"/>
  <c r="I35" i="16"/>
  <c r="U35" i="16"/>
  <c r="E35" i="16"/>
  <c r="J38" i="16"/>
  <c r="E38" i="16"/>
  <c r="T38" i="16"/>
  <c r="I38" i="16"/>
  <c r="D38" i="16"/>
  <c r="L38" i="16"/>
  <c r="S38" i="16"/>
  <c r="H38" i="16"/>
  <c r="U38" i="16"/>
  <c r="F38" i="16"/>
  <c r="G38" i="16"/>
  <c r="K38" i="16"/>
  <c r="S30" i="16"/>
  <c r="H30" i="16"/>
  <c r="J30" i="16" s="1"/>
  <c r="U30" i="16"/>
  <c r="D30" i="16"/>
  <c r="L30" i="16" s="1"/>
  <c r="T30" i="16"/>
  <c r="G30" i="16"/>
  <c r="V41" i="16"/>
  <c r="U36" i="16"/>
  <c r="G36" i="16"/>
  <c r="H36" i="16"/>
  <c r="I36" i="16" s="1"/>
  <c r="T36" i="16"/>
  <c r="S36" i="16"/>
  <c r="D36" i="16"/>
  <c r="F36" i="16" s="1"/>
  <c r="T31" i="16"/>
  <c r="F31" i="16"/>
  <c r="L31" i="16"/>
  <c r="D31" i="16"/>
  <c r="J31" i="16"/>
  <c r="S31" i="16"/>
  <c r="H31" i="16"/>
  <c r="U31" i="16"/>
  <c r="I31" i="16"/>
  <c r="G31" i="16"/>
  <c r="E31" i="16"/>
  <c r="K31" i="16"/>
  <c r="J39" i="16"/>
  <c r="S39" i="16"/>
  <c r="D39" i="16"/>
  <c r="H39" i="16"/>
  <c r="T39" i="16"/>
  <c r="F39" i="16"/>
  <c r="L39" i="16"/>
  <c r="U39" i="16"/>
  <c r="I39" i="16"/>
  <c r="G39" i="16"/>
  <c r="E39" i="16"/>
  <c r="K39" i="16"/>
  <c r="L42" i="16"/>
  <c r="F42" i="16"/>
  <c r="H42" i="16"/>
  <c r="J42" i="16"/>
  <c r="E42" i="16"/>
  <c r="S42" i="16"/>
  <c r="T42" i="16"/>
  <c r="I42" i="16"/>
  <c r="D42" i="16"/>
  <c r="U42" i="16"/>
  <c r="G42" i="16"/>
  <c r="K42" i="16"/>
  <c r="T34" i="16"/>
  <c r="I34" i="16"/>
  <c r="D34" i="16"/>
  <c r="J34" i="16"/>
  <c r="S34" i="16"/>
  <c r="H34" i="16"/>
  <c r="U34" i="16"/>
  <c r="L34" i="16"/>
  <c r="F34" i="16"/>
  <c r="E34" i="16"/>
  <c r="G34" i="16"/>
  <c r="V34" i="16" s="1"/>
  <c r="K34" i="16"/>
  <c r="I34" i="11"/>
  <c r="J37" i="12"/>
  <c r="E37" i="12"/>
  <c r="L42" i="11"/>
  <c r="I42" i="11"/>
  <c r="E30" i="11"/>
  <c r="L34" i="11"/>
  <c r="D30" i="11"/>
  <c r="I39" i="11"/>
  <c r="K39" i="12"/>
  <c r="G29" i="13"/>
  <c r="D33" i="11"/>
  <c r="E33" i="11" s="1"/>
  <c r="H31" i="12"/>
  <c r="I31" i="12" s="1"/>
  <c r="F39" i="12"/>
  <c r="H34" i="11"/>
  <c r="K42" i="11"/>
  <c r="H39" i="12"/>
  <c r="F34" i="11"/>
  <c r="H31" i="11"/>
  <c r="G33" i="11"/>
  <c r="D42" i="11"/>
  <c r="D34" i="11"/>
  <c r="L30" i="11"/>
  <c r="G42" i="11"/>
  <c r="K34" i="11"/>
  <c r="K30" i="11"/>
  <c r="D39" i="12"/>
  <c r="G31" i="12"/>
  <c r="I39" i="12"/>
  <c r="H29" i="13"/>
  <c r="J29" i="13" s="1"/>
  <c r="E42" i="11"/>
  <c r="E34" i="11"/>
  <c r="H42" i="11"/>
  <c r="G39" i="12"/>
  <c r="F42" i="11"/>
  <c r="H39" i="11"/>
  <c r="F30" i="11"/>
  <c r="I30" i="11"/>
  <c r="K31" i="11"/>
  <c r="H30" i="11"/>
  <c r="G34" i="11"/>
  <c r="G30" i="11"/>
  <c r="K29" i="11"/>
  <c r="H41" i="12"/>
  <c r="J39" i="12"/>
  <c r="E41" i="12"/>
  <c r="E39" i="12"/>
  <c r="F36" i="13"/>
  <c r="L41" i="13"/>
  <c r="J41" i="13"/>
  <c r="E41" i="13"/>
  <c r="I41" i="13"/>
  <c r="F41" i="13"/>
  <c r="J33" i="13"/>
  <c r="I33" i="13"/>
  <c r="E38" i="12"/>
  <c r="J38" i="12"/>
  <c r="I38" i="12"/>
  <c r="D39" i="11"/>
  <c r="D31" i="11"/>
  <c r="K39" i="11"/>
  <c r="G31" i="11"/>
  <c r="J29" i="11"/>
  <c r="E31" i="11"/>
  <c r="L39" i="11"/>
  <c r="D41" i="12"/>
  <c r="F38" i="12"/>
  <c r="L38" i="12"/>
  <c r="F37" i="12"/>
  <c r="K38" i="12"/>
  <c r="D41" i="13"/>
  <c r="D33" i="13"/>
  <c r="E33" i="13" s="1"/>
  <c r="K36" i="13"/>
  <c r="I36" i="13"/>
  <c r="G39" i="11"/>
  <c r="J39" i="11"/>
  <c r="J31" i="11"/>
  <c r="I29" i="11"/>
  <c r="D29" i="11"/>
  <c r="F29" i="11" s="1"/>
  <c r="I31" i="11"/>
  <c r="H37" i="12"/>
  <c r="K41" i="12"/>
  <c r="K37" i="12"/>
  <c r="J41" i="12"/>
  <c r="H38" i="12"/>
  <c r="G38" i="12"/>
  <c r="K41" i="13"/>
  <c r="E36" i="13"/>
  <c r="G36" i="13"/>
  <c r="L36" i="13"/>
  <c r="E42" i="12"/>
  <c r="I42" i="12"/>
  <c r="J42" i="12"/>
  <c r="F39" i="11"/>
  <c r="F31" i="11"/>
  <c r="G29" i="11"/>
  <c r="D37" i="12"/>
  <c r="G41" i="12"/>
  <c r="G37" i="12"/>
  <c r="F41" i="12"/>
  <c r="D38" i="12"/>
  <c r="I41" i="12"/>
  <c r="I37" i="12"/>
  <c r="K33" i="13"/>
  <c r="G41" i="13"/>
  <c r="H36" i="13"/>
  <c r="J34" i="12"/>
  <c r="I34" i="12"/>
  <c r="L32" i="12"/>
  <c r="F31" i="12"/>
  <c r="E31" i="12"/>
  <c r="J32" i="12"/>
  <c r="F30" i="12"/>
  <c r="K34" i="12"/>
  <c r="K32" i="12"/>
  <c r="F29" i="13"/>
  <c r="E29" i="13"/>
  <c r="J29" i="12"/>
  <c r="E29" i="12"/>
  <c r="F29" i="12"/>
  <c r="K29" i="12"/>
  <c r="J33" i="11"/>
  <c r="K33" i="11"/>
  <c r="F34" i="12" l="1"/>
  <c r="I37" i="13"/>
  <c r="L37" i="13"/>
  <c r="E37" i="13"/>
  <c r="J37" i="13"/>
  <c r="J36" i="16"/>
  <c r="K36" i="16"/>
  <c r="E36" i="16"/>
  <c r="L36" i="16"/>
  <c r="L35" i="13"/>
  <c r="F35" i="13"/>
  <c r="K35" i="13"/>
  <c r="J35" i="13"/>
  <c r="F33" i="13"/>
  <c r="L33" i="13"/>
  <c r="L32" i="11"/>
  <c r="I32" i="11"/>
  <c r="F32" i="11"/>
  <c r="K32" i="11"/>
  <c r="F30" i="16"/>
  <c r="E30" i="16"/>
  <c r="I30" i="16"/>
  <c r="K30" i="16"/>
  <c r="E29" i="11"/>
  <c r="L29" i="11"/>
  <c r="J35" i="11"/>
  <c r="K35" i="11"/>
  <c r="F32" i="12"/>
  <c r="L34" i="12"/>
  <c r="V40" i="16"/>
  <c r="F35" i="11"/>
  <c r="L35" i="11"/>
  <c r="L30" i="12"/>
  <c r="V31" i="16"/>
  <c r="I30" i="12"/>
  <c r="V39" i="16"/>
  <c r="V30" i="16"/>
  <c r="K30" i="12"/>
  <c r="J30" i="12"/>
  <c r="K31" i="12"/>
  <c r="J31" i="12"/>
  <c r="V38" i="16"/>
  <c r="V32" i="16"/>
  <c r="L31" i="12"/>
  <c r="F33" i="11"/>
  <c r="V42" i="16"/>
  <c r="V35" i="16"/>
  <c r="V43" i="16"/>
  <c r="L33" i="11"/>
  <c r="T44" i="16"/>
  <c r="U44" i="16"/>
  <c r="V36" i="16"/>
  <c r="H44" i="16"/>
  <c r="D44" i="16"/>
  <c r="S44" i="16"/>
  <c r="I29" i="13"/>
  <c r="K29" i="13"/>
  <c r="L29" i="13"/>
  <c r="K44" i="16" l="1"/>
  <c r="F44" i="16"/>
  <c r="L44" i="16"/>
  <c r="I44" i="16"/>
  <c r="V44" i="16"/>
  <c r="G44" i="16" s="1"/>
  <c r="E44" i="16"/>
  <c r="J44" i="16"/>
  <c r="V43" i="13" l="1"/>
  <c r="U43" i="13"/>
  <c r="T43" i="13"/>
  <c r="S43" i="13"/>
  <c r="V42" i="13"/>
  <c r="U42" i="13"/>
  <c r="T42" i="13"/>
  <c r="S42" i="13"/>
  <c r="V41" i="13"/>
  <c r="U41" i="13"/>
  <c r="T41" i="13"/>
  <c r="S41" i="13"/>
  <c r="V40" i="13"/>
  <c r="U40" i="13"/>
  <c r="T40" i="13"/>
  <c r="S40" i="13"/>
  <c r="V39" i="13"/>
  <c r="U39" i="13"/>
  <c r="T39" i="13"/>
  <c r="S39" i="13"/>
  <c r="V38" i="13"/>
  <c r="U38" i="13"/>
  <c r="T38" i="13"/>
  <c r="S38" i="13"/>
  <c r="V37" i="13"/>
  <c r="U37" i="13"/>
  <c r="T37" i="13"/>
  <c r="S37" i="13"/>
  <c r="V36" i="13"/>
  <c r="U36" i="13"/>
  <c r="T36" i="13"/>
  <c r="S36" i="13"/>
  <c r="V35" i="13"/>
  <c r="U35" i="13"/>
  <c r="T35" i="13"/>
  <c r="S35" i="13"/>
  <c r="V34" i="13"/>
  <c r="U34" i="13"/>
  <c r="T34" i="13"/>
  <c r="S34" i="13"/>
  <c r="V33" i="13"/>
  <c r="U33" i="13"/>
  <c r="T33" i="13"/>
  <c r="S33" i="13"/>
  <c r="U32" i="13"/>
  <c r="T32" i="13"/>
  <c r="S32" i="13"/>
  <c r="V32" i="13"/>
  <c r="U31" i="13"/>
  <c r="T31" i="13"/>
  <c r="S31" i="13"/>
  <c r="U30" i="13"/>
  <c r="T30" i="13"/>
  <c r="S30" i="13"/>
  <c r="U29" i="13"/>
  <c r="T29" i="13"/>
  <c r="S29" i="13"/>
  <c r="V43" i="12"/>
  <c r="U43" i="12"/>
  <c r="T43" i="12"/>
  <c r="S43" i="12"/>
  <c r="V42" i="12"/>
  <c r="U42" i="12"/>
  <c r="T42" i="12"/>
  <c r="S42" i="12"/>
  <c r="V41" i="12"/>
  <c r="U41" i="12"/>
  <c r="T41" i="12"/>
  <c r="S41" i="12"/>
  <c r="V40" i="12"/>
  <c r="U40" i="12"/>
  <c r="T40" i="12"/>
  <c r="S40" i="12"/>
  <c r="V39" i="12"/>
  <c r="U39" i="12"/>
  <c r="T39" i="12"/>
  <c r="S39" i="12"/>
  <c r="V38" i="12"/>
  <c r="U38" i="12"/>
  <c r="T38" i="12"/>
  <c r="S38" i="12"/>
  <c r="V37" i="12"/>
  <c r="U37" i="12"/>
  <c r="T37" i="12"/>
  <c r="S37" i="12"/>
  <c r="V36" i="12"/>
  <c r="U36" i="12"/>
  <c r="T36" i="12"/>
  <c r="S36" i="12"/>
  <c r="V35" i="12"/>
  <c r="U35" i="12"/>
  <c r="T35" i="12"/>
  <c r="S35" i="12"/>
  <c r="V34" i="12"/>
  <c r="U34" i="12"/>
  <c r="T34" i="12"/>
  <c r="S34" i="12"/>
  <c r="V33" i="12"/>
  <c r="U33" i="12"/>
  <c r="T33" i="12"/>
  <c r="S33" i="12"/>
  <c r="U32" i="12"/>
  <c r="T32" i="12"/>
  <c r="S32" i="12"/>
  <c r="U31" i="12"/>
  <c r="T31" i="12"/>
  <c r="S31" i="12"/>
  <c r="U30" i="12"/>
  <c r="T30" i="12"/>
  <c r="S30" i="12"/>
  <c r="U29" i="12"/>
  <c r="T29" i="12"/>
  <c r="S29" i="12"/>
  <c r="U43" i="11"/>
  <c r="T43" i="11"/>
  <c r="S43" i="11"/>
  <c r="U42" i="11"/>
  <c r="T42" i="11"/>
  <c r="S42" i="11"/>
  <c r="U41" i="11"/>
  <c r="T41" i="11"/>
  <c r="S41" i="11"/>
  <c r="U40" i="11"/>
  <c r="T40" i="11"/>
  <c r="S40" i="11"/>
  <c r="U39" i="11"/>
  <c r="T39" i="11"/>
  <c r="S39" i="11"/>
  <c r="U38" i="11"/>
  <c r="T38" i="11"/>
  <c r="S38" i="11"/>
  <c r="U37" i="11"/>
  <c r="T37" i="11"/>
  <c r="S37" i="11"/>
  <c r="U36" i="11"/>
  <c r="T36" i="11"/>
  <c r="S36" i="11"/>
  <c r="U35" i="11"/>
  <c r="T35" i="11"/>
  <c r="S35" i="11"/>
  <c r="U34" i="11"/>
  <c r="T34" i="11"/>
  <c r="S34" i="11"/>
  <c r="U33" i="11"/>
  <c r="T33" i="11"/>
  <c r="S33" i="11"/>
  <c r="U32" i="11"/>
  <c r="T32" i="11"/>
  <c r="S32" i="11"/>
  <c r="U31" i="11"/>
  <c r="T31" i="11"/>
  <c r="S31" i="11"/>
  <c r="U30" i="11"/>
  <c r="T30" i="11"/>
  <c r="S30" i="11"/>
  <c r="U29" i="11"/>
  <c r="T29" i="11"/>
  <c r="S29" i="11"/>
  <c r="U44" i="12" l="1"/>
  <c r="V31" i="11"/>
  <c r="V32" i="11"/>
  <c r="V33" i="11"/>
  <c r="V34" i="11"/>
  <c r="V35" i="11"/>
  <c r="V36" i="11"/>
  <c r="V37" i="11"/>
  <c r="V38" i="11"/>
  <c r="V39" i="11"/>
  <c r="V40" i="11"/>
  <c r="V41" i="11"/>
  <c r="V42" i="11"/>
  <c r="V43" i="11"/>
  <c r="H44" i="13"/>
  <c r="T44" i="11"/>
  <c r="F44" i="11" s="1"/>
  <c r="T44" i="13"/>
  <c r="U44" i="13"/>
  <c r="D44" i="13"/>
  <c r="S44" i="13"/>
  <c r="J44" i="13" s="1"/>
  <c r="V29" i="13"/>
  <c r="V30" i="13"/>
  <c r="V31" i="13"/>
  <c r="V32" i="12"/>
  <c r="S44" i="12"/>
  <c r="V31" i="12"/>
  <c r="H44" i="12"/>
  <c r="V30" i="12"/>
  <c r="D44" i="12"/>
  <c r="T44" i="12"/>
  <c r="V29" i="12"/>
  <c r="H44" i="11"/>
  <c r="D44" i="11"/>
  <c r="U44" i="11"/>
  <c r="V30" i="11"/>
  <c r="S44" i="11"/>
  <c r="V29" i="11"/>
  <c r="K44" i="12" l="1"/>
  <c r="I44" i="13"/>
  <c r="J44" i="12"/>
  <c r="K44" i="11"/>
  <c r="I44" i="12"/>
  <c r="E44" i="12"/>
  <c r="I44" i="11"/>
  <c r="L44" i="12"/>
  <c r="V44" i="11"/>
  <c r="G44" i="11" s="1"/>
  <c r="F44" i="13"/>
  <c r="L44" i="13"/>
  <c r="L44" i="11"/>
  <c r="E44" i="11"/>
  <c r="K44" i="13"/>
  <c r="V44" i="13"/>
  <c r="G44" i="13" s="1"/>
  <c r="E44" i="13"/>
  <c r="V44" i="12"/>
  <c r="G44" i="12" s="1"/>
  <c r="F44" i="12"/>
  <c r="J44" i="11"/>
  <c r="E2" i="8" l="1"/>
</calcChain>
</file>

<file path=xl/comments1.xml><?xml version="1.0" encoding="utf-8"?>
<comments xmlns="http://schemas.openxmlformats.org/spreadsheetml/2006/main">
  <authors>
    <author>DEGREVE, Vincent</author>
  </authors>
  <commentList>
    <comment ref="P25" authorId="0" shapeId="0">
      <text>
        <r>
          <rPr>
            <sz val="10"/>
            <color indexed="81"/>
            <rFont val="Calibri"/>
            <family val="2"/>
            <scheme val="minor"/>
          </rPr>
          <t>Si définition d'actions
→ Utiliser le document de l'onglet "Plan d'actions"</t>
        </r>
      </text>
    </comment>
  </commentList>
</comments>
</file>

<file path=xl/comments2.xml><?xml version="1.0" encoding="utf-8"?>
<comments xmlns="http://schemas.openxmlformats.org/spreadsheetml/2006/main">
  <authors>
    <author>DEGREVE, Vincent</author>
  </authors>
  <commentList>
    <comment ref="P25" authorId="0" shapeId="0">
      <text>
        <r>
          <rPr>
            <sz val="10"/>
            <color indexed="81"/>
            <rFont val="Calibri"/>
            <family val="2"/>
            <scheme val="minor"/>
          </rPr>
          <t>Si définition d'actions
→ Utiliser le document de l'onglet "Plan d'actions"</t>
        </r>
      </text>
    </comment>
  </commentList>
</comments>
</file>

<file path=xl/comments3.xml><?xml version="1.0" encoding="utf-8"?>
<comments xmlns="http://schemas.openxmlformats.org/spreadsheetml/2006/main">
  <authors>
    <author>DEGREVE, Vincent</author>
  </authors>
  <commentList>
    <comment ref="P25" authorId="0" shapeId="0">
      <text>
        <r>
          <rPr>
            <sz val="10"/>
            <color indexed="81"/>
            <rFont val="Calibri"/>
            <family val="2"/>
            <scheme val="minor"/>
          </rPr>
          <t>Si définition d'actions
→ Utiliser le document de l'onglet "Plan d'actions"</t>
        </r>
      </text>
    </comment>
  </commentList>
</comments>
</file>

<file path=xl/comments4.xml><?xml version="1.0" encoding="utf-8"?>
<comments xmlns="http://schemas.openxmlformats.org/spreadsheetml/2006/main">
  <authors>
    <author>DEGREVE, Vincent</author>
  </authors>
  <commentList>
    <comment ref="P25" authorId="0" shapeId="0">
      <text>
        <r>
          <rPr>
            <sz val="10"/>
            <color indexed="81"/>
            <rFont val="Calibri"/>
            <family val="2"/>
            <scheme val="minor"/>
          </rPr>
          <t>Si définition d'actions
→ Utiliser le document de l'onglet "Plan d'actions"</t>
        </r>
      </text>
    </comment>
  </commentList>
</comments>
</file>

<file path=xl/sharedStrings.xml><?xml version="1.0" encoding="utf-8"?>
<sst xmlns="http://schemas.openxmlformats.org/spreadsheetml/2006/main" count="133" uniqueCount="68">
  <si>
    <t>Nom de l'opération</t>
  </si>
  <si>
    <t>Nombre cumulé
de réclamations
GPA</t>
  </si>
  <si>
    <t>Montant cumulé des dépenses GPA</t>
  </si>
  <si>
    <t>Coût moyen d'une réclamation GPA</t>
  </si>
  <si>
    <t>Date de présentation du Bilan annuel GPA
de BBGO</t>
  </si>
  <si>
    <t>Montant cumulé des dépenses
GPA / CA
en %</t>
  </si>
  <si>
    <t>Nombre cumulé
de réclamations
GPA / logt
HN / HR</t>
  </si>
  <si>
    <t>Montant cumulé des dépenses
GPA / logt
HN / HR</t>
  </si>
  <si>
    <t>Réactivité
moyenne en nombre de jours</t>
  </si>
  <si>
    <t xml:space="preserve">Date : </t>
  </si>
  <si>
    <t>NE RIEN SAISIR DANS CETTE COLONNE SERT A REMPLIR LES AUTRE ONGLETS</t>
  </si>
  <si>
    <t>Note de Satisfaction générale Qualimétrie PAMS</t>
  </si>
  <si>
    <t>Commentaires</t>
  </si>
  <si>
    <t>Indicateurs agence</t>
  </si>
  <si>
    <t>Nombre cumulé
de réclamations
GPA / 100 m² SHO
OF / IE</t>
  </si>
  <si>
    <t>Montant cumulé des dépenses
GPA / 100 m² SHO
OF / IE</t>
  </si>
  <si>
    <t>Périmètre
agence</t>
  </si>
  <si>
    <t>Produits</t>
  </si>
  <si>
    <t>Délai d'obtention quitus levée réserves</t>
  </si>
  <si>
    <t>Délai de passation technique</t>
  </si>
  <si>
    <t>Nombre de chantiers avec passation administrative</t>
  </si>
  <si>
    <t>Délai de passation administrative</t>
  </si>
  <si>
    <t xml:space="preserve">     Indicateurs mesurés sur opérations clôturées = dont GPA terminée et passation administrative faite</t>
  </si>
  <si>
    <t xml:space="preserve">     Indicateurs mesurés sur opérations de l'année du bilan</t>
  </si>
  <si>
    <t>Mode d'emploi :</t>
  </si>
  <si>
    <t>Aller dans le dossier 2_12 Pilotage Parfait achèvement situé dans le répertoire  2_EC_DAVP du SharePoint de la DAVP</t>
  </si>
  <si>
    <t>Ouvrir le dossier 2_12_4 Bilans</t>
  </si>
  <si>
    <t>Ouvrir le dossier 2_12_4_1 Bilan</t>
  </si>
  <si>
    <t>Cliquer sur le bouton situé en haut à gauche pour saisir la date du bilan / Indiquer l'année correspondante au bilan annuel même si ce bilan est réalisé en début de l'année suivante</t>
  </si>
  <si>
    <t>Après validation du bilan annuel, l'enregistrer sous format PDF dans le dossier 2_12_4_2 Archivage</t>
  </si>
  <si>
    <t>Nombre de REX GPA</t>
  </si>
  <si>
    <t>Nombre de bilans finaux GPA</t>
  </si>
  <si>
    <t xml:space="preserve">              Vérifier l'utilisation du bon fichier CR et corriger impérativement (Soit en changeant de fichier ou en modifiant la date du CR si erreur de saisie)</t>
  </si>
  <si>
    <t>Nombre d'opérations
dans le bilan</t>
  </si>
  <si>
    <t>Nom de l'agence indiqué en rouge si l'année saisie dans le fichier CR est différente de celle saisie dans le bilan annuel</t>
  </si>
  <si>
    <t>Ouvrir le fichier "Bilan indicateurs PA SAV" et "Mettre à jour"</t>
  </si>
  <si>
    <t>S'assurer que 10 fichiers CR sont présents / Compléter le cas échéant par des CR vierges (Ne pas oublier de les renommer CR"X")</t>
  </si>
  <si>
    <t>Nombre de réclamations
GPA HN</t>
  </si>
  <si>
    <t>Nombre de logts HN</t>
  </si>
  <si>
    <t>Nombre de réclamations GPA / Logt HN</t>
  </si>
  <si>
    <t>Nombre de réclamations GPA HR</t>
  </si>
  <si>
    <t>Nombre de logts HR</t>
  </si>
  <si>
    <t>Nombre de réclamations GPA / Logt HR</t>
  </si>
  <si>
    <t>Nombre de
m² SHO</t>
  </si>
  <si>
    <t>Nombre de réclamations
GPA / 100 m² SHO</t>
  </si>
  <si>
    <t>Réactivité moyenne GPA
(en j)</t>
  </si>
  <si>
    <t>Nombre de chantiers avec passation technique</t>
  </si>
  <si>
    <t>Nombre de réclamations GPA OF / IE</t>
  </si>
  <si>
    <t>Dans ce dossier, charger les fichiers des CR des points bimestriels PA de fin d'année de toutes les agences / 10 CR maximum</t>
  </si>
  <si>
    <t>Renommer chaque fichier : CR1, CR2, CR3, …. / Ecraser les fichiers existants</t>
  </si>
  <si>
    <t>Avant toute chose, enregistrer dans le même dossier le fichier en le renommant "Bilan indicateurs PA SAV aaaa" (aaaa correspondant à l'année du bilan annuel), et ce afin de conserver intacte le fichier source</t>
  </si>
  <si>
    <t>Supprimer le fichier Excel modifié et vérifier que le fichier source "Bilan indicateurs PA SAV" est toujours présent et intacte (Aucun indicateur calculé)</t>
  </si>
  <si>
    <t>Dépenses GPA
(en k€)</t>
  </si>
  <si>
    <t>CA des opérations
(en k€)</t>
  </si>
  <si>
    <t>GPA / CA
(en %)</t>
  </si>
  <si>
    <t>Nombre d'opérations
 livrées sans réserves</t>
  </si>
  <si>
    <t xml:space="preserve">Sélectionner dans le menu déroulant l'agence </t>
  </si>
  <si>
    <t xml:space="preserve">              Incrémentation automatique des différentes cellules /  Renseigner le(s) type(s) de produit(s) par agence</t>
  </si>
  <si>
    <t>CR1</t>
  </si>
  <si>
    <t>CR2</t>
  </si>
  <si>
    <t>CR3</t>
  </si>
  <si>
    <t>CR4</t>
  </si>
  <si>
    <t>CR5</t>
  </si>
  <si>
    <t>CR6</t>
  </si>
  <si>
    <t>CR7</t>
  </si>
  <si>
    <t>CR8</t>
  </si>
  <si>
    <t>CR9</t>
  </si>
  <si>
    <t>CR10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</si>
</sst>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"/>
  </numFmts>
  <fonts count="13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2"/>
      <color rgb="FFFF0000"/>
      <name val="Calibri"/>
      <family val="2"/>
      <scheme val="minor"/>
    </font>
    <font>
      <sz val="8"/>
      <color rgb="FF000000"/>
      <name val="Segoe UI"/>
      <family val="2"/>
    </font>
    <font>
      <sz val="10"/>
      <color indexed="81"/>
      <name val="Calibri"/>
      <family val="2"/>
      <scheme val="minor"/>
    </font>
    <font>
      <sz val="24"/>
      <color theme="1"/>
      <name val="Calibri"/>
      <family val="2"/>
      <scheme val="minor"/>
    </font>
    <font>
      <b/>
      <i/>
      <u/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gray0625"/>
    </fill>
    <fill>
      <patternFill patternType="solid">
        <fgColor theme="4" tint="0.79998168889431442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23">
    <xf numFmtId="0" fontId="0" fillId="0" borderId="0" xfId="0"/>
    <xf numFmtId="0" fontId="0" fillId="0" borderId="0" xfId="0" applyFill="1"/>
    <xf numFmtId="0" fontId="1" fillId="0" borderId="2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2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Alignment="1">
      <alignment vertical="center"/>
    </xf>
    <xf numFmtId="0" fontId="1" fillId="0" borderId="2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14" fontId="2" fillId="0" borderId="5" xfId="0" applyNumberFormat="1" applyFont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4" borderId="0" xfId="0" applyFont="1" applyFill="1" applyAlignment="1">
      <alignment wrapText="1"/>
    </xf>
    <xf numFmtId="0" fontId="0" fillId="4" borderId="0" xfId="0" applyFill="1"/>
    <xf numFmtId="0" fontId="5" fillId="6" borderId="0" xfId="0" applyFont="1" applyFill="1"/>
    <xf numFmtId="14" fontId="0" fillId="0" borderId="0" xfId="0" applyNumberFormat="1" applyAlignment="1">
      <alignment horizontal="center" vertical="center"/>
    </xf>
    <xf numFmtId="0" fontId="7" fillId="0" borderId="0" xfId="0" applyFont="1" applyAlignment="1">
      <alignment vertical="center"/>
    </xf>
    <xf numFmtId="0" fontId="7" fillId="0" borderId="0" xfId="0" applyFont="1" applyAlignment="1">
      <alignment vertical="center" wrapText="1"/>
    </xf>
    <xf numFmtId="0" fontId="5" fillId="0" borderId="0" xfId="0" applyFont="1"/>
    <xf numFmtId="1" fontId="2" fillId="3" borderId="5" xfId="0" applyNumberFormat="1" applyFont="1" applyFill="1" applyBorder="1" applyAlignment="1" applyProtection="1">
      <alignment horizontal="center" vertical="center"/>
      <protection hidden="1"/>
    </xf>
    <xf numFmtId="2" fontId="2" fillId="3" borderId="5" xfId="0" applyNumberFormat="1" applyFont="1" applyFill="1" applyBorder="1" applyAlignment="1" applyProtection="1">
      <alignment horizontal="center" vertical="center"/>
      <protection hidden="1"/>
    </xf>
    <xf numFmtId="4" fontId="2" fillId="3" borderId="5" xfId="0" applyNumberFormat="1" applyFont="1" applyFill="1" applyBorder="1" applyAlignment="1" applyProtection="1">
      <alignment horizontal="center" vertical="center"/>
      <protection hidden="1"/>
    </xf>
    <xf numFmtId="4" fontId="2" fillId="0" borderId="5" xfId="0" applyNumberFormat="1" applyFont="1" applyBorder="1" applyAlignment="1" applyProtection="1">
      <alignment horizontal="center" vertical="center"/>
      <protection hidden="1"/>
    </xf>
    <xf numFmtId="2" fontId="3" fillId="3" borderId="0" xfId="0" applyNumberFormat="1" applyFont="1" applyFill="1" applyBorder="1" applyAlignment="1" applyProtection="1">
      <protection hidden="1"/>
    </xf>
    <xf numFmtId="2" fontId="5" fillId="0" borderId="0" xfId="0" applyNumberFormat="1" applyFont="1"/>
    <xf numFmtId="0" fontId="1" fillId="3" borderId="4" xfId="0" applyFont="1" applyFill="1" applyBorder="1" applyAlignment="1">
      <alignment horizontal="center" vertical="center"/>
    </xf>
    <xf numFmtId="1" fontId="1" fillId="3" borderId="5" xfId="0" applyNumberFormat="1" applyFont="1" applyFill="1" applyBorder="1" applyAlignment="1" applyProtection="1">
      <alignment horizontal="center" vertical="center"/>
      <protection hidden="1"/>
    </xf>
    <xf numFmtId="2" fontId="1" fillId="3" borderId="5" xfId="0" applyNumberFormat="1" applyFont="1" applyFill="1" applyBorder="1" applyAlignment="1" applyProtection="1">
      <alignment horizontal="center" vertical="center"/>
      <protection hidden="1"/>
    </xf>
    <xf numFmtId="4" fontId="1" fillId="3" borderId="5" xfId="0" applyNumberFormat="1" applyFont="1" applyFill="1" applyBorder="1" applyAlignment="1" applyProtection="1">
      <alignment horizontal="center" vertical="center"/>
      <protection hidden="1"/>
    </xf>
    <xf numFmtId="4" fontId="1" fillId="0" borderId="5" xfId="0" applyNumberFormat="1" applyFont="1" applyBorder="1" applyAlignment="1" applyProtection="1">
      <alignment horizontal="center" vertical="center"/>
      <protection hidden="1"/>
    </xf>
    <xf numFmtId="14" fontId="1" fillId="7" borderId="3" xfId="0" applyNumberFormat="1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 applyProtection="1">
      <alignment horizontal="center" vertical="center"/>
      <protection hidden="1"/>
    </xf>
    <xf numFmtId="164" fontId="0" fillId="0" borderId="0" xfId="0" applyNumberFormat="1" applyAlignment="1">
      <alignment horizontal="center" vertical="center"/>
    </xf>
    <xf numFmtId="0" fontId="2" fillId="0" borderId="0" xfId="0" applyFont="1"/>
    <xf numFmtId="0" fontId="0" fillId="0" borderId="0" xfId="0" applyProtection="1">
      <protection hidden="1"/>
    </xf>
    <xf numFmtId="0" fontId="1" fillId="0" borderId="6" xfId="0" applyFont="1" applyBorder="1" applyAlignment="1" applyProtection="1">
      <alignment horizontal="center" vertical="center" wrapText="1"/>
      <protection hidden="1"/>
    </xf>
    <xf numFmtId="0" fontId="1" fillId="5" borderId="7" xfId="0" applyFont="1" applyFill="1" applyBorder="1" applyAlignment="1" applyProtection="1">
      <alignment horizontal="center" vertical="center" wrapText="1"/>
      <protection hidden="1"/>
    </xf>
    <xf numFmtId="0" fontId="1" fillId="8" borderId="7" xfId="0" applyFont="1" applyFill="1" applyBorder="1" applyAlignment="1" applyProtection="1">
      <alignment horizontal="center" vertical="center" wrapText="1"/>
      <protection hidden="1"/>
    </xf>
    <xf numFmtId="0" fontId="0" fillId="0" borderId="0" xfId="0" applyAlignment="1" applyProtection="1">
      <alignment horizontal="center" vertical="center" wrapText="1"/>
      <protection hidden="1"/>
    </xf>
    <xf numFmtId="0" fontId="0" fillId="0" borderId="0" xfId="0" applyAlignment="1" applyProtection="1">
      <alignment horizontal="center" vertical="center"/>
      <protection hidden="1"/>
    </xf>
    <xf numFmtId="0" fontId="2" fillId="0" borderId="0" xfId="0" applyFont="1" applyAlignment="1" applyProtection="1">
      <alignment horizontal="center" vertical="center" wrapText="1"/>
      <protection hidden="1"/>
    </xf>
    <xf numFmtId="0" fontId="2" fillId="0" borderId="0" xfId="0" applyFont="1" applyAlignment="1" applyProtection="1">
      <alignment horizontal="center" vertical="center"/>
      <protection hidden="1"/>
    </xf>
    <xf numFmtId="1" fontId="2" fillId="0" borderId="6" xfId="0" applyNumberFormat="1" applyFont="1" applyBorder="1" applyAlignment="1" applyProtection="1">
      <alignment horizontal="center" vertical="center"/>
      <protection hidden="1"/>
    </xf>
    <xf numFmtId="3" fontId="1" fillId="0" borderId="9" xfId="0" applyNumberFormat="1" applyFont="1" applyBorder="1" applyAlignment="1" applyProtection="1">
      <alignment horizontal="center" vertical="center"/>
      <protection hidden="1"/>
    </xf>
    <xf numFmtId="1" fontId="1" fillId="0" borderId="9" xfId="0" applyNumberFormat="1" applyFont="1" applyBorder="1" applyAlignment="1" applyProtection="1">
      <alignment horizontal="center" vertical="center"/>
      <protection hidden="1"/>
    </xf>
    <xf numFmtId="4" fontId="1" fillId="0" borderId="9" xfId="0" applyNumberFormat="1" applyFont="1" applyBorder="1" applyAlignment="1" applyProtection="1">
      <alignment horizontal="center" vertical="center"/>
      <protection hidden="1"/>
    </xf>
    <xf numFmtId="10" fontId="1" fillId="0" borderId="9" xfId="0" applyNumberFormat="1" applyFont="1" applyBorder="1" applyAlignment="1" applyProtection="1">
      <alignment horizontal="center" vertical="center"/>
      <protection hidden="1"/>
    </xf>
    <xf numFmtId="3" fontId="2" fillId="0" borderId="0" xfId="0" applyNumberFormat="1" applyFont="1" applyAlignment="1" applyProtection="1">
      <alignment horizontal="center" vertical="center"/>
      <protection hidden="1"/>
    </xf>
    <xf numFmtId="9" fontId="2" fillId="0" borderId="9" xfId="0" applyNumberFormat="1" applyFont="1" applyBorder="1" applyAlignment="1" applyProtection="1">
      <alignment horizontal="center" vertical="center"/>
      <protection hidden="1"/>
    </xf>
    <xf numFmtId="10" fontId="2" fillId="0" borderId="9" xfId="0" applyNumberFormat="1" applyFont="1" applyBorder="1" applyAlignment="1" applyProtection="1">
      <alignment horizontal="center" vertical="center"/>
      <protection hidden="1"/>
    </xf>
    <xf numFmtId="0" fontId="1" fillId="0" borderId="0" xfId="0" applyFont="1" applyAlignment="1" applyProtection="1">
      <alignment horizontal="left" vertical="center"/>
      <protection hidden="1"/>
    </xf>
    <xf numFmtId="0" fontId="1" fillId="0" borderId="0" xfId="0" applyFont="1" applyAlignment="1" applyProtection="1">
      <alignment horizontal="center" vertical="center"/>
      <protection hidden="1"/>
    </xf>
    <xf numFmtId="0" fontId="2" fillId="0" borderId="0" xfId="0" applyFont="1" applyAlignment="1" applyProtection="1">
      <alignment horizontal="left" vertical="center"/>
      <protection hidden="1"/>
    </xf>
    <xf numFmtId="0" fontId="2" fillId="0" borderId="0" xfId="0" applyFont="1" applyProtection="1">
      <protection hidden="1"/>
    </xf>
    <xf numFmtId="0" fontId="2" fillId="0" borderId="0" xfId="0" applyFont="1" applyAlignment="1" applyProtection="1">
      <alignment vertical="center"/>
      <protection hidden="1"/>
    </xf>
    <xf numFmtId="0" fontId="5" fillId="0" borderId="0" xfId="0" applyFont="1" applyProtection="1">
      <protection hidden="1"/>
    </xf>
    <xf numFmtId="0" fontId="1" fillId="5" borderId="14" xfId="0" applyFont="1" applyFill="1" applyBorder="1" applyAlignment="1" applyProtection="1">
      <alignment horizontal="center" vertical="center" wrapText="1"/>
      <protection hidden="1"/>
    </xf>
    <xf numFmtId="0" fontId="1" fillId="5" borderId="13" xfId="0" applyFont="1" applyFill="1" applyBorder="1" applyAlignment="1" applyProtection="1">
      <alignment horizontal="center" vertical="center" wrapText="1"/>
      <protection hidden="1"/>
    </xf>
    <xf numFmtId="3" fontId="2" fillId="0" borderId="3" xfId="0" applyNumberFormat="1" applyFont="1" applyFill="1" applyBorder="1" applyAlignment="1" applyProtection="1">
      <alignment vertical="center"/>
      <protection hidden="1"/>
    </xf>
    <xf numFmtId="3" fontId="2" fillId="0" borderId="2" xfId="0" applyNumberFormat="1" applyFont="1" applyFill="1" applyBorder="1" applyAlignment="1" applyProtection="1">
      <alignment vertical="center"/>
      <protection hidden="1"/>
    </xf>
    <xf numFmtId="3" fontId="2" fillId="0" borderId="1" xfId="0" applyNumberFormat="1" applyFont="1" applyFill="1" applyBorder="1" applyAlignment="1" applyProtection="1">
      <alignment vertical="center"/>
      <protection hidden="1"/>
    </xf>
    <xf numFmtId="3" fontId="2" fillId="0" borderId="16" xfId="0" applyNumberFormat="1" applyFont="1" applyFill="1" applyBorder="1" applyAlignment="1" applyProtection="1">
      <alignment vertical="center"/>
      <protection hidden="1"/>
    </xf>
    <xf numFmtId="0" fontId="1" fillId="5" borderId="7" xfId="0" applyFont="1" applyFill="1" applyBorder="1" applyAlignment="1">
      <alignment horizontal="center" vertical="center" wrapText="1"/>
    </xf>
    <xf numFmtId="3" fontId="2" fillId="0" borderId="5" xfId="0" applyNumberFormat="1" applyFont="1" applyFill="1" applyBorder="1" applyAlignment="1" applyProtection="1">
      <alignment horizontal="center" vertical="center"/>
      <protection hidden="1"/>
    </xf>
    <xf numFmtId="3" fontId="2" fillId="0" borderId="11" xfId="0" applyNumberFormat="1" applyFont="1" applyFill="1" applyBorder="1" applyAlignment="1" applyProtection="1">
      <alignment horizontal="center" vertical="center"/>
      <protection hidden="1"/>
    </xf>
    <xf numFmtId="4" fontId="2" fillId="0" borderId="5" xfId="0" applyNumberFormat="1" applyFont="1" applyFill="1" applyBorder="1" applyAlignment="1" applyProtection="1">
      <alignment horizontal="center" vertical="center"/>
      <protection hidden="1"/>
    </xf>
    <xf numFmtId="3" fontId="1" fillId="0" borderId="10" xfId="0" applyNumberFormat="1" applyFont="1" applyFill="1" applyBorder="1" applyAlignment="1" applyProtection="1">
      <alignment horizontal="center" vertical="center"/>
      <protection hidden="1"/>
    </xf>
    <xf numFmtId="3" fontId="1" fillId="0" borderId="15" xfId="0" applyNumberFormat="1" applyFont="1" applyFill="1" applyBorder="1" applyAlignment="1" applyProtection="1">
      <alignment horizontal="center" vertical="center"/>
      <protection hidden="1"/>
    </xf>
    <xf numFmtId="3" fontId="2" fillId="0" borderId="8" xfId="0" applyNumberFormat="1" applyFont="1" applyFill="1" applyBorder="1" applyAlignment="1" applyProtection="1">
      <alignment horizontal="center" vertical="center"/>
      <protection hidden="1"/>
    </xf>
    <xf numFmtId="3" fontId="2" fillId="0" borderId="3" xfId="0" applyNumberFormat="1" applyFont="1" applyFill="1" applyBorder="1" applyAlignment="1" applyProtection="1">
      <alignment horizontal="center" vertical="center"/>
      <protection hidden="1"/>
    </xf>
    <xf numFmtId="4" fontId="2" fillId="0" borderId="8" xfId="0" applyNumberFormat="1" applyFont="1" applyFill="1" applyBorder="1" applyAlignment="1" applyProtection="1">
      <alignment horizontal="center" vertical="center"/>
      <protection hidden="1"/>
    </xf>
    <xf numFmtId="4" fontId="2" fillId="0" borderId="3" xfId="0" applyNumberFormat="1" applyFont="1" applyFill="1" applyBorder="1" applyAlignment="1" applyProtection="1">
      <alignment horizontal="center" vertical="center"/>
      <protection hidden="1"/>
    </xf>
    <xf numFmtId="3" fontId="2" fillId="0" borderId="12" xfId="0" applyNumberFormat="1" applyFont="1" applyFill="1" applyBorder="1" applyAlignment="1" applyProtection="1">
      <alignment horizontal="center" vertical="center"/>
      <protection hidden="1"/>
    </xf>
    <xf numFmtId="3" fontId="2" fillId="0" borderId="17" xfId="0" applyNumberFormat="1" applyFont="1" applyFill="1" applyBorder="1" applyAlignment="1" applyProtection="1">
      <alignment horizontal="center" vertical="center"/>
      <protection hidden="1"/>
    </xf>
    <xf numFmtId="4" fontId="2" fillId="0" borderId="17" xfId="0" applyNumberFormat="1" applyFont="1" applyFill="1" applyBorder="1" applyAlignment="1" applyProtection="1">
      <alignment horizontal="center" vertical="center"/>
      <protection hidden="1"/>
    </xf>
    <xf numFmtId="3" fontId="2" fillId="0" borderId="18" xfId="0" applyNumberFormat="1" applyFont="1" applyFill="1" applyBorder="1" applyAlignment="1" applyProtection="1">
      <alignment horizontal="center" vertical="center"/>
      <protection hidden="1"/>
    </xf>
    <xf numFmtId="3" fontId="2" fillId="0" borderId="19" xfId="0" applyNumberFormat="1" applyFont="1" applyFill="1" applyBorder="1" applyAlignment="1" applyProtection="1">
      <alignment horizontal="center" vertical="center"/>
      <protection hidden="1"/>
    </xf>
    <xf numFmtId="4" fontId="2" fillId="0" borderId="19" xfId="0" applyNumberFormat="1" applyFont="1" applyFill="1" applyBorder="1" applyAlignment="1" applyProtection="1">
      <alignment horizontal="center" vertical="center"/>
      <protection hidden="1"/>
    </xf>
    <xf numFmtId="3" fontId="2" fillId="0" borderId="2" xfId="0" applyNumberFormat="1" applyFont="1" applyFill="1" applyBorder="1" applyAlignment="1" applyProtection="1">
      <alignment horizontal="center" vertical="center"/>
      <protection hidden="1"/>
    </xf>
    <xf numFmtId="3" fontId="2" fillId="0" borderId="8" xfId="0" applyNumberFormat="1" applyFont="1" applyFill="1" applyBorder="1" applyAlignment="1" applyProtection="1">
      <alignment horizontal="center" vertical="center"/>
      <protection hidden="1"/>
    </xf>
    <xf numFmtId="3" fontId="2" fillId="0" borderId="28" xfId="0" applyNumberFormat="1" applyFont="1" applyFill="1" applyBorder="1" applyAlignment="1" applyProtection="1">
      <alignment horizontal="center" vertical="center"/>
      <protection hidden="1"/>
    </xf>
    <xf numFmtId="1" fontId="3" fillId="0" borderId="0" xfId="0" applyNumberFormat="1" applyFont="1" applyAlignment="1" applyProtection="1">
      <alignment horizontal="center" vertical="center"/>
      <protection hidden="1"/>
    </xf>
    <xf numFmtId="3" fontId="2" fillId="0" borderId="2" xfId="0" applyNumberFormat="1" applyFont="1" applyFill="1" applyBorder="1" applyAlignment="1" applyProtection="1">
      <alignment horizontal="center" vertical="center"/>
      <protection hidden="1"/>
    </xf>
    <xf numFmtId="3" fontId="2" fillId="0" borderId="1" xfId="0" applyNumberFormat="1" applyFont="1" applyFill="1" applyBorder="1" applyAlignment="1" applyProtection="1">
      <alignment horizontal="center" vertical="center"/>
      <protection hidden="1"/>
    </xf>
    <xf numFmtId="3" fontId="2" fillId="0" borderId="3" xfId="0" applyNumberFormat="1" applyFont="1" applyFill="1" applyBorder="1" applyAlignment="1" applyProtection="1">
      <alignment horizontal="center" vertical="center"/>
      <protection hidden="1"/>
    </xf>
    <xf numFmtId="3" fontId="2" fillId="0" borderId="0" xfId="0" applyNumberFormat="1" applyFont="1" applyFill="1" applyBorder="1" applyAlignment="1" applyProtection="1">
      <alignment horizontal="center" vertical="center"/>
      <protection hidden="1"/>
    </xf>
    <xf numFmtId="0" fontId="12" fillId="0" borderId="0" xfId="0" applyFont="1" applyAlignment="1" applyProtection="1">
      <alignment vertical="center"/>
      <protection hidden="1"/>
    </xf>
    <xf numFmtId="0" fontId="3" fillId="0" borderId="0" xfId="0" applyFont="1" applyAlignment="1" applyProtection="1">
      <alignment vertical="center"/>
      <protection hidden="1"/>
    </xf>
    <xf numFmtId="0" fontId="11" fillId="0" borderId="0" xfId="0" applyFont="1" applyAlignment="1" applyProtection="1">
      <alignment horizontal="center" vertical="center"/>
      <protection hidden="1"/>
    </xf>
    <xf numFmtId="1" fontId="3" fillId="0" borderId="0" xfId="0" applyNumberFormat="1" applyFont="1" applyAlignment="1" applyProtection="1">
      <alignment horizontal="center" vertical="center"/>
      <protection hidden="1"/>
    </xf>
    <xf numFmtId="0" fontId="3" fillId="0" borderId="0" xfId="0" applyFont="1" applyAlignment="1" applyProtection="1">
      <alignment horizontal="center" vertical="center" wrapText="1"/>
      <protection hidden="1"/>
    </xf>
    <xf numFmtId="3" fontId="2" fillId="0" borderId="2" xfId="0" applyNumberFormat="1" applyFont="1" applyFill="1" applyBorder="1" applyAlignment="1" applyProtection="1">
      <alignment horizontal="center" vertical="center"/>
      <protection hidden="1"/>
    </xf>
    <xf numFmtId="3" fontId="2" fillId="0" borderId="21" xfId="0" applyNumberFormat="1" applyFont="1" applyFill="1" applyBorder="1" applyAlignment="1" applyProtection="1">
      <alignment horizontal="center" vertical="center"/>
      <protection hidden="1"/>
    </xf>
    <xf numFmtId="3" fontId="3" fillId="0" borderId="0" xfId="0" applyNumberFormat="1" applyFont="1" applyFill="1" applyBorder="1" applyAlignment="1" applyProtection="1">
      <alignment horizontal="center" vertical="center"/>
      <protection hidden="1"/>
    </xf>
    <xf numFmtId="0" fontId="3" fillId="0" borderId="0" xfId="0" applyFont="1" applyBorder="1" applyAlignment="1" applyProtection="1">
      <alignment horizontal="center" vertical="center"/>
      <protection hidden="1"/>
    </xf>
    <xf numFmtId="3" fontId="3" fillId="0" borderId="0" xfId="0" applyNumberFormat="1" applyFont="1" applyAlignment="1" applyProtection="1">
      <alignment horizontal="center" vertical="center"/>
      <protection hidden="1"/>
    </xf>
    <xf numFmtId="3" fontId="2" fillId="0" borderId="1" xfId="0" applyNumberFormat="1" applyFont="1" applyFill="1" applyBorder="1" applyAlignment="1" applyProtection="1">
      <alignment horizontal="center" vertical="center"/>
      <protection hidden="1"/>
    </xf>
    <xf numFmtId="3" fontId="2" fillId="0" borderId="3" xfId="0" applyNumberFormat="1" applyFont="1" applyFill="1" applyBorder="1" applyAlignment="1" applyProtection="1">
      <alignment horizontal="center" vertical="center"/>
      <protection hidden="1"/>
    </xf>
    <xf numFmtId="3" fontId="2" fillId="0" borderId="23" xfId="0" applyNumberFormat="1" applyFont="1" applyFill="1" applyBorder="1" applyAlignment="1" applyProtection="1">
      <alignment horizontal="center" vertical="center"/>
      <protection hidden="1"/>
    </xf>
    <xf numFmtId="3" fontId="2" fillId="0" borderId="22" xfId="0" applyNumberFormat="1" applyFont="1" applyFill="1" applyBorder="1" applyAlignment="1" applyProtection="1">
      <alignment horizontal="center" vertical="center"/>
      <protection hidden="1"/>
    </xf>
    <xf numFmtId="3" fontId="1" fillId="0" borderId="24" xfId="0" applyNumberFormat="1" applyFont="1" applyFill="1" applyBorder="1" applyAlignment="1" applyProtection="1">
      <alignment horizontal="center" vertical="center"/>
      <protection hidden="1"/>
    </xf>
    <xf numFmtId="3" fontId="1" fillId="0" borderId="25" xfId="0" applyNumberFormat="1" applyFont="1" applyFill="1" applyBorder="1" applyAlignment="1" applyProtection="1">
      <alignment horizontal="center" vertical="center"/>
      <protection hidden="1"/>
    </xf>
    <xf numFmtId="0" fontId="10" fillId="0" borderId="0" xfId="0" applyFont="1" applyAlignment="1" applyProtection="1">
      <alignment horizontal="center" vertical="center"/>
      <protection hidden="1"/>
    </xf>
    <xf numFmtId="3" fontId="2" fillId="0" borderId="8" xfId="0" applyNumberFormat="1" applyFont="1" applyFill="1" applyBorder="1" applyAlignment="1" applyProtection="1">
      <alignment horizontal="center" vertical="center"/>
      <protection hidden="1"/>
    </xf>
    <xf numFmtId="3" fontId="1" fillId="0" borderId="29" xfId="0" applyNumberFormat="1" applyFont="1" applyFill="1" applyBorder="1" applyAlignment="1" applyProtection="1">
      <alignment horizontal="center" vertical="center"/>
      <protection hidden="1"/>
    </xf>
    <xf numFmtId="3" fontId="1" fillId="0" borderId="30" xfId="0" applyNumberFormat="1" applyFont="1" applyFill="1" applyBorder="1" applyAlignment="1" applyProtection="1">
      <alignment horizontal="center" vertical="center"/>
      <protection hidden="1"/>
    </xf>
    <xf numFmtId="3" fontId="1" fillId="0" borderId="31" xfId="0" applyNumberFormat="1" applyFont="1" applyFill="1" applyBorder="1" applyAlignment="1" applyProtection="1">
      <alignment horizontal="center" vertical="center"/>
      <protection hidden="1"/>
    </xf>
    <xf numFmtId="3" fontId="3" fillId="0" borderId="0" xfId="0" applyNumberFormat="1" applyFont="1" applyBorder="1" applyAlignment="1" applyProtection="1">
      <alignment horizontal="center" vertical="center"/>
      <protection hidden="1"/>
    </xf>
    <xf numFmtId="3" fontId="2" fillId="0" borderId="20" xfId="0" applyNumberFormat="1" applyFont="1" applyFill="1" applyBorder="1" applyAlignment="1" applyProtection="1">
      <alignment horizontal="center" vertical="center"/>
      <protection hidden="1"/>
    </xf>
    <xf numFmtId="0" fontId="1" fillId="5" borderId="26" xfId="0" applyFont="1" applyFill="1" applyBorder="1" applyAlignment="1" applyProtection="1">
      <alignment horizontal="center" vertical="center" wrapText="1"/>
      <protection hidden="1"/>
    </xf>
    <xf numFmtId="0" fontId="1" fillId="5" borderId="14" xfId="0" applyFont="1" applyFill="1" applyBorder="1" applyAlignment="1" applyProtection="1">
      <alignment horizontal="center" vertical="center" wrapText="1"/>
      <protection hidden="1"/>
    </xf>
    <xf numFmtId="0" fontId="1" fillId="5" borderId="27" xfId="0" applyFont="1" applyFill="1" applyBorder="1" applyAlignment="1" applyProtection="1">
      <alignment horizontal="center" vertical="center" wrapText="1"/>
      <protection hidden="1"/>
    </xf>
    <xf numFmtId="0" fontId="1" fillId="5" borderId="1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66">
    <dxf>
      <font>
        <color rgb="FFFF0000"/>
      </font>
    </dxf>
    <dxf>
      <font>
        <color auto="1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auto="1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auto="1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auto="1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auto="1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auto="1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auto="1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auto="1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auto="1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auto="1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auto="1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auto="1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FF66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FF6600"/>
      <color rgb="FFFF000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externalLink" Target="externalLinks/externalLink6.xml"/><Relationship Id="rId18" Type="http://schemas.openxmlformats.org/officeDocument/2006/relationships/theme" Target="theme/theme1.xml"/><Relationship Id="rId26" Type="http://schemas.openxmlformats.org/officeDocument/2006/relationships/customXml" Target="../customXml/item5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5.xml"/><Relationship Id="rId17" Type="http://schemas.openxmlformats.org/officeDocument/2006/relationships/externalLink" Target="externalLinks/externalLink10.xml"/><Relationship Id="rId25" Type="http://schemas.openxmlformats.org/officeDocument/2006/relationships/customXml" Target="../customXml/item4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9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4.xml"/><Relationship Id="rId24" Type="http://schemas.openxmlformats.org/officeDocument/2006/relationships/customXml" Target="../customXml/item3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8.xml"/><Relationship Id="rId23" Type="http://schemas.openxmlformats.org/officeDocument/2006/relationships/customXml" Target="../customXml/item2.xml"/><Relationship Id="rId10" Type="http://schemas.openxmlformats.org/officeDocument/2006/relationships/externalLink" Target="externalLinks/externalLink3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externalLink" Target="externalLinks/externalLink7.xml"/><Relationship Id="rId22" Type="http://schemas.openxmlformats.org/officeDocument/2006/relationships/customXml" Target="../customXml/item1.xml"/><Relationship Id="rId27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0</xdr:row>
          <xdr:rowOff>104775</xdr:rowOff>
        </xdr:from>
        <xdr:to>
          <xdr:col>1</xdr:col>
          <xdr:colOff>923925</xdr:colOff>
          <xdr:row>5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Cliquer ici pour saisir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 date du bilan annuel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419100</xdr:colOff>
      <xdr:row>60</xdr:row>
      <xdr:rowOff>9525</xdr:rowOff>
    </xdr:from>
    <xdr:to>
      <xdr:col>15</xdr:col>
      <xdr:colOff>322950</xdr:colOff>
      <xdr:row>80</xdr:row>
      <xdr:rowOff>185025</xdr:rowOff>
    </xdr:to>
    <xdr:sp macro="" textlink="">
      <xdr:nvSpPr>
        <xdr:cNvPr id="6" name="Rectangle à coins arrondis 5"/>
        <xdr:cNvSpPr/>
      </xdr:nvSpPr>
      <xdr:spPr>
        <a:xfrm>
          <a:off x="1266825" y="12849225"/>
          <a:ext cx="11772000" cy="4176000"/>
        </a:xfrm>
        <a:prstGeom prst="roundRect">
          <a:avLst>
            <a:gd name="adj" fmla="val 6216"/>
          </a:avLst>
        </a:prstGeom>
        <a:noFill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15</xdr:row>
          <xdr:rowOff>57150</xdr:rowOff>
        </xdr:from>
        <xdr:to>
          <xdr:col>1</xdr:col>
          <xdr:colOff>628650</xdr:colOff>
          <xdr:row>16</xdr:row>
          <xdr:rowOff>47625</xdr:rowOff>
        </xdr:to>
        <xdr:sp macro="" textlink="">
          <xdr:nvSpPr>
            <xdr:cNvPr id="25032" name="Check Box 2504" hidden="1">
              <a:extLst>
                <a:ext uri="{63B3BB69-23CF-44E3-9099-C40C66FF867C}">
                  <a14:compatExt spid="_x0000_s25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HN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16</xdr:row>
          <xdr:rowOff>28575</xdr:rowOff>
        </xdr:from>
        <xdr:to>
          <xdr:col>1</xdr:col>
          <xdr:colOff>628650</xdr:colOff>
          <xdr:row>17</xdr:row>
          <xdr:rowOff>19050</xdr:rowOff>
        </xdr:to>
        <xdr:sp macro="" textlink="">
          <xdr:nvSpPr>
            <xdr:cNvPr id="25033" name="Check Box 2505" hidden="1">
              <a:extLst>
                <a:ext uri="{63B3BB69-23CF-44E3-9099-C40C66FF867C}">
                  <a14:compatExt spid="_x0000_s25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HR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17</xdr:row>
          <xdr:rowOff>161925</xdr:rowOff>
        </xdr:from>
        <xdr:to>
          <xdr:col>1</xdr:col>
          <xdr:colOff>628650</xdr:colOff>
          <xdr:row>18</xdr:row>
          <xdr:rowOff>152400</xdr:rowOff>
        </xdr:to>
        <xdr:sp macro="" textlink="">
          <xdr:nvSpPr>
            <xdr:cNvPr id="25034" name="Check Box 2506" hidden="1">
              <a:extLst>
                <a:ext uri="{63B3BB69-23CF-44E3-9099-C40C66FF867C}">
                  <a14:compatExt spid="_x0000_s25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IE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17</xdr:row>
          <xdr:rowOff>0</xdr:rowOff>
        </xdr:from>
        <xdr:to>
          <xdr:col>1</xdr:col>
          <xdr:colOff>628650</xdr:colOff>
          <xdr:row>17</xdr:row>
          <xdr:rowOff>180975</xdr:rowOff>
        </xdr:to>
        <xdr:sp macro="" textlink="">
          <xdr:nvSpPr>
            <xdr:cNvPr id="25035" name="Check Box 2507" hidden="1">
              <a:extLst>
                <a:ext uri="{63B3BB69-23CF-44E3-9099-C40C66FF867C}">
                  <a14:compatExt spid="_x0000_s25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19</xdr:row>
          <xdr:rowOff>57150</xdr:rowOff>
        </xdr:from>
        <xdr:to>
          <xdr:col>1</xdr:col>
          <xdr:colOff>628650</xdr:colOff>
          <xdr:row>20</xdr:row>
          <xdr:rowOff>47625</xdr:rowOff>
        </xdr:to>
        <xdr:sp macro="" textlink="">
          <xdr:nvSpPr>
            <xdr:cNvPr id="25036" name="Check Box 2508" hidden="1">
              <a:extLst>
                <a:ext uri="{63B3BB69-23CF-44E3-9099-C40C66FF867C}">
                  <a14:compatExt spid="_x0000_s25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HN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20</xdr:row>
          <xdr:rowOff>28575</xdr:rowOff>
        </xdr:from>
        <xdr:to>
          <xdr:col>1</xdr:col>
          <xdr:colOff>628650</xdr:colOff>
          <xdr:row>21</xdr:row>
          <xdr:rowOff>19050</xdr:rowOff>
        </xdr:to>
        <xdr:sp macro="" textlink="">
          <xdr:nvSpPr>
            <xdr:cNvPr id="25037" name="Check Box 2509" hidden="1">
              <a:extLst>
                <a:ext uri="{63B3BB69-23CF-44E3-9099-C40C66FF867C}">
                  <a14:compatExt spid="_x0000_s25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HR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21</xdr:row>
          <xdr:rowOff>161925</xdr:rowOff>
        </xdr:from>
        <xdr:to>
          <xdr:col>1</xdr:col>
          <xdr:colOff>628650</xdr:colOff>
          <xdr:row>22</xdr:row>
          <xdr:rowOff>152400</xdr:rowOff>
        </xdr:to>
        <xdr:sp macro="" textlink="">
          <xdr:nvSpPr>
            <xdr:cNvPr id="25038" name="Check Box 2510" hidden="1">
              <a:extLst>
                <a:ext uri="{63B3BB69-23CF-44E3-9099-C40C66FF867C}">
                  <a14:compatExt spid="_x0000_s25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IE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21</xdr:row>
          <xdr:rowOff>0</xdr:rowOff>
        </xdr:from>
        <xdr:to>
          <xdr:col>1</xdr:col>
          <xdr:colOff>628650</xdr:colOff>
          <xdr:row>21</xdr:row>
          <xdr:rowOff>180975</xdr:rowOff>
        </xdr:to>
        <xdr:sp macro="" textlink="">
          <xdr:nvSpPr>
            <xdr:cNvPr id="25039" name="Check Box 2511" hidden="1">
              <a:extLst>
                <a:ext uri="{63B3BB69-23CF-44E3-9099-C40C66FF867C}">
                  <a14:compatExt spid="_x0000_s25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23</xdr:row>
          <xdr:rowOff>57150</xdr:rowOff>
        </xdr:from>
        <xdr:to>
          <xdr:col>1</xdr:col>
          <xdr:colOff>628650</xdr:colOff>
          <xdr:row>24</xdr:row>
          <xdr:rowOff>47625</xdr:rowOff>
        </xdr:to>
        <xdr:sp macro="" textlink="">
          <xdr:nvSpPr>
            <xdr:cNvPr id="25040" name="Check Box 2512" hidden="1">
              <a:extLst>
                <a:ext uri="{63B3BB69-23CF-44E3-9099-C40C66FF867C}">
                  <a14:compatExt spid="_x0000_s25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HN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24</xdr:row>
          <xdr:rowOff>28575</xdr:rowOff>
        </xdr:from>
        <xdr:to>
          <xdr:col>1</xdr:col>
          <xdr:colOff>628650</xdr:colOff>
          <xdr:row>25</xdr:row>
          <xdr:rowOff>19050</xdr:rowOff>
        </xdr:to>
        <xdr:sp macro="" textlink="">
          <xdr:nvSpPr>
            <xdr:cNvPr id="25041" name="Check Box 2513" hidden="1">
              <a:extLst>
                <a:ext uri="{63B3BB69-23CF-44E3-9099-C40C66FF867C}">
                  <a14:compatExt spid="_x0000_s25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HR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25</xdr:row>
          <xdr:rowOff>161925</xdr:rowOff>
        </xdr:from>
        <xdr:to>
          <xdr:col>1</xdr:col>
          <xdr:colOff>628650</xdr:colOff>
          <xdr:row>26</xdr:row>
          <xdr:rowOff>152400</xdr:rowOff>
        </xdr:to>
        <xdr:sp macro="" textlink="">
          <xdr:nvSpPr>
            <xdr:cNvPr id="25042" name="Check Box 2514" hidden="1">
              <a:extLst>
                <a:ext uri="{63B3BB69-23CF-44E3-9099-C40C66FF867C}">
                  <a14:compatExt spid="_x0000_s25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IE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25</xdr:row>
          <xdr:rowOff>0</xdr:rowOff>
        </xdr:from>
        <xdr:to>
          <xdr:col>1</xdr:col>
          <xdr:colOff>628650</xdr:colOff>
          <xdr:row>25</xdr:row>
          <xdr:rowOff>180975</xdr:rowOff>
        </xdr:to>
        <xdr:sp macro="" textlink="">
          <xdr:nvSpPr>
            <xdr:cNvPr id="25043" name="Check Box 2515" hidden="1">
              <a:extLst>
                <a:ext uri="{63B3BB69-23CF-44E3-9099-C40C66FF867C}">
                  <a14:compatExt spid="_x0000_s25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27</xdr:row>
          <xdr:rowOff>57150</xdr:rowOff>
        </xdr:from>
        <xdr:to>
          <xdr:col>1</xdr:col>
          <xdr:colOff>628650</xdr:colOff>
          <xdr:row>28</xdr:row>
          <xdr:rowOff>47625</xdr:rowOff>
        </xdr:to>
        <xdr:sp macro="" textlink="">
          <xdr:nvSpPr>
            <xdr:cNvPr id="25044" name="Check Box 2516" hidden="1">
              <a:extLst>
                <a:ext uri="{63B3BB69-23CF-44E3-9099-C40C66FF867C}">
                  <a14:compatExt spid="_x0000_s25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HN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28</xdr:row>
          <xdr:rowOff>28575</xdr:rowOff>
        </xdr:from>
        <xdr:to>
          <xdr:col>1</xdr:col>
          <xdr:colOff>628650</xdr:colOff>
          <xdr:row>29</xdr:row>
          <xdr:rowOff>19050</xdr:rowOff>
        </xdr:to>
        <xdr:sp macro="" textlink="">
          <xdr:nvSpPr>
            <xdr:cNvPr id="25045" name="Check Box 2517" hidden="1">
              <a:extLst>
                <a:ext uri="{63B3BB69-23CF-44E3-9099-C40C66FF867C}">
                  <a14:compatExt spid="_x0000_s25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HR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29</xdr:row>
          <xdr:rowOff>161925</xdr:rowOff>
        </xdr:from>
        <xdr:to>
          <xdr:col>1</xdr:col>
          <xdr:colOff>628650</xdr:colOff>
          <xdr:row>30</xdr:row>
          <xdr:rowOff>152400</xdr:rowOff>
        </xdr:to>
        <xdr:sp macro="" textlink="">
          <xdr:nvSpPr>
            <xdr:cNvPr id="25046" name="Check Box 2518" hidden="1">
              <a:extLst>
                <a:ext uri="{63B3BB69-23CF-44E3-9099-C40C66FF867C}">
                  <a14:compatExt spid="_x0000_s25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IE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29</xdr:row>
          <xdr:rowOff>0</xdr:rowOff>
        </xdr:from>
        <xdr:to>
          <xdr:col>1</xdr:col>
          <xdr:colOff>628650</xdr:colOff>
          <xdr:row>29</xdr:row>
          <xdr:rowOff>180975</xdr:rowOff>
        </xdr:to>
        <xdr:sp macro="" textlink="">
          <xdr:nvSpPr>
            <xdr:cNvPr id="25047" name="Check Box 2519" hidden="1">
              <a:extLst>
                <a:ext uri="{63B3BB69-23CF-44E3-9099-C40C66FF867C}">
                  <a14:compatExt spid="_x0000_s25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31</xdr:row>
          <xdr:rowOff>57150</xdr:rowOff>
        </xdr:from>
        <xdr:to>
          <xdr:col>1</xdr:col>
          <xdr:colOff>628650</xdr:colOff>
          <xdr:row>32</xdr:row>
          <xdr:rowOff>47625</xdr:rowOff>
        </xdr:to>
        <xdr:sp macro="" textlink="">
          <xdr:nvSpPr>
            <xdr:cNvPr id="25048" name="Check Box 2520" hidden="1">
              <a:extLst>
                <a:ext uri="{63B3BB69-23CF-44E3-9099-C40C66FF867C}">
                  <a14:compatExt spid="_x0000_s25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HN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32</xdr:row>
          <xdr:rowOff>28575</xdr:rowOff>
        </xdr:from>
        <xdr:to>
          <xdr:col>1</xdr:col>
          <xdr:colOff>628650</xdr:colOff>
          <xdr:row>33</xdr:row>
          <xdr:rowOff>19050</xdr:rowOff>
        </xdr:to>
        <xdr:sp macro="" textlink="">
          <xdr:nvSpPr>
            <xdr:cNvPr id="25049" name="Check Box 2521" hidden="1">
              <a:extLst>
                <a:ext uri="{63B3BB69-23CF-44E3-9099-C40C66FF867C}">
                  <a14:compatExt spid="_x0000_s25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HR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33</xdr:row>
          <xdr:rowOff>161925</xdr:rowOff>
        </xdr:from>
        <xdr:to>
          <xdr:col>1</xdr:col>
          <xdr:colOff>628650</xdr:colOff>
          <xdr:row>34</xdr:row>
          <xdr:rowOff>152400</xdr:rowOff>
        </xdr:to>
        <xdr:sp macro="" textlink="">
          <xdr:nvSpPr>
            <xdr:cNvPr id="25050" name="Check Box 2522" hidden="1">
              <a:extLst>
                <a:ext uri="{63B3BB69-23CF-44E3-9099-C40C66FF867C}">
                  <a14:compatExt spid="_x0000_s25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IE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33</xdr:row>
          <xdr:rowOff>0</xdr:rowOff>
        </xdr:from>
        <xdr:to>
          <xdr:col>1</xdr:col>
          <xdr:colOff>628650</xdr:colOff>
          <xdr:row>33</xdr:row>
          <xdr:rowOff>180975</xdr:rowOff>
        </xdr:to>
        <xdr:sp macro="" textlink="">
          <xdr:nvSpPr>
            <xdr:cNvPr id="25051" name="Check Box 2523" hidden="1">
              <a:extLst>
                <a:ext uri="{63B3BB69-23CF-44E3-9099-C40C66FF867C}">
                  <a14:compatExt spid="_x0000_s25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35</xdr:row>
          <xdr:rowOff>57150</xdr:rowOff>
        </xdr:from>
        <xdr:to>
          <xdr:col>1</xdr:col>
          <xdr:colOff>628650</xdr:colOff>
          <xdr:row>36</xdr:row>
          <xdr:rowOff>47625</xdr:rowOff>
        </xdr:to>
        <xdr:sp macro="" textlink="">
          <xdr:nvSpPr>
            <xdr:cNvPr id="25052" name="Check Box 2524" hidden="1">
              <a:extLst>
                <a:ext uri="{63B3BB69-23CF-44E3-9099-C40C66FF867C}">
                  <a14:compatExt spid="_x0000_s25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HN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36</xdr:row>
          <xdr:rowOff>28575</xdr:rowOff>
        </xdr:from>
        <xdr:to>
          <xdr:col>1</xdr:col>
          <xdr:colOff>628650</xdr:colOff>
          <xdr:row>37</xdr:row>
          <xdr:rowOff>19050</xdr:rowOff>
        </xdr:to>
        <xdr:sp macro="" textlink="">
          <xdr:nvSpPr>
            <xdr:cNvPr id="25053" name="Check Box 2525" hidden="1">
              <a:extLst>
                <a:ext uri="{63B3BB69-23CF-44E3-9099-C40C66FF867C}">
                  <a14:compatExt spid="_x0000_s25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HR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37</xdr:row>
          <xdr:rowOff>161925</xdr:rowOff>
        </xdr:from>
        <xdr:to>
          <xdr:col>1</xdr:col>
          <xdr:colOff>628650</xdr:colOff>
          <xdr:row>38</xdr:row>
          <xdr:rowOff>152400</xdr:rowOff>
        </xdr:to>
        <xdr:sp macro="" textlink="">
          <xdr:nvSpPr>
            <xdr:cNvPr id="25054" name="Check Box 2526" hidden="1">
              <a:extLst>
                <a:ext uri="{63B3BB69-23CF-44E3-9099-C40C66FF867C}">
                  <a14:compatExt spid="_x0000_s25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IE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37</xdr:row>
          <xdr:rowOff>0</xdr:rowOff>
        </xdr:from>
        <xdr:to>
          <xdr:col>1</xdr:col>
          <xdr:colOff>628650</xdr:colOff>
          <xdr:row>37</xdr:row>
          <xdr:rowOff>180975</xdr:rowOff>
        </xdr:to>
        <xdr:sp macro="" textlink="">
          <xdr:nvSpPr>
            <xdr:cNvPr id="25055" name="Check Box 2527" hidden="1">
              <a:extLst>
                <a:ext uri="{63B3BB69-23CF-44E3-9099-C40C66FF867C}">
                  <a14:compatExt spid="_x0000_s25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39</xdr:row>
          <xdr:rowOff>57150</xdr:rowOff>
        </xdr:from>
        <xdr:to>
          <xdr:col>1</xdr:col>
          <xdr:colOff>628650</xdr:colOff>
          <xdr:row>40</xdr:row>
          <xdr:rowOff>47625</xdr:rowOff>
        </xdr:to>
        <xdr:sp macro="" textlink="">
          <xdr:nvSpPr>
            <xdr:cNvPr id="25056" name="Check Box 2528" hidden="1">
              <a:extLst>
                <a:ext uri="{63B3BB69-23CF-44E3-9099-C40C66FF867C}">
                  <a14:compatExt spid="_x0000_s25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HN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40</xdr:row>
          <xdr:rowOff>28575</xdr:rowOff>
        </xdr:from>
        <xdr:to>
          <xdr:col>1</xdr:col>
          <xdr:colOff>628650</xdr:colOff>
          <xdr:row>41</xdr:row>
          <xdr:rowOff>19050</xdr:rowOff>
        </xdr:to>
        <xdr:sp macro="" textlink="">
          <xdr:nvSpPr>
            <xdr:cNvPr id="25057" name="Check Box 2529" hidden="1">
              <a:extLst>
                <a:ext uri="{63B3BB69-23CF-44E3-9099-C40C66FF867C}">
                  <a14:compatExt spid="_x0000_s25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HR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41</xdr:row>
          <xdr:rowOff>161925</xdr:rowOff>
        </xdr:from>
        <xdr:to>
          <xdr:col>1</xdr:col>
          <xdr:colOff>628650</xdr:colOff>
          <xdr:row>42</xdr:row>
          <xdr:rowOff>152400</xdr:rowOff>
        </xdr:to>
        <xdr:sp macro="" textlink="">
          <xdr:nvSpPr>
            <xdr:cNvPr id="25058" name="Check Box 2530" hidden="1">
              <a:extLst>
                <a:ext uri="{63B3BB69-23CF-44E3-9099-C40C66FF867C}">
                  <a14:compatExt spid="_x0000_s25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IE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41</xdr:row>
          <xdr:rowOff>0</xdr:rowOff>
        </xdr:from>
        <xdr:to>
          <xdr:col>1</xdr:col>
          <xdr:colOff>628650</xdr:colOff>
          <xdr:row>41</xdr:row>
          <xdr:rowOff>180975</xdr:rowOff>
        </xdr:to>
        <xdr:sp macro="" textlink="">
          <xdr:nvSpPr>
            <xdr:cNvPr id="25059" name="Check Box 2531" hidden="1">
              <a:extLst>
                <a:ext uri="{63B3BB69-23CF-44E3-9099-C40C66FF867C}">
                  <a14:compatExt spid="_x0000_s25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43</xdr:row>
          <xdr:rowOff>57150</xdr:rowOff>
        </xdr:from>
        <xdr:to>
          <xdr:col>1</xdr:col>
          <xdr:colOff>628650</xdr:colOff>
          <xdr:row>44</xdr:row>
          <xdr:rowOff>47625</xdr:rowOff>
        </xdr:to>
        <xdr:sp macro="" textlink="">
          <xdr:nvSpPr>
            <xdr:cNvPr id="25060" name="Check Box 2532" hidden="1">
              <a:extLst>
                <a:ext uri="{63B3BB69-23CF-44E3-9099-C40C66FF867C}">
                  <a14:compatExt spid="_x0000_s25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HN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44</xdr:row>
          <xdr:rowOff>28575</xdr:rowOff>
        </xdr:from>
        <xdr:to>
          <xdr:col>1</xdr:col>
          <xdr:colOff>628650</xdr:colOff>
          <xdr:row>45</xdr:row>
          <xdr:rowOff>19050</xdr:rowOff>
        </xdr:to>
        <xdr:sp macro="" textlink="">
          <xdr:nvSpPr>
            <xdr:cNvPr id="25061" name="Check Box 2533" hidden="1">
              <a:extLst>
                <a:ext uri="{63B3BB69-23CF-44E3-9099-C40C66FF867C}">
                  <a14:compatExt spid="_x0000_s25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HR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45</xdr:row>
          <xdr:rowOff>161925</xdr:rowOff>
        </xdr:from>
        <xdr:to>
          <xdr:col>1</xdr:col>
          <xdr:colOff>628650</xdr:colOff>
          <xdr:row>46</xdr:row>
          <xdr:rowOff>152400</xdr:rowOff>
        </xdr:to>
        <xdr:sp macro="" textlink="">
          <xdr:nvSpPr>
            <xdr:cNvPr id="25062" name="Check Box 2534" hidden="1">
              <a:extLst>
                <a:ext uri="{63B3BB69-23CF-44E3-9099-C40C66FF867C}">
                  <a14:compatExt spid="_x0000_s25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IE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45</xdr:row>
          <xdr:rowOff>0</xdr:rowOff>
        </xdr:from>
        <xdr:to>
          <xdr:col>1</xdr:col>
          <xdr:colOff>628650</xdr:colOff>
          <xdr:row>45</xdr:row>
          <xdr:rowOff>180975</xdr:rowOff>
        </xdr:to>
        <xdr:sp macro="" textlink="">
          <xdr:nvSpPr>
            <xdr:cNvPr id="25063" name="Check Box 2535" hidden="1">
              <a:extLst>
                <a:ext uri="{63B3BB69-23CF-44E3-9099-C40C66FF867C}">
                  <a14:compatExt spid="_x0000_s25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47</xdr:row>
          <xdr:rowOff>57150</xdr:rowOff>
        </xdr:from>
        <xdr:to>
          <xdr:col>1</xdr:col>
          <xdr:colOff>628650</xdr:colOff>
          <xdr:row>48</xdr:row>
          <xdr:rowOff>47625</xdr:rowOff>
        </xdr:to>
        <xdr:sp macro="" textlink="">
          <xdr:nvSpPr>
            <xdr:cNvPr id="25064" name="Check Box 2536" hidden="1">
              <a:extLst>
                <a:ext uri="{63B3BB69-23CF-44E3-9099-C40C66FF867C}">
                  <a14:compatExt spid="_x0000_s25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HN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48</xdr:row>
          <xdr:rowOff>28575</xdr:rowOff>
        </xdr:from>
        <xdr:to>
          <xdr:col>1</xdr:col>
          <xdr:colOff>628650</xdr:colOff>
          <xdr:row>49</xdr:row>
          <xdr:rowOff>19050</xdr:rowOff>
        </xdr:to>
        <xdr:sp macro="" textlink="">
          <xdr:nvSpPr>
            <xdr:cNvPr id="25065" name="Check Box 2537" hidden="1">
              <a:extLst>
                <a:ext uri="{63B3BB69-23CF-44E3-9099-C40C66FF867C}">
                  <a14:compatExt spid="_x0000_s25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HR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49</xdr:row>
          <xdr:rowOff>161925</xdr:rowOff>
        </xdr:from>
        <xdr:to>
          <xdr:col>1</xdr:col>
          <xdr:colOff>628650</xdr:colOff>
          <xdr:row>50</xdr:row>
          <xdr:rowOff>152400</xdr:rowOff>
        </xdr:to>
        <xdr:sp macro="" textlink="">
          <xdr:nvSpPr>
            <xdr:cNvPr id="25066" name="Check Box 2538" hidden="1">
              <a:extLst>
                <a:ext uri="{63B3BB69-23CF-44E3-9099-C40C66FF867C}">
                  <a14:compatExt spid="_x0000_s25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IE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49</xdr:row>
          <xdr:rowOff>0</xdr:rowOff>
        </xdr:from>
        <xdr:to>
          <xdr:col>1</xdr:col>
          <xdr:colOff>628650</xdr:colOff>
          <xdr:row>49</xdr:row>
          <xdr:rowOff>180975</xdr:rowOff>
        </xdr:to>
        <xdr:sp macro="" textlink="">
          <xdr:nvSpPr>
            <xdr:cNvPr id="25067" name="Check Box 2539" hidden="1">
              <a:extLst>
                <a:ext uri="{63B3BB69-23CF-44E3-9099-C40C66FF867C}">
                  <a14:compatExt spid="_x0000_s25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11</xdr:row>
          <xdr:rowOff>57150</xdr:rowOff>
        </xdr:from>
        <xdr:to>
          <xdr:col>1</xdr:col>
          <xdr:colOff>628650</xdr:colOff>
          <xdr:row>12</xdr:row>
          <xdr:rowOff>47625</xdr:rowOff>
        </xdr:to>
        <xdr:sp macro="" textlink="">
          <xdr:nvSpPr>
            <xdr:cNvPr id="25068" name="Check Box 2540" hidden="1">
              <a:extLst>
                <a:ext uri="{63B3BB69-23CF-44E3-9099-C40C66FF867C}">
                  <a14:compatExt spid="_x0000_s25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HN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12</xdr:row>
          <xdr:rowOff>28575</xdr:rowOff>
        </xdr:from>
        <xdr:to>
          <xdr:col>1</xdr:col>
          <xdr:colOff>628650</xdr:colOff>
          <xdr:row>13</xdr:row>
          <xdr:rowOff>19050</xdr:rowOff>
        </xdr:to>
        <xdr:sp macro="" textlink="">
          <xdr:nvSpPr>
            <xdr:cNvPr id="25069" name="Check Box 2541" hidden="1">
              <a:extLst>
                <a:ext uri="{63B3BB69-23CF-44E3-9099-C40C66FF867C}">
                  <a14:compatExt spid="_x0000_s25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HR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13</xdr:row>
          <xdr:rowOff>161925</xdr:rowOff>
        </xdr:from>
        <xdr:to>
          <xdr:col>1</xdr:col>
          <xdr:colOff>628650</xdr:colOff>
          <xdr:row>14</xdr:row>
          <xdr:rowOff>152400</xdr:rowOff>
        </xdr:to>
        <xdr:sp macro="" textlink="">
          <xdr:nvSpPr>
            <xdr:cNvPr id="25070" name="Check Box 2542" hidden="1">
              <a:extLst>
                <a:ext uri="{63B3BB69-23CF-44E3-9099-C40C66FF867C}">
                  <a14:compatExt spid="_x0000_s25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IE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13</xdr:row>
          <xdr:rowOff>0</xdr:rowOff>
        </xdr:from>
        <xdr:to>
          <xdr:col>1</xdr:col>
          <xdr:colOff>628650</xdr:colOff>
          <xdr:row>13</xdr:row>
          <xdr:rowOff>180975</xdr:rowOff>
        </xdr:to>
        <xdr:sp macro="" textlink="">
          <xdr:nvSpPr>
            <xdr:cNvPr id="25071" name="Check Box 2543" hidden="1">
              <a:extLst>
                <a:ext uri="{63B3BB69-23CF-44E3-9099-C40C66FF867C}">
                  <a14:compatExt spid="_x0000_s25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OF</a:t>
              </a:r>
            </a:p>
          </xdr:txBody>
        </xdr:sp>
        <xdr:clientData/>
      </xdr:twoCellAnchor>
    </mc:Choice>
    <mc:Fallback/>
  </mc:AlternateContent>
  <xdr:twoCellAnchor>
    <xdr:from>
      <xdr:col>2</xdr:col>
      <xdr:colOff>428625</xdr:colOff>
      <xdr:row>52</xdr:row>
      <xdr:rowOff>0</xdr:rowOff>
    </xdr:from>
    <xdr:to>
      <xdr:col>2</xdr:col>
      <xdr:colOff>824625</xdr:colOff>
      <xdr:row>52</xdr:row>
      <xdr:rowOff>288000</xdr:rowOff>
    </xdr:to>
    <xdr:cxnSp macro="">
      <xdr:nvCxnSpPr>
        <xdr:cNvPr id="3" name="Connecteur en angle 2"/>
        <xdr:cNvCxnSpPr/>
      </xdr:nvCxnSpPr>
      <xdr:spPr>
        <a:xfrm>
          <a:off x="2124075" y="11001375"/>
          <a:ext cx="396000" cy="288000"/>
        </a:xfrm>
        <a:prstGeom prst="bentConnector3">
          <a:avLst>
            <a:gd name="adj1" fmla="val 0"/>
          </a:avLst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428625</xdr:colOff>
      <xdr:row>52</xdr:row>
      <xdr:rowOff>9525</xdr:rowOff>
    </xdr:from>
    <xdr:to>
      <xdr:col>22</xdr:col>
      <xdr:colOff>824625</xdr:colOff>
      <xdr:row>52</xdr:row>
      <xdr:rowOff>297525</xdr:rowOff>
    </xdr:to>
    <xdr:cxnSp macro="">
      <xdr:nvCxnSpPr>
        <xdr:cNvPr id="48" name="Connecteur en angle 47"/>
        <xdr:cNvCxnSpPr/>
      </xdr:nvCxnSpPr>
      <xdr:spPr>
        <a:xfrm>
          <a:off x="19078575" y="11010900"/>
          <a:ext cx="396000" cy="288000"/>
        </a:xfrm>
        <a:prstGeom prst="bentConnector3">
          <a:avLst>
            <a:gd name="adj1" fmla="val 0"/>
          </a:avLst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476250</xdr:colOff>
      <xdr:row>54</xdr:row>
      <xdr:rowOff>9525</xdr:rowOff>
    </xdr:from>
    <xdr:to>
      <xdr:col>1</xdr:col>
      <xdr:colOff>836250</xdr:colOff>
      <xdr:row>55</xdr:row>
      <xdr:rowOff>0</xdr:rowOff>
    </xdr:to>
    <xdr:sp macro="" textlink="">
      <xdr:nvSpPr>
        <xdr:cNvPr id="46" name="Rectangle 45"/>
        <xdr:cNvSpPr/>
      </xdr:nvSpPr>
      <xdr:spPr>
        <a:xfrm>
          <a:off x="1323975" y="11706225"/>
          <a:ext cx="360000" cy="18097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476250</xdr:colOff>
      <xdr:row>56</xdr:row>
      <xdr:rowOff>9525</xdr:rowOff>
    </xdr:from>
    <xdr:to>
      <xdr:col>1</xdr:col>
      <xdr:colOff>836250</xdr:colOff>
      <xdr:row>57</xdr:row>
      <xdr:rowOff>0</xdr:rowOff>
    </xdr:to>
    <xdr:sp macro="" textlink="">
      <xdr:nvSpPr>
        <xdr:cNvPr id="47" name="Rectangle 46"/>
        <xdr:cNvSpPr/>
      </xdr:nvSpPr>
      <xdr:spPr>
        <a:xfrm>
          <a:off x="1323975" y="12087225"/>
          <a:ext cx="360000" cy="18097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</xdr:col>
      <xdr:colOff>200032</xdr:colOff>
      <xdr:row>75</xdr:row>
      <xdr:rowOff>9525</xdr:rowOff>
    </xdr:from>
    <xdr:to>
      <xdr:col>2</xdr:col>
      <xdr:colOff>696641</xdr:colOff>
      <xdr:row>76</xdr:row>
      <xdr:rowOff>189825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95482" y="15706725"/>
          <a:ext cx="496609" cy="370800"/>
        </a:xfrm>
        <a:prstGeom prst="rect">
          <a:avLst/>
        </a:prstGeom>
      </xdr:spPr>
    </xdr:pic>
    <xdr:clientData/>
  </xdr:twoCellAnchor>
  <xdr:twoCellAnchor>
    <xdr:from>
      <xdr:col>2</xdr:col>
      <xdr:colOff>28574</xdr:colOff>
      <xdr:row>73</xdr:row>
      <xdr:rowOff>104775</xdr:rowOff>
    </xdr:from>
    <xdr:to>
      <xdr:col>2</xdr:col>
      <xdr:colOff>352574</xdr:colOff>
      <xdr:row>73</xdr:row>
      <xdr:rowOff>104775</xdr:rowOff>
    </xdr:to>
    <xdr:cxnSp macro="">
      <xdr:nvCxnSpPr>
        <xdr:cNvPr id="5" name="Connecteur droit avec flèche 4"/>
        <xdr:cNvCxnSpPr/>
      </xdr:nvCxnSpPr>
      <xdr:spPr>
        <a:xfrm>
          <a:off x="1724024" y="15230475"/>
          <a:ext cx="3240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28575</xdr:colOff>
      <xdr:row>76</xdr:row>
      <xdr:rowOff>104775</xdr:rowOff>
    </xdr:from>
    <xdr:to>
      <xdr:col>3</xdr:col>
      <xdr:colOff>352575</xdr:colOff>
      <xdr:row>76</xdr:row>
      <xdr:rowOff>104775</xdr:rowOff>
    </xdr:to>
    <xdr:cxnSp macro="">
      <xdr:nvCxnSpPr>
        <xdr:cNvPr id="51" name="Connecteur droit avec flèche 50"/>
        <xdr:cNvCxnSpPr/>
      </xdr:nvCxnSpPr>
      <xdr:spPr>
        <a:xfrm>
          <a:off x="2571750" y="15992475"/>
          <a:ext cx="3240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4759</xdr:colOff>
      <xdr:row>1</xdr:row>
      <xdr:rowOff>4763</xdr:rowOff>
    </xdr:from>
    <xdr:to>
      <xdr:col>16</xdr:col>
      <xdr:colOff>56284</xdr:colOff>
      <xdr:row>8</xdr:row>
      <xdr:rowOff>190463</xdr:rowOff>
    </xdr:to>
    <xdr:sp macro="" textlink="">
      <xdr:nvSpPr>
        <xdr:cNvPr id="2" name="ZoneTexte 1"/>
        <xdr:cNvSpPr txBox="1"/>
      </xdr:nvSpPr>
      <xdr:spPr>
        <a:xfrm>
          <a:off x="61909" y="61913"/>
          <a:ext cx="22444800" cy="1519200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tx1"/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softRound"/>
          <a:contourClr>
            <a:srgbClr val="FFFFFF"/>
          </a:contourClr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400" b="1">
              <a:solidFill>
                <a:schemeClr val="bg1"/>
              </a:solidFill>
            </a:rPr>
            <a:t>POINT BIMESTRIEL PARFAIT ACHEVEMENT</a:t>
          </a:r>
        </a:p>
      </xdr:txBody>
    </xdr:sp>
    <xdr:clientData/>
  </xdr:twoCellAnchor>
  <xdr:twoCellAnchor>
    <xdr:from>
      <xdr:col>1</xdr:col>
      <xdr:colOff>4762</xdr:colOff>
      <xdr:row>19</xdr:row>
      <xdr:rowOff>4762</xdr:rowOff>
    </xdr:from>
    <xdr:to>
      <xdr:col>16</xdr:col>
      <xdr:colOff>56062</xdr:colOff>
      <xdr:row>22</xdr:row>
      <xdr:rowOff>189262</xdr:rowOff>
    </xdr:to>
    <xdr:sp macro="" textlink="">
      <xdr:nvSpPr>
        <xdr:cNvPr id="3" name="ZoneTexte 2"/>
        <xdr:cNvSpPr txBox="1"/>
      </xdr:nvSpPr>
      <xdr:spPr>
        <a:xfrm>
          <a:off x="61912" y="3490912"/>
          <a:ext cx="22444575" cy="756000"/>
        </a:xfrm>
        <a:prstGeom prst="round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Bilan  intermédiaire GPA</a:t>
          </a:r>
          <a:r>
            <a:rPr lang="fr-FR" sz="1400" b="1" baseline="0">
              <a:solidFill>
                <a:schemeClr val="tx1"/>
              </a:solidFill>
            </a:rPr>
            <a:t> HN</a:t>
          </a:r>
          <a:endParaRPr lang="fr-FR" sz="1400" b="1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85717</xdr:colOff>
      <xdr:row>46</xdr:row>
      <xdr:rowOff>38100</xdr:rowOff>
    </xdr:from>
    <xdr:to>
      <xdr:col>6</xdr:col>
      <xdr:colOff>195067</xdr:colOff>
      <xdr:row>47</xdr:row>
      <xdr:rowOff>135600</xdr:rowOff>
    </xdr:to>
    <xdr:grpSp>
      <xdr:nvGrpSpPr>
        <xdr:cNvPr id="4" name="Groupe 3"/>
        <xdr:cNvGrpSpPr/>
      </xdr:nvGrpSpPr>
      <xdr:grpSpPr>
        <a:xfrm>
          <a:off x="200017" y="15678150"/>
          <a:ext cx="6967350" cy="288000"/>
          <a:chOff x="123817" y="15973425"/>
          <a:chExt cx="6967350" cy="288000"/>
        </a:xfrm>
      </xdr:grpSpPr>
      <xdr:grpSp>
        <xdr:nvGrpSpPr>
          <xdr:cNvPr id="5" name="Groupe 4"/>
          <xdr:cNvGrpSpPr/>
        </xdr:nvGrpSpPr>
        <xdr:grpSpPr>
          <a:xfrm>
            <a:off x="123817" y="15973425"/>
            <a:ext cx="3780000" cy="288000"/>
            <a:chOff x="200025" y="15973425"/>
            <a:chExt cx="3780000" cy="288000"/>
          </a:xfrm>
        </xdr:grpSpPr>
        <xdr:sp macro="" textlink="">
          <xdr:nvSpPr>
            <xdr:cNvPr id="9" name="ZoneTexte 8"/>
            <xdr:cNvSpPr txBox="1"/>
          </xdr:nvSpPr>
          <xdr:spPr>
            <a:xfrm>
              <a:off x="200025" y="15973425"/>
              <a:ext cx="3780000" cy="288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r>
                <a:rPr lang="fr-FR" sz="1000" baseline="0">
                  <a:latin typeface="+mn-lt"/>
                </a:rPr>
                <a:t>                    </a:t>
              </a:r>
              <a:r>
                <a:rPr lang="fr-FR" sz="1000">
                  <a:latin typeface="+mn-lt"/>
                </a:rPr>
                <a:t>Informations</a:t>
              </a:r>
              <a:r>
                <a:rPr lang="fr-FR" sz="1000" baseline="0">
                  <a:latin typeface="+mn-lt"/>
                </a:rPr>
                <a:t> transmises par le référent QE / référent PA</a:t>
              </a:r>
              <a:endParaRPr lang="fr-FR" sz="1000">
                <a:latin typeface="+mn-lt"/>
              </a:endParaRPr>
            </a:p>
          </xdr:txBody>
        </xdr:sp>
        <xdr:sp macro="" textlink="">
          <xdr:nvSpPr>
            <xdr:cNvPr id="10" name="Rectangle 9"/>
            <xdr:cNvSpPr/>
          </xdr:nvSpPr>
          <xdr:spPr>
            <a:xfrm>
              <a:off x="200026" y="16021051"/>
              <a:ext cx="540000" cy="180000"/>
            </a:xfrm>
            <a:prstGeom prst="rect">
              <a:avLst/>
            </a:prstGeom>
            <a:solidFill>
              <a:schemeClr val="accent6">
                <a:lumMod val="20000"/>
                <a:lumOff val="80000"/>
              </a:schemeClr>
            </a:solidFill>
            <a:ln w="9525">
              <a:solidFill>
                <a:schemeClr val="tx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6" name="Groupe 5"/>
          <xdr:cNvGrpSpPr/>
        </xdr:nvGrpSpPr>
        <xdr:grpSpPr>
          <a:xfrm>
            <a:off x="4067167" y="15973425"/>
            <a:ext cx="3024000" cy="288000"/>
            <a:chOff x="8486774" y="15973424"/>
            <a:chExt cx="3024000" cy="288000"/>
          </a:xfrm>
        </xdr:grpSpPr>
        <xdr:sp macro="" textlink="">
          <xdr:nvSpPr>
            <xdr:cNvPr id="7" name="ZoneTexte 6"/>
            <xdr:cNvSpPr txBox="1"/>
          </xdr:nvSpPr>
          <xdr:spPr>
            <a:xfrm>
              <a:off x="8486774" y="15973424"/>
              <a:ext cx="3024000" cy="288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r>
                <a:rPr lang="fr-FR" sz="1000" baseline="0">
                  <a:latin typeface="+mn-lt"/>
                </a:rPr>
                <a:t>                    </a:t>
              </a:r>
              <a:r>
                <a:rPr lang="fr-FR" sz="1000">
                  <a:latin typeface="+mn-lt"/>
                </a:rPr>
                <a:t>Informations</a:t>
              </a:r>
              <a:r>
                <a:rPr lang="fr-FR" sz="1000" baseline="0">
                  <a:latin typeface="+mn-lt"/>
                </a:rPr>
                <a:t> calculées automatiquement</a:t>
              </a:r>
              <a:endParaRPr lang="fr-FR" sz="1000">
                <a:latin typeface="+mn-lt"/>
              </a:endParaRPr>
            </a:p>
          </xdr:txBody>
        </xdr:sp>
        <xdr:sp macro="" textlink="">
          <xdr:nvSpPr>
            <xdr:cNvPr id="8" name="Rectangle 7"/>
            <xdr:cNvSpPr/>
          </xdr:nvSpPr>
          <xdr:spPr>
            <a:xfrm>
              <a:off x="8486775" y="16021050"/>
              <a:ext cx="540000" cy="180000"/>
            </a:xfrm>
            <a:prstGeom prst="rect">
              <a:avLst/>
            </a:prstGeom>
            <a:solidFill>
              <a:schemeClr val="accent4">
                <a:lumMod val="20000"/>
                <a:lumOff val="80000"/>
              </a:schemeClr>
            </a:solidFill>
            <a:ln w="9525">
              <a:solidFill>
                <a:schemeClr val="tx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  <xdr:twoCellAnchor>
    <xdr:from>
      <xdr:col>1</xdr:col>
      <xdr:colOff>4767</xdr:colOff>
      <xdr:row>11</xdr:row>
      <xdr:rowOff>4763</xdr:rowOff>
    </xdr:from>
    <xdr:to>
      <xdr:col>16</xdr:col>
      <xdr:colOff>55673</xdr:colOff>
      <xdr:row>16</xdr:row>
      <xdr:rowOff>189863</xdr:rowOff>
    </xdr:to>
    <xdr:grpSp>
      <xdr:nvGrpSpPr>
        <xdr:cNvPr id="11" name="Groupe 10"/>
        <xdr:cNvGrpSpPr/>
      </xdr:nvGrpSpPr>
      <xdr:grpSpPr>
        <a:xfrm>
          <a:off x="61917" y="1966913"/>
          <a:ext cx="22444181" cy="1137600"/>
          <a:chOff x="61917" y="1966913"/>
          <a:chExt cx="23510981" cy="1137600"/>
        </a:xfrm>
      </xdr:grpSpPr>
      <xdr:sp macro="" textlink="'Feuille Saisie'!E2">
        <xdr:nvSpPr>
          <xdr:cNvPr id="12" name="ZoneTexte 11">
            <a:extLst>
              <a:ext uri="{FF2B5EF4-FFF2-40B4-BE49-F238E27FC236}">
                <a16:creationId xmlns:a16="http://schemas.microsoft.com/office/drawing/2014/main" xmlns="" id="{336C5E17-EF01-43B4-BA2F-2629C9DA112E}"/>
              </a:ext>
            </a:extLst>
          </xdr:cNvPr>
          <xdr:cNvSpPr txBox="1"/>
        </xdr:nvSpPr>
        <xdr:spPr>
          <a:xfrm>
            <a:off x="61917" y="1966913"/>
            <a:ext cx="11700000" cy="1137600"/>
          </a:xfrm>
          <a:prstGeom prst="roundRect">
            <a:avLst/>
          </a:prstGeom>
          <a:solidFill>
            <a:schemeClr val="accent4">
              <a:lumMod val="40000"/>
              <a:lumOff val="60000"/>
            </a:schemeClr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180000" tIns="0" rIns="0" bIns="126000" rtlCol="0" anchor="ctr"/>
          <a:lstStyle/>
          <a:p>
            <a:pPr>
              <a:lnSpc>
                <a:spcPts val="3400"/>
              </a:lnSpc>
            </a:pPr>
            <a:fld id="{78B3FDD3-A508-404A-BE79-B55CD8F614FE}" type="TxLink">
              <a:rPr lang="en-US" sz="1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>
                <a:lnSpc>
                  <a:spcPts val="3400"/>
                </a:lnSpc>
              </a:pPr>
              <a:t>Agence : 
Date : 22/12/2019</a:t>
            </a:fld>
            <a:endParaRPr lang="fr-FR" sz="1400" b="1"/>
          </a:p>
        </xdr:txBody>
      </xdr:sp>
      <xdr:sp macro="" textlink="'Feuille Saisie'!E4">
        <xdr:nvSpPr>
          <xdr:cNvPr id="13" name="ZoneTexte 12">
            <a:extLst>
              <a:ext uri="{FF2B5EF4-FFF2-40B4-BE49-F238E27FC236}">
                <a16:creationId xmlns:a16="http://schemas.microsoft.com/office/drawing/2014/main" xmlns="" id="{336C5E17-EF01-43B4-BA2F-2629C9DA112E}"/>
              </a:ext>
            </a:extLst>
          </xdr:cNvPr>
          <xdr:cNvSpPr txBox="1"/>
        </xdr:nvSpPr>
        <xdr:spPr>
          <a:xfrm>
            <a:off x="11872898" y="1966913"/>
            <a:ext cx="11700000" cy="1137600"/>
          </a:xfrm>
          <a:prstGeom prst="roundRect">
            <a:avLst/>
          </a:prstGeom>
          <a:solidFill>
            <a:schemeClr val="accent4">
              <a:lumMod val="40000"/>
              <a:lumOff val="60000"/>
            </a:schemeClr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180000" tIns="0" rIns="0" bIns="126000" rtlCol="0" anchor="ctr"/>
          <a:lstStyle/>
          <a:p>
            <a:pPr>
              <a:lnSpc>
                <a:spcPts val="3400"/>
              </a:lnSpc>
            </a:pPr>
            <a:fld id="{1EE38D43-F033-4B6A-9636-E592408209D7}" type="TxLink">
              <a:rPr lang="en-US" sz="1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>
                <a:lnSpc>
                  <a:spcPts val="3400"/>
                </a:lnSpc>
              </a:pPr>
              <a:t> </a:t>
            </a:fld>
            <a:endParaRPr lang="fr-FR" sz="1400" b="1"/>
          </a:p>
        </xdr:txBody>
      </xdr:sp>
    </xdr:grpSp>
    <xdr:clientData/>
  </xdr:twoCellAnchor>
  <xdr:twoCellAnchor>
    <xdr:from>
      <xdr:col>15</xdr:col>
      <xdr:colOff>104775</xdr:colOff>
      <xdr:row>44</xdr:row>
      <xdr:rowOff>180975</xdr:rowOff>
    </xdr:from>
    <xdr:to>
      <xdr:col>16</xdr:col>
      <xdr:colOff>1125</xdr:colOff>
      <xdr:row>49</xdr:row>
      <xdr:rowOff>20488</xdr:rowOff>
    </xdr:to>
    <xdr:grpSp>
      <xdr:nvGrpSpPr>
        <xdr:cNvPr id="14" name="Groupe 13"/>
        <xdr:cNvGrpSpPr/>
      </xdr:nvGrpSpPr>
      <xdr:grpSpPr>
        <a:xfrm>
          <a:off x="15573375" y="15440025"/>
          <a:ext cx="6878175" cy="792013"/>
          <a:chOff x="15554325" y="15449550"/>
          <a:chExt cx="7849725" cy="792013"/>
        </a:xfrm>
      </xdr:grpSpPr>
      <xdr:sp macro="" textlink="">
        <xdr:nvSpPr>
          <xdr:cNvPr id="15" name="ZoneTexte 14"/>
          <xdr:cNvSpPr txBox="1"/>
        </xdr:nvSpPr>
        <xdr:spPr>
          <a:xfrm>
            <a:off x="20007278" y="15449563"/>
            <a:ext cx="3240000" cy="784544"/>
          </a:xfrm>
          <a:prstGeom prst="roundRect">
            <a:avLst/>
          </a:prstGeom>
          <a:noFill/>
          <a:ln w="9525" cmpd="sng">
            <a:solidFill>
              <a:srgbClr val="FF0000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ctr"/>
          <a:lstStyle/>
          <a:p>
            <a:pPr algn="ctr">
              <a:lnSpc>
                <a:spcPct val="100000"/>
              </a:lnSpc>
            </a:pPr>
            <a:r>
              <a:rPr lang="fr-FR" sz="1000" b="1" i="1" u="sng" strike="noStrike">
                <a:solidFill>
                  <a:srgbClr val="FF0000"/>
                </a:solidFill>
                <a:latin typeface="Calibri"/>
              </a:rPr>
              <a:t>Rappel des objectifs Phase GPA</a:t>
            </a:r>
            <a:r>
              <a:rPr lang="fr-FR" sz="1100" b="1" i="1" u="sng" strike="noStrike">
                <a:solidFill>
                  <a:srgbClr val="FF0000"/>
                </a:solidFill>
                <a:latin typeface="Calibri"/>
              </a:rPr>
              <a:t/>
            </a:r>
            <a:br>
              <a:rPr lang="fr-FR" sz="1100" b="1" i="1" u="sng" strike="noStrike">
                <a:solidFill>
                  <a:srgbClr val="FF0000"/>
                </a:solidFill>
                <a:latin typeface="Calibri"/>
              </a:rPr>
            </a:br>
            <a:r>
              <a:rPr lang="fr-FR" sz="600" b="1" i="1" u="sng" strike="noStrike">
                <a:solidFill>
                  <a:srgbClr val="FF0000"/>
                </a:solidFill>
                <a:latin typeface="Calibri"/>
              </a:rPr>
              <a:t> </a:t>
            </a:r>
            <a:r>
              <a:rPr lang="fr-FR" sz="1100" b="1" i="1" u="sng" strike="noStrike">
                <a:solidFill>
                  <a:srgbClr val="FF0000"/>
                </a:solidFill>
                <a:latin typeface="Calibri"/>
              </a:rPr>
              <a:t/>
            </a:r>
            <a:br>
              <a:rPr lang="fr-FR" sz="1100" b="1" i="1" u="sng" strike="noStrike">
                <a:solidFill>
                  <a:srgbClr val="FF0000"/>
                </a:solidFill>
                <a:latin typeface="Calibri"/>
              </a:rPr>
            </a:br>
            <a:r>
              <a:rPr lang="fr-FR" sz="1000" b="0" i="0" u="none" strike="noStrike">
                <a:solidFill>
                  <a:srgbClr val="FF0000"/>
                </a:solidFill>
                <a:latin typeface="Calibri" panose="020F0502020204030204" pitchFamily="34" charset="0"/>
                <a:cs typeface="Calibri" panose="020F0502020204030204" pitchFamily="34" charset="0"/>
              </a:rPr>
              <a:t>→</a:t>
            </a:r>
            <a:r>
              <a:rPr lang="fr-FR" sz="1000" b="0" i="0" u="none" strike="noStrike" baseline="0">
                <a:solidFill>
                  <a:srgbClr val="FF0000"/>
                </a:solidFill>
                <a:latin typeface="Calibri"/>
                <a:cs typeface="+mn-cs"/>
              </a:rPr>
              <a:t> </a:t>
            </a:r>
            <a:r>
              <a:rPr lang="fr-FR" sz="1000" b="0" i="0" u="none" strike="noStrike">
                <a:solidFill>
                  <a:srgbClr val="FF0000"/>
                </a:solidFill>
                <a:latin typeface="Calibri"/>
              </a:rPr>
              <a:t>Délai d'intervention</a:t>
            </a:r>
            <a:r>
              <a:rPr lang="fr-FR" sz="1000" b="0" i="0" u="none" strike="noStrike" baseline="0">
                <a:solidFill>
                  <a:srgbClr val="FF0000"/>
                </a:solidFill>
                <a:latin typeface="Calibri"/>
              </a:rPr>
              <a:t> (Réactivité moyenne) &lt; 15 jours</a:t>
            </a:r>
            <a:br>
              <a:rPr lang="fr-FR" sz="1000" b="0" i="0" u="none" strike="noStrike" baseline="0">
                <a:solidFill>
                  <a:srgbClr val="FF0000"/>
                </a:solidFill>
                <a:latin typeface="Calibri"/>
              </a:rPr>
            </a:br>
            <a:r>
              <a:rPr lang="fr-FR" sz="1000" b="0" i="0" u="none" strike="noStrike" baseline="0">
                <a:solidFill>
                  <a:srgbClr val="FF0000"/>
                </a:solidFill>
                <a:latin typeface="Calibri" panose="020F0502020204030204" pitchFamily="34" charset="0"/>
                <a:cs typeface="Calibri" panose="020F0502020204030204" pitchFamily="34" charset="0"/>
              </a:rPr>
              <a:t>→</a:t>
            </a:r>
            <a:r>
              <a:rPr lang="fr-FR" sz="1000" b="0" i="0" u="none" strike="noStrike" baseline="0">
                <a:solidFill>
                  <a:srgbClr val="FF0000"/>
                </a:solidFill>
                <a:latin typeface="Calibri"/>
                <a:cs typeface="+mn-cs"/>
              </a:rPr>
              <a:t> </a:t>
            </a:r>
            <a:r>
              <a:rPr lang="fr-FR" sz="1000" b="0" i="0" u="none" strike="noStrike" baseline="0">
                <a:solidFill>
                  <a:srgbClr val="FF0000"/>
                </a:solidFill>
                <a:latin typeface="Calibri"/>
              </a:rPr>
              <a:t>Nombre de réclamations GPA &lt; 1 par logement</a:t>
            </a:r>
            <a:endParaRPr lang="fr-FR" sz="1000" b="0" i="0" u="none" strike="noStrike">
              <a:solidFill>
                <a:srgbClr val="FF0000"/>
              </a:solidFill>
              <a:latin typeface="Calibri"/>
            </a:endParaRPr>
          </a:p>
          <a:p>
            <a:pPr algn="ctr">
              <a:lnSpc>
                <a:spcPct val="100000"/>
              </a:lnSpc>
            </a:pPr>
            <a:endParaRPr lang="fr-FR" sz="1100" b="1" i="1" u="sng" strike="noStrike">
              <a:solidFill>
                <a:srgbClr val="FF6600"/>
              </a:solidFill>
              <a:latin typeface="Calibri"/>
            </a:endParaRPr>
          </a:p>
        </xdr:txBody>
      </xdr:sp>
      <xdr:sp macro="" textlink="">
        <xdr:nvSpPr>
          <xdr:cNvPr id="16" name="ZoneTexte 15"/>
          <xdr:cNvSpPr txBox="1"/>
        </xdr:nvSpPr>
        <xdr:spPr>
          <a:xfrm>
            <a:off x="15706725" y="15449563"/>
            <a:ext cx="4140000" cy="792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ctr"/>
          <a:lstStyle/>
          <a:p>
            <a:pPr algn="ctr">
              <a:lnSpc>
                <a:spcPct val="150000"/>
              </a:lnSpc>
            </a:pPr>
            <a:r>
              <a:rPr lang="fr-FR" sz="1200" b="1" i="0" u="none" strike="noStrike">
                <a:solidFill>
                  <a:srgbClr val="FF0000"/>
                </a:solidFill>
                <a:effectLst/>
                <a:latin typeface="+mn-lt"/>
                <a:ea typeface="+mn-ea"/>
                <a:cs typeface="+mn-cs"/>
              </a:rPr>
              <a:t>HARMONISER ET RENDRE EFFICIENTE LA GESTION DE LA GPA</a:t>
            </a:r>
            <a:br>
              <a:rPr lang="fr-FR" sz="1200" b="1" i="0" u="none" strike="noStrike">
                <a:solidFill>
                  <a:srgbClr val="FF0000"/>
                </a:solidFill>
                <a:effectLst/>
                <a:latin typeface="+mn-lt"/>
                <a:ea typeface="+mn-ea"/>
                <a:cs typeface="+mn-cs"/>
              </a:rPr>
            </a:br>
            <a:r>
              <a:rPr lang="fr-FR" sz="1200" b="1" i="0" u="none" strike="noStrike">
                <a:solidFill>
                  <a:srgbClr val="FF0000"/>
                </a:solidFill>
                <a:effectLst/>
                <a:latin typeface="+mn-lt"/>
                <a:ea typeface="+mn-ea"/>
                <a:cs typeface="+mn-cs"/>
              </a:rPr>
              <a:t>POUR UNE MEILLEURE SATISFACTION DE NOS CLIENTS</a:t>
            </a:r>
            <a:r>
              <a:rPr lang="fr-FR" sz="1200">
                <a:solidFill>
                  <a:srgbClr val="FF0000"/>
                </a:solidFill>
              </a:rPr>
              <a:t> </a:t>
            </a:r>
            <a:endParaRPr lang="fr-FR" sz="1200" b="0" i="0" u="none" strike="noStrike">
              <a:solidFill>
                <a:srgbClr val="FF0000"/>
              </a:solidFill>
              <a:latin typeface="Calibri"/>
            </a:endParaRPr>
          </a:p>
        </xdr:txBody>
      </xdr:sp>
      <xdr:sp macro="" textlink="">
        <xdr:nvSpPr>
          <xdr:cNvPr id="17" name="Rectangle 16"/>
          <xdr:cNvSpPr/>
        </xdr:nvSpPr>
        <xdr:spPr>
          <a:xfrm>
            <a:off x="15554325" y="15449550"/>
            <a:ext cx="144000" cy="790575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8" name="Rectangle 17"/>
          <xdr:cNvSpPr/>
        </xdr:nvSpPr>
        <xdr:spPr>
          <a:xfrm>
            <a:off x="19859625" y="15449550"/>
            <a:ext cx="144000" cy="790575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9" name="Rectangle 18"/>
          <xdr:cNvSpPr/>
        </xdr:nvSpPr>
        <xdr:spPr>
          <a:xfrm>
            <a:off x="23260050" y="15449550"/>
            <a:ext cx="144000" cy="790575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4759</xdr:colOff>
      <xdr:row>1</xdr:row>
      <xdr:rowOff>4763</xdr:rowOff>
    </xdr:from>
    <xdr:to>
      <xdr:col>16</xdr:col>
      <xdr:colOff>56284</xdr:colOff>
      <xdr:row>8</xdr:row>
      <xdr:rowOff>190463</xdr:rowOff>
    </xdr:to>
    <xdr:sp macro="" textlink="">
      <xdr:nvSpPr>
        <xdr:cNvPr id="2" name="ZoneTexte 1"/>
        <xdr:cNvSpPr txBox="1"/>
      </xdr:nvSpPr>
      <xdr:spPr>
        <a:xfrm>
          <a:off x="61909" y="61913"/>
          <a:ext cx="22444800" cy="1519200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tx1"/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softRound"/>
          <a:contourClr>
            <a:srgbClr val="FFFFFF"/>
          </a:contourClr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400" b="1">
              <a:solidFill>
                <a:schemeClr val="bg1"/>
              </a:solidFill>
            </a:rPr>
            <a:t>POINT BIMESTRIEL PARFAIT ACHEVEMENT</a:t>
          </a:r>
        </a:p>
      </xdr:txBody>
    </xdr:sp>
    <xdr:clientData/>
  </xdr:twoCellAnchor>
  <xdr:twoCellAnchor>
    <xdr:from>
      <xdr:col>1</xdr:col>
      <xdr:colOff>4762</xdr:colOff>
      <xdr:row>19</xdr:row>
      <xdr:rowOff>4762</xdr:rowOff>
    </xdr:from>
    <xdr:to>
      <xdr:col>16</xdr:col>
      <xdr:colOff>56062</xdr:colOff>
      <xdr:row>22</xdr:row>
      <xdr:rowOff>189262</xdr:rowOff>
    </xdr:to>
    <xdr:sp macro="" textlink="">
      <xdr:nvSpPr>
        <xdr:cNvPr id="3" name="ZoneTexte 2"/>
        <xdr:cNvSpPr txBox="1"/>
      </xdr:nvSpPr>
      <xdr:spPr>
        <a:xfrm>
          <a:off x="61912" y="3490912"/>
          <a:ext cx="22444575" cy="756000"/>
        </a:xfrm>
        <a:prstGeom prst="round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Bilan  intermédiaire GPA</a:t>
          </a:r>
          <a:r>
            <a:rPr lang="fr-FR" sz="1400" b="1" baseline="0">
              <a:solidFill>
                <a:schemeClr val="tx1"/>
              </a:solidFill>
            </a:rPr>
            <a:t> HR</a:t>
          </a:r>
          <a:endParaRPr lang="fr-FR" sz="1400" b="1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85717</xdr:colOff>
      <xdr:row>46</xdr:row>
      <xdr:rowOff>38100</xdr:rowOff>
    </xdr:from>
    <xdr:to>
      <xdr:col>6</xdr:col>
      <xdr:colOff>195067</xdr:colOff>
      <xdr:row>47</xdr:row>
      <xdr:rowOff>135600</xdr:rowOff>
    </xdr:to>
    <xdr:grpSp>
      <xdr:nvGrpSpPr>
        <xdr:cNvPr id="4" name="Groupe 3"/>
        <xdr:cNvGrpSpPr/>
      </xdr:nvGrpSpPr>
      <xdr:grpSpPr>
        <a:xfrm>
          <a:off x="200017" y="15678150"/>
          <a:ext cx="6967350" cy="288000"/>
          <a:chOff x="123817" y="15973425"/>
          <a:chExt cx="6967350" cy="288000"/>
        </a:xfrm>
      </xdr:grpSpPr>
      <xdr:grpSp>
        <xdr:nvGrpSpPr>
          <xdr:cNvPr id="5" name="Groupe 4"/>
          <xdr:cNvGrpSpPr/>
        </xdr:nvGrpSpPr>
        <xdr:grpSpPr>
          <a:xfrm>
            <a:off x="123817" y="15973425"/>
            <a:ext cx="3780000" cy="288000"/>
            <a:chOff x="200025" y="15973425"/>
            <a:chExt cx="3780000" cy="288000"/>
          </a:xfrm>
        </xdr:grpSpPr>
        <xdr:sp macro="" textlink="">
          <xdr:nvSpPr>
            <xdr:cNvPr id="9" name="ZoneTexte 8"/>
            <xdr:cNvSpPr txBox="1"/>
          </xdr:nvSpPr>
          <xdr:spPr>
            <a:xfrm>
              <a:off x="200025" y="15973425"/>
              <a:ext cx="3780000" cy="288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r>
                <a:rPr lang="fr-FR" sz="1000" baseline="0">
                  <a:latin typeface="+mn-lt"/>
                </a:rPr>
                <a:t>                    </a:t>
              </a:r>
              <a:r>
                <a:rPr lang="fr-FR" sz="1000">
                  <a:latin typeface="+mn-lt"/>
                </a:rPr>
                <a:t>Informations</a:t>
              </a:r>
              <a:r>
                <a:rPr lang="fr-FR" sz="1000" baseline="0">
                  <a:latin typeface="+mn-lt"/>
                </a:rPr>
                <a:t> transmises par le référent QE / référent PA</a:t>
              </a:r>
              <a:endParaRPr lang="fr-FR" sz="1000">
                <a:latin typeface="+mn-lt"/>
              </a:endParaRPr>
            </a:p>
          </xdr:txBody>
        </xdr:sp>
        <xdr:sp macro="" textlink="">
          <xdr:nvSpPr>
            <xdr:cNvPr id="10" name="Rectangle 9"/>
            <xdr:cNvSpPr/>
          </xdr:nvSpPr>
          <xdr:spPr>
            <a:xfrm>
              <a:off x="200026" y="16021051"/>
              <a:ext cx="540000" cy="180000"/>
            </a:xfrm>
            <a:prstGeom prst="rect">
              <a:avLst/>
            </a:prstGeom>
            <a:solidFill>
              <a:schemeClr val="accent6">
                <a:lumMod val="20000"/>
                <a:lumOff val="80000"/>
              </a:schemeClr>
            </a:solidFill>
            <a:ln w="9525">
              <a:solidFill>
                <a:schemeClr val="tx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6" name="Groupe 5"/>
          <xdr:cNvGrpSpPr/>
        </xdr:nvGrpSpPr>
        <xdr:grpSpPr>
          <a:xfrm>
            <a:off x="4067167" y="15973425"/>
            <a:ext cx="3024000" cy="288000"/>
            <a:chOff x="8486774" y="15973424"/>
            <a:chExt cx="3024000" cy="288000"/>
          </a:xfrm>
        </xdr:grpSpPr>
        <xdr:sp macro="" textlink="">
          <xdr:nvSpPr>
            <xdr:cNvPr id="7" name="ZoneTexte 6"/>
            <xdr:cNvSpPr txBox="1"/>
          </xdr:nvSpPr>
          <xdr:spPr>
            <a:xfrm>
              <a:off x="8486774" y="15973424"/>
              <a:ext cx="3024000" cy="288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r>
                <a:rPr lang="fr-FR" sz="1000" baseline="0">
                  <a:latin typeface="+mn-lt"/>
                </a:rPr>
                <a:t>                    </a:t>
              </a:r>
              <a:r>
                <a:rPr lang="fr-FR" sz="1000">
                  <a:latin typeface="+mn-lt"/>
                </a:rPr>
                <a:t>Informations</a:t>
              </a:r>
              <a:r>
                <a:rPr lang="fr-FR" sz="1000" baseline="0">
                  <a:latin typeface="+mn-lt"/>
                </a:rPr>
                <a:t> calculées automatiquement</a:t>
              </a:r>
              <a:endParaRPr lang="fr-FR" sz="1000">
                <a:latin typeface="+mn-lt"/>
              </a:endParaRPr>
            </a:p>
          </xdr:txBody>
        </xdr:sp>
        <xdr:sp macro="" textlink="">
          <xdr:nvSpPr>
            <xdr:cNvPr id="8" name="Rectangle 7"/>
            <xdr:cNvSpPr/>
          </xdr:nvSpPr>
          <xdr:spPr>
            <a:xfrm>
              <a:off x="8486775" y="16021050"/>
              <a:ext cx="540000" cy="180000"/>
            </a:xfrm>
            <a:prstGeom prst="rect">
              <a:avLst/>
            </a:prstGeom>
            <a:solidFill>
              <a:schemeClr val="accent4">
                <a:lumMod val="20000"/>
                <a:lumOff val="80000"/>
              </a:schemeClr>
            </a:solidFill>
            <a:ln w="9525">
              <a:solidFill>
                <a:schemeClr val="tx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  <xdr:twoCellAnchor>
    <xdr:from>
      <xdr:col>1</xdr:col>
      <xdr:colOff>4767</xdr:colOff>
      <xdr:row>11</xdr:row>
      <xdr:rowOff>4763</xdr:rowOff>
    </xdr:from>
    <xdr:to>
      <xdr:col>16</xdr:col>
      <xdr:colOff>55673</xdr:colOff>
      <xdr:row>16</xdr:row>
      <xdr:rowOff>189863</xdr:rowOff>
    </xdr:to>
    <xdr:grpSp>
      <xdr:nvGrpSpPr>
        <xdr:cNvPr id="11" name="Groupe 10"/>
        <xdr:cNvGrpSpPr/>
      </xdr:nvGrpSpPr>
      <xdr:grpSpPr>
        <a:xfrm>
          <a:off x="61917" y="1966913"/>
          <a:ext cx="22444181" cy="1137600"/>
          <a:chOff x="61917" y="1966913"/>
          <a:chExt cx="23510981" cy="1137600"/>
        </a:xfrm>
      </xdr:grpSpPr>
      <xdr:sp macro="" textlink="'Feuille Saisie'!E2">
        <xdr:nvSpPr>
          <xdr:cNvPr id="12" name="ZoneTexte 11">
            <a:extLst>
              <a:ext uri="{FF2B5EF4-FFF2-40B4-BE49-F238E27FC236}">
                <a16:creationId xmlns:a16="http://schemas.microsoft.com/office/drawing/2014/main" xmlns="" id="{336C5E17-EF01-43B4-BA2F-2629C9DA112E}"/>
              </a:ext>
            </a:extLst>
          </xdr:cNvPr>
          <xdr:cNvSpPr txBox="1"/>
        </xdr:nvSpPr>
        <xdr:spPr>
          <a:xfrm>
            <a:off x="61917" y="1966913"/>
            <a:ext cx="11700000" cy="1137600"/>
          </a:xfrm>
          <a:prstGeom prst="roundRect">
            <a:avLst/>
          </a:prstGeom>
          <a:solidFill>
            <a:schemeClr val="accent4">
              <a:lumMod val="40000"/>
              <a:lumOff val="60000"/>
            </a:schemeClr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180000" tIns="0" rIns="0" bIns="126000" rtlCol="0" anchor="ctr"/>
          <a:lstStyle/>
          <a:p>
            <a:pPr>
              <a:lnSpc>
                <a:spcPts val="3400"/>
              </a:lnSpc>
            </a:pPr>
            <a:fld id="{78B3FDD3-A508-404A-BE79-B55CD8F614FE}" type="TxLink">
              <a:rPr lang="en-US" sz="1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>
                <a:lnSpc>
                  <a:spcPts val="3400"/>
                </a:lnSpc>
              </a:pPr>
              <a:t>Agence : 
Date : 22/12/2019</a:t>
            </a:fld>
            <a:endParaRPr lang="fr-FR" sz="1400" b="1"/>
          </a:p>
        </xdr:txBody>
      </xdr:sp>
      <xdr:sp macro="" textlink="'Feuille Saisie'!E4">
        <xdr:nvSpPr>
          <xdr:cNvPr id="13" name="ZoneTexte 12">
            <a:extLst>
              <a:ext uri="{FF2B5EF4-FFF2-40B4-BE49-F238E27FC236}">
                <a16:creationId xmlns:a16="http://schemas.microsoft.com/office/drawing/2014/main" xmlns="" id="{336C5E17-EF01-43B4-BA2F-2629C9DA112E}"/>
              </a:ext>
            </a:extLst>
          </xdr:cNvPr>
          <xdr:cNvSpPr txBox="1"/>
        </xdr:nvSpPr>
        <xdr:spPr>
          <a:xfrm>
            <a:off x="11872898" y="1966913"/>
            <a:ext cx="11700000" cy="1137600"/>
          </a:xfrm>
          <a:prstGeom prst="roundRect">
            <a:avLst/>
          </a:prstGeom>
          <a:solidFill>
            <a:schemeClr val="accent4">
              <a:lumMod val="40000"/>
              <a:lumOff val="60000"/>
            </a:schemeClr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180000" tIns="0" rIns="0" bIns="126000" rtlCol="0" anchor="ctr"/>
          <a:lstStyle/>
          <a:p>
            <a:pPr>
              <a:lnSpc>
                <a:spcPts val="3400"/>
              </a:lnSpc>
            </a:pPr>
            <a:fld id="{1EE38D43-F033-4B6A-9636-E592408209D7}" type="TxLink">
              <a:rPr lang="en-US" sz="1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>
                <a:lnSpc>
                  <a:spcPts val="3400"/>
                </a:lnSpc>
              </a:pPr>
              <a:t> </a:t>
            </a:fld>
            <a:endParaRPr lang="fr-FR" sz="1400" b="1"/>
          </a:p>
        </xdr:txBody>
      </xdr:sp>
    </xdr:grpSp>
    <xdr:clientData/>
  </xdr:twoCellAnchor>
  <xdr:twoCellAnchor>
    <xdr:from>
      <xdr:col>15</xdr:col>
      <xdr:colOff>104775</xdr:colOff>
      <xdr:row>44</xdr:row>
      <xdr:rowOff>180975</xdr:rowOff>
    </xdr:from>
    <xdr:to>
      <xdr:col>16</xdr:col>
      <xdr:colOff>1125</xdr:colOff>
      <xdr:row>49</xdr:row>
      <xdr:rowOff>20488</xdr:rowOff>
    </xdr:to>
    <xdr:grpSp>
      <xdr:nvGrpSpPr>
        <xdr:cNvPr id="14" name="Groupe 13"/>
        <xdr:cNvGrpSpPr/>
      </xdr:nvGrpSpPr>
      <xdr:grpSpPr>
        <a:xfrm>
          <a:off x="15573375" y="15440025"/>
          <a:ext cx="6878175" cy="792013"/>
          <a:chOff x="15554325" y="15449550"/>
          <a:chExt cx="7849725" cy="792013"/>
        </a:xfrm>
      </xdr:grpSpPr>
      <xdr:sp macro="" textlink="">
        <xdr:nvSpPr>
          <xdr:cNvPr id="15" name="ZoneTexte 14"/>
          <xdr:cNvSpPr txBox="1"/>
        </xdr:nvSpPr>
        <xdr:spPr>
          <a:xfrm>
            <a:off x="20007278" y="15449563"/>
            <a:ext cx="3240000" cy="784544"/>
          </a:xfrm>
          <a:prstGeom prst="roundRect">
            <a:avLst/>
          </a:prstGeom>
          <a:noFill/>
          <a:ln w="9525" cmpd="sng">
            <a:solidFill>
              <a:srgbClr val="FF0000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ctr"/>
          <a:lstStyle/>
          <a:p>
            <a:pPr algn="ctr">
              <a:lnSpc>
                <a:spcPct val="100000"/>
              </a:lnSpc>
            </a:pPr>
            <a:r>
              <a:rPr lang="fr-FR" sz="1000" b="1" i="1" u="sng" strike="noStrike">
                <a:solidFill>
                  <a:srgbClr val="FF0000"/>
                </a:solidFill>
                <a:latin typeface="Calibri"/>
              </a:rPr>
              <a:t>Rappel des objectifs Phase GPA</a:t>
            </a:r>
            <a:r>
              <a:rPr lang="fr-FR" sz="1100" b="1" i="1" u="sng" strike="noStrike">
                <a:solidFill>
                  <a:srgbClr val="FF0000"/>
                </a:solidFill>
                <a:latin typeface="Calibri"/>
              </a:rPr>
              <a:t/>
            </a:r>
            <a:br>
              <a:rPr lang="fr-FR" sz="1100" b="1" i="1" u="sng" strike="noStrike">
                <a:solidFill>
                  <a:srgbClr val="FF0000"/>
                </a:solidFill>
                <a:latin typeface="Calibri"/>
              </a:rPr>
            </a:br>
            <a:r>
              <a:rPr lang="fr-FR" sz="600" b="1" i="1" u="sng" strike="noStrike">
                <a:solidFill>
                  <a:srgbClr val="FF0000"/>
                </a:solidFill>
                <a:latin typeface="Calibri"/>
              </a:rPr>
              <a:t> </a:t>
            </a:r>
            <a:r>
              <a:rPr lang="fr-FR" sz="1100" b="1" i="1" u="sng" strike="noStrike">
                <a:solidFill>
                  <a:srgbClr val="FF0000"/>
                </a:solidFill>
                <a:latin typeface="Calibri"/>
              </a:rPr>
              <a:t/>
            </a:r>
            <a:br>
              <a:rPr lang="fr-FR" sz="1100" b="1" i="1" u="sng" strike="noStrike">
                <a:solidFill>
                  <a:srgbClr val="FF0000"/>
                </a:solidFill>
                <a:latin typeface="Calibri"/>
              </a:rPr>
            </a:br>
            <a:r>
              <a:rPr lang="fr-FR" sz="1000" b="0" i="0" u="none" strike="noStrike">
                <a:solidFill>
                  <a:srgbClr val="FF0000"/>
                </a:solidFill>
                <a:latin typeface="Calibri" panose="020F0502020204030204" pitchFamily="34" charset="0"/>
                <a:cs typeface="Calibri" panose="020F0502020204030204" pitchFamily="34" charset="0"/>
              </a:rPr>
              <a:t>→</a:t>
            </a:r>
            <a:r>
              <a:rPr lang="fr-FR" sz="1000" b="0" i="0" u="none" strike="noStrike" baseline="0">
                <a:solidFill>
                  <a:srgbClr val="FF0000"/>
                </a:solidFill>
                <a:latin typeface="Calibri"/>
                <a:cs typeface="+mn-cs"/>
              </a:rPr>
              <a:t> </a:t>
            </a:r>
            <a:r>
              <a:rPr lang="fr-FR" sz="1000" b="0" i="0" u="none" strike="noStrike">
                <a:solidFill>
                  <a:srgbClr val="FF0000"/>
                </a:solidFill>
                <a:latin typeface="Calibri"/>
              </a:rPr>
              <a:t>Délai d'intervention</a:t>
            </a:r>
            <a:r>
              <a:rPr lang="fr-FR" sz="1000" b="0" i="0" u="none" strike="noStrike" baseline="0">
                <a:solidFill>
                  <a:srgbClr val="FF0000"/>
                </a:solidFill>
                <a:latin typeface="Calibri"/>
              </a:rPr>
              <a:t> (Réactivité moyenne) &lt; 15 jours</a:t>
            </a:r>
            <a:br>
              <a:rPr lang="fr-FR" sz="1000" b="0" i="0" u="none" strike="noStrike" baseline="0">
                <a:solidFill>
                  <a:srgbClr val="FF0000"/>
                </a:solidFill>
                <a:latin typeface="Calibri"/>
              </a:rPr>
            </a:br>
            <a:r>
              <a:rPr lang="fr-FR" sz="1000" b="0" i="0" u="none" strike="noStrike" baseline="0">
                <a:solidFill>
                  <a:srgbClr val="FF0000"/>
                </a:solidFill>
                <a:latin typeface="Calibri" panose="020F0502020204030204" pitchFamily="34" charset="0"/>
                <a:cs typeface="Calibri" panose="020F0502020204030204" pitchFamily="34" charset="0"/>
              </a:rPr>
              <a:t>→</a:t>
            </a:r>
            <a:r>
              <a:rPr lang="fr-FR" sz="1000" b="0" i="0" u="none" strike="noStrike" baseline="0">
                <a:solidFill>
                  <a:srgbClr val="FF0000"/>
                </a:solidFill>
                <a:latin typeface="Calibri"/>
                <a:cs typeface="+mn-cs"/>
              </a:rPr>
              <a:t> </a:t>
            </a:r>
            <a:r>
              <a:rPr lang="fr-FR" sz="1000" b="0" i="0" u="none" strike="noStrike" baseline="0">
                <a:solidFill>
                  <a:srgbClr val="FF0000"/>
                </a:solidFill>
                <a:latin typeface="Calibri"/>
              </a:rPr>
              <a:t>Nombre de réclamations GPA &lt; 1 par logement</a:t>
            </a:r>
            <a:endParaRPr lang="fr-FR" sz="1000" b="0" i="0" u="none" strike="noStrike">
              <a:solidFill>
                <a:srgbClr val="FF0000"/>
              </a:solidFill>
              <a:latin typeface="Calibri"/>
            </a:endParaRPr>
          </a:p>
          <a:p>
            <a:pPr algn="ctr">
              <a:lnSpc>
                <a:spcPct val="100000"/>
              </a:lnSpc>
            </a:pPr>
            <a:endParaRPr lang="fr-FR" sz="1100" b="1" i="1" u="sng" strike="noStrike">
              <a:solidFill>
                <a:srgbClr val="FF6600"/>
              </a:solidFill>
              <a:latin typeface="Calibri"/>
            </a:endParaRPr>
          </a:p>
        </xdr:txBody>
      </xdr:sp>
      <xdr:sp macro="" textlink="">
        <xdr:nvSpPr>
          <xdr:cNvPr id="16" name="ZoneTexte 15"/>
          <xdr:cNvSpPr txBox="1"/>
        </xdr:nvSpPr>
        <xdr:spPr>
          <a:xfrm>
            <a:off x="15706725" y="15449563"/>
            <a:ext cx="4140000" cy="792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ctr"/>
          <a:lstStyle/>
          <a:p>
            <a:pPr algn="ctr">
              <a:lnSpc>
                <a:spcPct val="150000"/>
              </a:lnSpc>
            </a:pPr>
            <a:r>
              <a:rPr lang="fr-FR" sz="1200" b="1" i="0" u="none" strike="noStrike">
                <a:solidFill>
                  <a:srgbClr val="FF0000"/>
                </a:solidFill>
                <a:effectLst/>
                <a:latin typeface="+mn-lt"/>
                <a:ea typeface="+mn-ea"/>
                <a:cs typeface="+mn-cs"/>
              </a:rPr>
              <a:t>HARMONISER ET RENDRE EFFICIENTE LA GESTION DE LA GPA</a:t>
            </a:r>
            <a:br>
              <a:rPr lang="fr-FR" sz="1200" b="1" i="0" u="none" strike="noStrike">
                <a:solidFill>
                  <a:srgbClr val="FF0000"/>
                </a:solidFill>
                <a:effectLst/>
                <a:latin typeface="+mn-lt"/>
                <a:ea typeface="+mn-ea"/>
                <a:cs typeface="+mn-cs"/>
              </a:rPr>
            </a:br>
            <a:r>
              <a:rPr lang="fr-FR" sz="1200" b="1" i="0" u="none" strike="noStrike">
                <a:solidFill>
                  <a:srgbClr val="FF0000"/>
                </a:solidFill>
                <a:effectLst/>
                <a:latin typeface="+mn-lt"/>
                <a:ea typeface="+mn-ea"/>
                <a:cs typeface="+mn-cs"/>
              </a:rPr>
              <a:t>POUR UNE MEILLEURE SATISFACTION DE NOS CLIENTS</a:t>
            </a:r>
            <a:r>
              <a:rPr lang="fr-FR" sz="1200">
                <a:solidFill>
                  <a:srgbClr val="FF0000"/>
                </a:solidFill>
              </a:rPr>
              <a:t> </a:t>
            </a:r>
            <a:endParaRPr lang="fr-FR" sz="1200" b="0" i="0" u="none" strike="noStrike">
              <a:solidFill>
                <a:srgbClr val="FF0000"/>
              </a:solidFill>
              <a:latin typeface="Calibri"/>
            </a:endParaRPr>
          </a:p>
        </xdr:txBody>
      </xdr:sp>
      <xdr:sp macro="" textlink="">
        <xdr:nvSpPr>
          <xdr:cNvPr id="17" name="Rectangle 16"/>
          <xdr:cNvSpPr/>
        </xdr:nvSpPr>
        <xdr:spPr>
          <a:xfrm>
            <a:off x="15554325" y="15449550"/>
            <a:ext cx="144000" cy="790575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8" name="Rectangle 17"/>
          <xdr:cNvSpPr/>
        </xdr:nvSpPr>
        <xdr:spPr>
          <a:xfrm>
            <a:off x="19859625" y="15449550"/>
            <a:ext cx="144000" cy="790575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9" name="Rectangle 18"/>
          <xdr:cNvSpPr/>
        </xdr:nvSpPr>
        <xdr:spPr>
          <a:xfrm>
            <a:off x="23260050" y="15449550"/>
            <a:ext cx="144000" cy="790575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4759</xdr:colOff>
      <xdr:row>1</xdr:row>
      <xdr:rowOff>4763</xdr:rowOff>
    </xdr:from>
    <xdr:to>
      <xdr:col>16</xdr:col>
      <xdr:colOff>56284</xdr:colOff>
      <xdr:row>8</xdr:row>
      <xdr:rowOff>190463</xdr:rowOff>
    </xdr:to>
    <xdr:sp macro="" textlink="">
      <xdr:nvSpPr>
        <xdr:cNvPr id="2" name="ZoneTexte 1"/>
        <xdr:cNvSpPr txBox="1"/>
      </xdr:nvSpPr>
      <xdr:spPr>
        <a:xfrm>
          <a:off x="61909" y="61913"/>
          <a:ext cx="22444800" cy="1519200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tx1"/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softRound"/>
          <a:contourClr>
            <a:srgbClr val="FFFFFF"/>
          </a:contourClr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400" b="1">
              <a:solidFill>
                <a:schemeClr val="bg1"/>
              </a:solidFill>
            </a:rPr>
            <a:t>POINT BIMESTRIEL PARFAIT ACHEVEMENT</a:t>
          </a:r>
        </a:p>
      </xdr:txBody>
    </xdr:sp>
    <xdr:clientData/>
  </xdr:twoCellAnchor>
  <xdr:twoCellAnchor>
    <xdr:from>
      <xdr:col>1</xdr:col>
      <xdr:colOff>4762</xdr:colOff>
      <xdr:row>19</xdr:row>
      <xdr:rowOff>4762</xdr:rowOff>
    </xdr:from>
    <xdr:to>
      <xdr:col>16</xdr:col>
      <xdr:colOff>56062</xdr:colOff>
      <xdr:row>22</xdr:row>
      <xdr:rowOff>189262</xdr:rowOff>
    </xdr:to>
    <xdr:sp macro="" textlink="">
      <xdr:nvSpPr>
        <xdr:cNvPr id="3" name="ZoneTexte 2"/>
        <xdr:cNvSpPr txBox="1"/>
      </xdr:nvSpPr>
      <xdr:spPr>
        <a:xfrm>
          <a:off x="61912" y="3490912"/>
          <a:ext cx="22444575" cy="756000"/>
        </a:xfrm>
        <a:prstGeom prst="round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Bilan  intermédiaire GPA</a:t>
          </a:r>
          <a:r>
            <a:rPr lang="fr-FR" sz="1400" b="1" baseline="0">
              <a:solidFill>
                <a:schemeClr val="tx1"/>
              </a:solidFill>
            </a:rPr>
            <a:t> OF</a:t>
          </a:r>
          <a:endParaRPr lang="fr-FR" sz="1400" b="1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85717</xdr:colOff>
      <xdr:row>46</xdr:row>
      <xdr:rowOff>38100</xdr:rowOff>
    </xdr:from>
    <xdr:to>
      <xdr:col>6</xdr:col>
      <xdr:colOff>195067</xdr:colOff>
      <xdr:row>47</xdr:row>
      <xdr:rowOff>135600</xdr:rowOff>
    </xdr:to>
    <xdr:grpSp>
      <xdr:nvGrpSpPr>
        <xdr:cNvPr id="4" name="Groupe 3"/>
        <xdr:cNvGrpSpPr/>
      </xdr:nvGrpSpPr>
      <xdr:grpSpPr>
        <a:xfrm>
          <a:off x="200017" y="15678150"/>
          <a:ext cx="6967350" cy="288000"/>
          <a:chOff x="123817" y="15973425"/>
          <a:chExt cx="6967350" cy="288000"/>
        </a:xfrm>
      </xdr:grpSpPr>
      <xdr:grpSp>
        <xdr:nvGrpSpPr>
          <xdr:cNvPr id="5" name="Groupe 4"/>
          <xdr:cNvGrpSpPr/>
        </xdr:nvGrpSpPr>
        <xdr:grpSpPr>
          <a:xfrm>
            <a:off x="123817" y="15973425"/>
            <a:ext cx="3780000" cy="288000"/>
            <a:chOff x="200025" y="15973425"/>
            <a:chExt cx="3780000" cy="288000"/>
          </a:xfrm>
        </xdr:grpSpPr>
        <xdr:sp macro="" textlink="">
          <xdr:nvSpPr>
            <xdr:cNvPr id="9" name="ZoneTexte 8"/>
            <xdr:cNvSpPr txBox="1"/>
          </xdr:nvSpPr>
          <xdr:spPr>
            <a:xfrm>
              <a:off x="200025" y="15973425"/>
              <a:ext cx="3780000" cy="288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r>
                <a:rPr lang="fr-FR" sz="1000" baseline="0">
                  <a:latin typeface="+mn-lt"/>
                </a:rPr>
                <a:t>                    </a:t>
              </a:r>
              <a:r>
                <a:rPr lang="fr-FR" sz="1000">
                  <a:latin typeface="+mn-lt"/>
                </a:rPr>
                <a:t>Informations</a:t>
              </a:r>
              <a:r>
                <a:rPr lang="fr-FR" sz="1000" baseline="0">
                  <a:latin typeface="+mn-lt"/>
                </a:rPr>
                <a:t> transmises par le référent QE / référent PA</a:t>
              </a:r>
              <a:endParaRPr lang="fr-FR" sz="1000">
                <a:latin typeface="+mn-lt"/>
              </a:endParaRPr>
            </a:p>
          </xdr:txBody>
        </xdr:sp>
        <xdr:sp macro="" textlink="">
          <xdr:nvSpPr>
            <xdr:cNvPr id="10" name="Rectangle 9"/>
            <xdr:cNvSpPr/>
          </xdr:nvSpPr>
          <xdr:spPr>
            <a:xfrm>
              <a:off x="200026" y="16021051"/>
              <a:ext cx="540000" cy="180000"/>
            </a:xfrm>
            <a:prstGeom prst="rect">
              <a:avLst/>
            </a:prstGeom>
            <a:solidFill>
              <a:schemeClr val="accent6">
                <a:lumMod val="20000"/>
                <a:lumOff val="80000"/>
              </a:schemeClr>
            </a:solidFill>
            <a:ln w="9525">
              <a:solidFill>
                <a:schemeClr val="tx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6" name="Groupe 5"/>
          <xdr:cNvGrpSpPr/>
        </xdr:nvGrpSpPr>
        <xdr:grpSpPr>
          <a:xfrm>
            <a:off x="4067167" y="15973425"/>
            <a:ext cx="3024000" cy="288000"/>
            <a:chOff x="8486774" y="15973424"/>
            <a:chExt cx="3024000" cy="288000"/>
          </a:xfrm>
        </xdr:grpSpPr>
        <xdr:sp macro="" textlink="">
          <xdr:nvSpPr>
            <xdr:cNvPr id="7" name="ZoneTexte 6"/>
            <xdr:cNvSpPr txBox="1"/>
          </xdr:nvSpPr>
          <xdr:spPr>
            <a:xfrm>
              <a:off x="8486774" y="15973424"/>
              <a:ext cx="3024000" cy="288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r>
                <a:rPr lang="fr-FR" sz="1000" baseline="0">
                  <a:latin typeface="+mn-lt"/>
                </a:rPr>
                <a:t>                    </a:t>
              </a:r>
              <a:r>
                <a:rPr lang="fr-FR" sz="1000">
                  <a:latin typeface="+mn-lt"/>
                </a:rPr>
                <a:t>Informations</a:t>
              </a:r>
              <a:r>
                <a:rPr lang="fr-FR" sz="1000" baseline="0">
                  <a:latin typeface="+mn-lt"/>
                </a:rPr>
                <a:t> calculées automatiquement</a:t>
              </a:r>
              <a:endParaRPr lang="fr-FR" sz="1000">
                <a:latin typeface="+mn-lt"/>
              </a:endParaRPr>
            </a:p>
          </xdr:txBody>
        </xdr:sp>
        <xdr:sp macro="" textlink="">
          <xdr:nvSpPr>
            <xdr:cNvPr id="8" name="Rectangle 7"/>
            <xdr:cNvSpPr/>
          </xdr:nvSpPr>
          <xdr:spPr>
            <a:xfrm>
              <a:off x="8486775" y="16021050"/>
              <a:ext cx="540000" cy="180000"/>
            </a:xfrm>
            <a:prstGeom prst="rect">
              <a:avLst/>
            </a:prstGeom>
            <a:solidFill>
              <a:schemeClr val="accent4">
                <a:lumMod val="20000"/>
                <a:lumOff val="80000"/>
              </a:schemeClr>
            </a:solidFill>
            <a:ln w="9525">
              <a:solidFill>
                <a:schemeClr val="tx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  <xdr:twoCellAnchor>
    <xdr:from>
      <xdr:col>1</xdr:col>
      <xdr:colOff>4767</xdr:colOff>
      <xdr:row>11</xdr:row>
      <xdr:rowOff>4763</xdr:rowOff>
    </xdr:from>
    <xdr:to>
      <xdr:col>16</xdr:col>
      <xdr:colOff>55673</xdr:colOff>
      <xdr:row>16</xdr:row>
      <xdr:rowOff>189863</xdr:rowOff>
    </xdr:to>
    <xdr:grpSp>
      <xdr:nvGrpSpPr>
        <xdr:cNvPr id="11" name="Groupe 10"/>
        <xdr:cNvGrpSpPr/>
      </xdr:nvGrpSpPr>
      <xdr:grpSpPr>
        <a:xfrm>
          <a:off x="61917" y="1966913"/>
          <a:ext cx="22444181" cy="1137600"/>
          <a:chOff x="61917" y="1966913"/>
          <a:chExt cx="23510981" cy="1137600"/>
        </a:xfrm>
      </xdr:grpSpPr>
      <xdr:sp macro="" textlink="'Feuille Saisie'!E2">
        <xdr:nvSpPr>
          <xdr:cNvPr id="12" name="ZoneTexte 11">
            <a:extLst>
              <a:ext uri="{FF2B5EF4-FFF2-40B4-BE49-F238E27FC236}">
                <a16:creationId xmlns:a16="http://schemas.microsoft.com/office/drawing/2014/main" xmlns="" id="{336C5E17-EF01-43B4-BA2F-2629C9DA112E}"/>
              </a:ext>
            </a:extLst>
          </xdr:cNvPr>
          <xdr:cNvSpPr txBox="1"/>
        </xdr:nvSpPr>
        <xdr:spPr>
          <a:xfrm>
            <a:off x="61917" y="1966913"/>
            <a:ext cx="11700000" cy="1137600"/>
          </a:xfrm>
          <a:prstGeom prst="roundRect">
            <a:avLst/>
          </a:prstGeom>
          <a:solidFill>
            <a:schemeClr val="accent4">
              <a:lumMod val="40000"/>
              <a:lumOff val="60000"/>
            </a:schemeClr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180000" tIns="0" rIns="0" bIns="126000" rtlCol="0" anchor="ctr"/>
          <a:lstStyle/>
          <a:p>
            <a:pPr>
              <a:lnSpc>
                <a:spcPts val="3400"/>
              </a:lnSpc>
            </a:pPr>
            <a:fld id="{78B3FDD3-A508-404A-BE79-B55CD8F614FE}" type="TxLink">
              <a:rPr lang="en-US" sz="1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>
                <a:lnSpc>
                  <a:spcPts val="3400"/>
                </a:lnSpc>
              </a:pPr>
              <a:t>Agence : 
Date : 22/12/2019</a:t>
            </a:fld>
            <a:endParaRPr lang="fr-FR" sz="1400" b="1"/>
          </a:p>
        </xdr:txBody>
      </xdr:sp>
      <xdr:sp macro="" textlink="'Feuille Saisie'!E4">
        <xdr:nvSpPr>
          <xdr:cNvPr id="13" name="ZoneTexte 12">
            <a:extLst>
              <a:ext uri="{FF2B5EF4-FFF2-40B4-BE49-F238E27FC236}">
                <a16:creationId xmlns:a16="http://schemas.microsoft.com/office/drawing/2014/main" xmlns="" id="{336C5E17-EF01-43B4-BA2F-2629C9DA112E}"/>
              </a:ext>
            </a:extLst>
          </xdr:cNvPr>
          <xdr:cNvSpPr txBox="1"/>
        </xdr:nvSpPr>
        <xdr:spPr>
          <a:xfrm>
            <a:off x="11872898" y="1966913"/>
            <a:ext cx="11700000" cy="1137600"/>
          </a:xfrm>
          <a:prstGeom prst="roundRect">
            <a:avLst/>
          </a:prstGeom>
          <a:solidFill>
            <a:schemeClr val="accent4">
              <a:lumMod val="40000"/>
              <a:lumOff val="60000"/>
            </a:schemeClr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180000" tIns="0" rIns="0" bIns="126000" rtlCol="0" anchor="ctr"/>
          <a:lstStyle/>
          <a:p>
            <a:pPr>
              <a:lnSpc>
                <a:spcPts val="3400"/>
              </a:lnSpc>
            </a:pPr>
            <a:fld id="{1EE38D43-F033-4B6A-9636-E592408209D7}" type="TxLink">
              <a:rPr lang="en-US" sz="1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>
                <a:lnSpc>
                  <a:spcPts val="3400"/>
                </a:lnSpc>
              </a:pPr>
              <a:t> </a:t>
            </a:fld>
            <a:endParaRPr lang="fr-FR" sz="1400" b="1"/>
          </a:p>
        </xdr:txBody>
      </xdr:sp>
    </xdr:grpSp>
    <xdr:clientData/>
  </xdr:twoCellAnchor>
  <xdr:twoCellAnchor>
    <xdr:from>
      <xdr:col>15</xdr:col>
      <xdr:colOff>104775</xdr:colOff>
      <xdr:row>44</xdr:row>
      <xdr:rowOff>180975</xdr:rowOff>
    </xdr:from>
    <xdr:to>
      <xdr:col>16</xdr:col>
      <xdr:colOff>1125</xdr:colOff>
      <xdr:row>49</xdr:row>
      <xdr:rowOff>20488</xdr:rowOff>
    </xdr:to>
    <xdr:grpSp>
      <xdr:nvGrpSpPr>
        <xdr:cNvPr id="14" name="Groupe 13"/>
        <xdr:cNvGrpSpPr/>
      </xdr:nvGrpSpPr>
      <xdr:grpSpPr>
        <a:xfrm>
          <a:off x="15573375" y="15440025"/>
          <a:ext cx="6878175" cy="792013"/>
          <a:chOff x="15554325" y="15449550"/>
          <a:chExt cx="7849725" cy="792013"/>
        </a:xfrm>
      </xdr:grpSpPr>
      <xdr:sp macro="" textlink="">
        <xdr:nvSpPr>
          <xdr:cNvPr id="15" name="ZoneTexte 14"/>
          <xdr:cNvSpPr txBox="1"/>
        </xdr:nvSpPr>
        <xdr:spPr>
          <a:xfrm>
            <a:off x="20007278" y="15449563"/>
            <a:ext cx="3240000" cy="784544"/>
          </a:xfrm>
          <a:prstGeom prst="roundRect">
            <a:avLst/>
          </a:prstGeom>
          <a:noFill/>
          <a:ln w="9525" cmpd="sng">
            <a:solidFill>
              <a:srgbClr val="FF0000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ctr"/>
          <a:lstStyle/>
          <a:p>
            <a:pPr algn="ctr">
              <a:lnSpc>
                <a:spcPct val="100000"/>
              </a:lnSpc>
            </a:pPr>
            <a:r>
              <a:rPr lang="fr-FR" sz="1000" b="1" i="1" u="sng" strike="noStrike">
                <a:solidFill>
                  <a:srgbClr val="FF0000"/>
                </a:solidFill>
                <a:latin typeface="Calibri"/>
              </a:rPr>
              <a:t>Rappel des objectifs Phase GPA</a:t>
            </a:r>
            <a:r>
              <a:rPr lang="fr-FR" sz="1100" b="1" i="1" u="sng" strike="noStrike">
                <a:solidFill>
                  <a:srgbClr val="FF0000"/>
                </a:solidFill>
                <a:latin typeface="Calibri"/>
              </a:rPr>
              <a:t/>
            </a:r>
            <a:br>
              <a:rPr lang="fr-FR" sz="1100" b="1" i="1" u="sng" strike="noStrike">
                <a:solidFill>
                  <a:srgbClr val="FF0000"/>
                </a:solidFill>
                <a:latin typeface="Calibri"/>
              </a:rPr>
            </a:br>
            <a:r>
              <a:rPr lang="fr-FR" sz="600" b="1" i="1" u="sng" strike="noStrike">
                <a:solidFill>
                  <a:srgbClr val="FF0000"/>
                </a:solidFill>
                <a:latin typeface="Calibri"/>
              </a:rPr>
              <a:t> </a:t>
            </a:r>
            <a:r>
              <a:rPr lang="fr-FR" sz="1100" b="1" i="1" u="sng" strike="noStrike">
                <a:solidFill>
                  <a:srgbClr val="FF0000"/>
                </a:solidFill>
                <a:latin typeface="Calibri"/>
              </a:rPr>
              <a:t/>
            </a:r>
            <a:br>
              <a:rPr lang="fr-FR" sz="1100" b="1" i="1" u="sng" strike="noStrike">
                <a:solidFill>
                  <a:srgbClr val="FF0000"/>
                </a:solidFill>
                <a:latin typeface="Calibri"/>
              </a:rPr>
            </a:br>
            <a:r>
              <a:rPr lang="fr-FR" sz="1000" b="0" i="0" u="none" strike="noStrike">
                <a:solidFill>
                  <a:srgbClr val="FF0000"/>
                </a:solidFill>
                <a:latin typeface="Calibri" panose="020F0502020204030204" pitchFamily="34" charset="0"/>
                <a:cs typeface="Calibri" panose="020F0502020204030204" pitchFamily="34" charset="0"/>
              </a:rPr>
              <a:t>→</a:t>
            </a:r>
            <a:r>
              <a:rPr lang="fr-FR" sz="1000" b="0" i="0" u="none" strike="noStrike" baseline="0">
                <a:solidFill>
                  <a:srgbClr val="FF0000"/>
                </a:solidFill>
                <a:latin typeface="Calibri"/>
                <a:cs typeface="+mn-cs"/>
              </a:rPr>
              <a:t> </a:t>
            </a:r>
            <a:r>
              <a:rPr lang="fr-FR" sz="1000" b="0" i="0" u="none" strike="noStrike">
                <a:solidFill>
                  <a:srgbClr val="FF0000"/>
                </a:solidFill>
                <a:latin typeface="Calibri"/>
              </a:rPr>
              <a:t>Délai d'intervention</a:t>
            </a:r>
            <a:r>
              <a:rPr lang="fr-FR" sz="1000" b="0" i="0" u="none" strike="noStrike" baseline="0">
                <a:solidFill>
                  <a:srgbClr val="FF0000"/>
                </a:solidFill>
                <a:latin typeface="Calibri"/>
              </a:rPr>
              <a:t> (Réactivité moyenne) &lt; 15 jours</a:t>
            </a:r>
            <a:br>
              <a:rPr lang="fr-FR" sz="1000" b="0" i="0" u="none" strike="noStrike" baseline="0">
                <a:solidFill>
                  <a:srgbClr val="FF0000"/>
                </a:solidFill>
                <a:latin typeface="Calibri"/>
              </a:rPr>
            </a:br>
            <a:r>
              <a:rPr lang="fr-FR" sz="1000" b="0" i="0" u="none" strike="noStrike" baseline="0">
                <a:solidFill>
                  <a:srgbClr val="FF0000"/>
                </a:solidFill>
                <a:latin typeface="Calibri" panose="020F0502020204030204" pitchFamily="34" charset="0"/>
                <a:cs typeface="Calibri" panose="020F0502020204030204" pitchFamily="34" charset="0"/>
              </a:rPr>
              <a:t>→</a:t>
            </a:r>
            <a:r>
              <a:rPr lang="fr-FR" sz="1000" b="0" i="0" u="none" strike="noStrike" baseline="0">
                <a:solidFill>
                  <a:srgbClr val="FF0000"/>
                </a:solidFill>
                <a:latin typeface="Calibri"/>
                <a:cs typeface="+mn-cs"/>
              </a:rPr>
              <a:t> </a:t>
            </a:r>
            <a:r>
              <a:rPr lang="fr-FR" sz="1000" b="0" i="0" u="none" strike="noStrike" baseline="0">
                <a:solidFill>
                  <a:srgbClr val="FF0000"/>
                </a:solidFill>
                <a:latin typeface="Calibri"/>
              </a:rPr>
              <a:t>Nombre de réclamations GPA &lt; 1 par logement</a:t>
            </a:r>
            <a:endParaRPr lang="fr-FR" sz="1000" b="0" i="0" u="none" strike="noStrike">
              <a:solidFill>
                <a:srgbClr val="FF0000"/>
              </a:solidFill>
              <a:latin typeface="Calibri"/>
            </a:endParaRPr>
          </a:p>
          <a:p>
            <a:pPr algn="ctr">
              <a:lnSpc>
                <a:spcPct val="100000"/>
              </a:lnSpc>
            </a:pPr>
            <a:endParaRPr lang="fr-FR" sz="1100" b="1" i="1" u="sng" strike="noStrike">
              <a:solidFill>
                <a:srgbClr val="FF6600"/>
              </a:solidFill>
              <a:latin typeface="Calibri"/>
            </a:endParaRPr>
          </a:p>
        </xdr:txBody>
      </xdr:sp>
      <xdr:sp macro="" textlink="">
        <xdr:nvSpPr>
          <xdr:cNvPr id="16" name="ZoneTexte 15"/>
          <xdr:cNvSpPr txBox="1"/>
        </xdr:nvSpPr>
        <xdr:spPr>
          <a:xfrm>
            <a:off x="15706725" y="15449563"/>
            <a:ext cx="4140000" cy="792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ctr"/>
          <a:lstStyle/>
          <a:p>
            <a:pPr algn="ctr">
              <a:lnSpc>
                <a:spcPct val="150000"/>
              </a:lnSpc>
            </a:pPr>
            <a:r>
              <a:rPr lang="fr-FR" sz="1200" b="1" i="0" u="none" strike="noStrike">
                <a:solidFill>
                  <a:srgbClr val="FF0000"/>
                </a:solidFill>
                <a:effectLst/>
                <a:latin typeface="+mn-lt"/>
                <a:ea typeface="+mn-ea"/>
                <a:cs typeface="+mn-cs"/>
              </a:rPr>
              <a:t>HARMONISER ET RENDRE EFFICIENTE LA GESTION DE LA GPA</a:t>
            </a:r>
            <a:br>
              <a:rPr lang="fr-FR" sz="1200" b="1" i="0" u="none" strike="noStrike">
                <a:solidFill>
                  <a:srgbClr val="FF0000"/>
                </a:solidFill>
                <a:effectLst/>
                <a:latin typeface="+mn-lt"/>
                <a:ea typeface="+mn-ea"/>
                <a:cs typeface="+mn-cs"/>
              </a:rPr>
            </a:br>
            <a:r>
              <a:rPr lang="fr-FR" sz="1200" b="1" i="0" u="none" strike="noStrike">
                <a:solidFill>
                  <a:srgbClr val="FF0000"/>
                </a:solidFill>
                <a:effectLst/>
                <a:latin typeface="+mn-lt"/>
                <a:ea typeface="+mn-ea"/>
                <a:cs typeface="+mn-cs"/>
              </a:rPr>
              <a:t>POUR UNE MEILLEURE SATISFACTION DE NOS CLIENTS</a:t>
            </a:r>
            <a:r>
              <a:rPr lang="fr-FR" sz="1200">
                <a:solidFill>
                  <a:srgbClr val="FF0000"/>
                </a:solidFill>
              </a:rPr>
              <a:t> </a:t>
            </a:r>
            <a:endParaRPr lang="fr-FR" sz="1200" b="0" i="0" u="none" strike="noStrike">
              <a:solidFill>
                <a:srgbClr val="FF0000"/>
              </a:solidFill>
              <a:latin typeface="Calibri"/>
            </a:endParaRPr>
          </a:p>
        </xdr:txBody>
      </xdr:sp>
      <xdr:sp macro="" textlink="">
        <xdr:nvSpPr>
          <xdr:cNvPr id="17" name="Rectangle 16"/>
          <xdr:cNvSpPr/>
        </xdr:nvSpPr>
        <xdr:spPr>
          <a:xfrm>
            <a:off x="15554325" y="15449550"/>
            <a:ext cx="144000" cy="790575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8" name="Rectangle 17"/>
          <xdr:cNvSpPr/>
        </xdr:nvSpPr>
        <xdr:spPr>
          <a:xfrm>
            <a:off x="19859625" y="15449550"/>
            <a:ext cx="144000" cy="790575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9" name="Rectangle 18"/>
          <xdr:cNvSpPr/>
        </xdr:nvSpPr>
        <xdr:spPr>
          <a:xfrm>
            <a:off x="23260050" y="15449550"/>
            <a:ext cx="144000" cy="790575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4759</xdr:colOff>
      <xdr:row>1</xdr:row>
      <xdr:rowOff>4763</xdr:rowOff>
    </xdr:from>
    <xdr:to>
      <xdr:col>16</xdr:col>
      <xdr:colOff>56284</xdr:colOff>
      <xdr:row>8</xdr:row>
      <xdr:rowOff>190463</xdr:rowOff>
    </xdr:to>
    <xdr:sp macro="" textlink="">
      <xdr:nvSpPr>
        <xdr:cNvPr id="2" name="ZoneTexte 1"/>
        <xdr:cNvSpPr txBox="1"/>
      </xdr:nvSpPr>
      <xdr:spPr>
        <a:xfrm>
          <a:off x="61909" y="61913"/>
          <a:ext cx="22444800" cy="1519200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tx1"/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softRound"/>
          <a:contourClr>
            <a:srgbClr val="FFFFFF"/>
          </a:contourClr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400" b="1">
              <a:solidFill>
                <a:schemeClr val="bg1"/>
              </a:solidFill>
            </a:rPr>
            <a:t>POINT BIMESTRIEL PARFAIT ACHEVEMENT</a:t>
          </a:r>
        </a:p>
      </xdr:txBody>
    </xdr:sp>
    <xdr:clientData/>
  </xdr:twoCellAnchor>
  <xdr:twoCellAnchor>
    <xdr:from>
      <xdr:col>1</xdr:col>
      <xdr:colOff>4762</xdr:colOff>
      <xdr:row>19</xdr:row>
      <xdr:rowOff>4762</xdr:rowOff>
    </xdr:from>
    <xdr:to>
      <xdr:col>16</xdr:col>
      <xdr:colOff>56062</xdr:colOff>
      <xdr:row>22</xdr:row>
      <xdr:rowOff>189262</xdr:rowOff>
    </xdr:to>
    <xdr:sp macro="" textlink="">
      <xdr:nvSpPr>
        <xdr:cNvPr id="3" name="ZoneTexte 2"/>
        <xdr:cNvSpPr txBox="1"/>
      </xdr:nvSpPr>
      <xdr:spPr>
        <a:xfrm>
          <a:off x="61912" y="3490912"/>
          <a:ext cx="22444575" cy="756000"/>
        </a:xfrm>
        <a:prstGeom prst="round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Bilan  intermédiaire GPA</a:t>
          </a:r>
          <a:r>
            <a:rPr lang="fr-FR" sz="1400" b="1" baseline="0">
              <a:solidFill>
                <a:schemeClr val="tx1"/>
              </a:solidFill>
            </a:rPr>
            <a:t> IE</a:t>
          </a:r>
          <a:endParaRPr lang="fr-FR" sz="1400" b="1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85717</xdr:colOff>
      <xdr:row>46</xdr:row>
      <xdr:rowOff>38100</xdr:rowOff>
    </xdr:from>
    <xdr:to>
      <xdr:col>6</xdr:col>
      <xdr:colOff>195067</xdr:colOff>
      <xdr:row>47</xdr:row>
      <xdr:rowOff>135600</xdr:rowOff>
    </xdr:to>
    <xdr:grpSp>
      <xdr:nvGrpSpPr>
        <xdr:cNvPr id="4" name="Groupe 3"/>
        <xdr:cNvGrpSpPr/>
      </xdr:nvGrpSpPr>
      <xdr:grpSpPr>
        <a:xfrm>
          <a:off x="200017" y="15678150"/>
          <a:ext cx="6967350" cy="288000"/>
          <a:chOff x="123817" y="15973425"/>
          <a:chExt cx="6967350" cy="288000"/>
        </a:xfrm>
      </xdr:grpSpPr>
      <xdr:grpSp>
        <xdr:nvGrpSpPr>
          <xdr:cNvPr id="5" name="Groupe 4"/>
          <xdr:cNvGrpSpPr/>
        </xdr:nvGrpSpPr>
        <xdr:grpSpPr>
          <a:xfrm>
            <a:off x="123817" y="15973425"/>
            <a:ext cx="3780000" cy="288000"/>
            <a:chOff x="200025" y="15973425"/>
            <a:chExt cx="3780000" cy="288000"/>
          </a:xfrm>
        </xdr:grpSpPr>
        <xdr:sp macro="" textlink="">
          <xdr:nvSpPr>
            <xdr:cNvPr id="9" name="ZoneTexte 8"/>
            <xdr:cNvSpPr txBox="1"/>
          </xdr:nvSpPr>
          <xdr:spPr>
            <a:xfrm>
              <a:off x="200025" y="15973425"/>
              <a:ext cx="3780000" cy="288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r>
                <a:rPr lang="fr-FR" sz="1000" baseline="0">
                  <a:latin typeface="+mn-lt"/>
                </a:rPr>
                <a:t>                    </a:t>
              </a:r>
              <a:r>
                <a:rPr lang="fr-FR" sz="1000">
                  <a:latin typeface="+mn-lt"/>
                </a:rPr>
                <a:t>Informations</a:t>
              </a:r>
              <a:r>
                <a:rPr lang="fr-FR" sz="1000" baseline="0">
                  <a:latin typeface="+mn-lt"/>
                </a:rPr>
                <a:t> transmises par le référent QE / référent PA</a:t>
              </a:r>
              <a:endParaRPr lang="fr-FR" sz="1000">
                <a:latin typeface="+mn-lt"/>
              </a:endParaRPr>
            </a:p>
          </xdr:txBody>
        </xdr:sp>
        <xdr:sp macro="" textlink="">
          <xdr:nvSpPr>
            <xdr:cNvPr id="10" name="Rectangle 9"/>
            <xdr:cNvSpPr/>
          </xdr:nvSpPr>
          <xdr:spPr>
            <a:xfrm>
              <a:off x="200026" y="16021051"/>
              <a:ext cx="540000" cy="180000"/>
            </a:xfrm>
            <a:prstGeom prst="rect">
              <a:avLst/>
            </a:prstGeom>
            <a:solidFill>
              <a:schemeClr val="accent6">
                <a:lumMod val="20000"/>
                <a:lumOff val="80000"/>
              </a:schemeClr>
            </a:solidFill>
            <a:ln w="9525">
              <a:solidFill>
                <a:schemeClr val="tx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6" name="Groupe 5"/>
          <xdr:cNvGrpSpPr/>
        </xdr:nvGrpSpPr>
        <xdr:grpSpPr>
          <a:xfrm>
            <a:off x="4067167" y="15973425"/>
            <a:ext cx="3024000" cy="288000"/>
            <a:chOff x="8486774" y="15973424"/>
            <a:chExt cx="3024000" cy="288000"/>
          </a:xfrm>
        </xdr:grpSpPr>
        <xdr:sp macro="" textlink="">
          <xdr:nvSpPr>
            <xdr:cNvPr id="7" name="ZoneTexte 6"/>
            <xdr:cNvSpPr txBox="1"/>
          </xdr:nvSpPr>
          <xdr:spPr>
            <a:xfrm>
              <a:off x="8486774" y="15973424"/>
              <a:ext cx="3024000" cy="288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r>
                <a:rPr lang="fr-FR" sz="1000" baseline="0">
                  <a:latin typeface="+mn-lt"/>
                </a:rPr>
                <a:t>                    </a:t>
              </a:r>
              <a:r>
                <a:rPr lang="fr-FR" sz="1000">
                  <a:latin typeface="+mn-lt"/>
                </a:rPr>
                <a:t>Informations</a:t>
              </a:r>
              <a:r>
                <a:rPr lang="fr-FR" sz="1000" baseline="0">
                  <a:latin typeface="+mn-lt"/>
                </a:rPr>
                <a:t> calculées automatiquement</a:t>
              </a:r>
              <a:endParaRPr lang="fr-FR" sz="1000">
                <a:latin typeface="+mn-lt"/>
              </a:endParaRPr>
            </a:p>
          </xdr:txBody>
        </xdr:sp>
        <xdr:sp macro="" textlink="">
          <xdr:nvSpPr>
            <xdr:cNvPr id="8" name="Rectangle 7"/>
            <xdr:cNvSpPr/>
          </xdr:nvSpPr>
          <xdr:spPr>
            <a:xfrm>
              <a:off x="8486775" y="16021050"/>
              <a:ext cx="540000" cy="180000"/>
            </a:xfrm>
            <a:prstGeom prst="rect">
              <a:avLst/>
            </a:prstGeom>
            <a:solidFill>
              <a:schemeClr val="accent4">
                <a:lumMod val="20000"/>
                <a:lumOff val="80000"/>
              </a:schemeClr>
            </a:solidFill>
            <a:ln w="9525">
              <a:solidFill>
                <a:schemeClr val="tx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  <xdr:twoCellAnchor>
    <xdr:from>
      <xdr:col>1</xdr:col>
      <xdr:colOff>4767</xdr:colOff>
      <xdr:row>11</xdr:row>
      <xdr:rowOff>4763</xdr:rowOff>
    </xdr:from>
    <xdr:to>
      <xdr:col>16</xdr:col>
      <xdr:colOff>55673</xdr:colOff>
      <xdr:row>16</xdr:row>
      <xdr:rowOff>189863</xdr:rowOff>
    </xdr:to>
    <xdr:grpSp>
      <xdr:nvGrpSpPr>
        <xdr:cNvPr id="11" name="Groupe 10"/>
        <xdr:cNvGrpSpPr/>
      </xdr:nvGrpSpPr>
      <xdr:grpSpPr>
        <a:xfrm>
          <a:off x="61917" y="1966913"/>
          <a:ext cx="22444181" cy="1137600"/>
          <a:chOff x="61917" y="1966913"/>
          <a:chExt cx="23510981" cy="1137600"/>
        </a:xfrm>
      </xdr:grpSpPr>
      <xdr:sp macro="" textlink="'Feuille Saisie'!E2">
        <xdr:nvSpPr>
          <xdr:cNvPr id="12" name="ZoneTexte 11">
            <a:extLst>
              <a:ext uri="{FF2B5EF4-FFF2-40B4-BE49-F238E27FC236}">
                <a16:creationId xmlns:a16="http://schemas.microsoft.com/office/drawing/2014/main" xmlns="" id="{336C5E17-EF01-43B4-BA2F-2629C9DA112E}"/>
              </a:ext>
            </a:extLst>
          </xdr:cNvPr>
          <xdr:cNvSpPr txBox="1"/>
        </xdr:nvSpPr>
        <xdr:spPr>
          <a:xfrm>
            <a:off x="61917" y="1966913"/>
            <a:ext cx="11700000" cy="1137600"/>
          </a:xfrm>
          <a:prstGeom prst="roundRect">
            <a:avLst/>
          </a:prstGeom>
          <a:solidFill>
            <a:schemeClr val="accent4">
              <a:lumMod val="40000"/>
              <a:lumOff val="60000"/>
            </a:schemeClr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180000" tIns="0" rIns="0" bIns="126000" rtlCol="0" anchor="ctr"/>
          <a:lstStyle/>
          <a:p>
            <a:pPr>
              <a:lnSpc>
                <a:spcPts val="3400"/>
              </a:lnSpc>
            </a:pPr>
            <a:fld id="{78B3FDD3-A508-404A-BE79-B55CD8F614FE}" type="TxLink">
              <a:rPr lang="en-US" sz="1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>
                <a:lnSpc>
                  <a:spcPts val="3400"/>
                </a:lnSpc>
              </a:pPr>
              <a:t>Agence : 
Date : 22/12/2019</a:t>
            </a:fld>
            <a:endParaRPr lang="fr-FR" sz="1400" b="1"/>
          </a:p>
        </xdr:txBody>
      </xdr:sp>
      <xdr:sp macro="" textlink="'Feuille Saisie'!E4">
        <xdr:nvSpPr>
          <xdr:cNvPr id="13" name="ZoneTexte 12">
            <a:extLst>
              <a:ext uri="{FF2B5EF4-FFF2-40B4-BE49-F238E27FC236}">
                <a16:creationId xmlns:a16="http://schemas.microsoft.com/office/drawing/2014/main" xmlns="" id="{336C5E17-EF01-43B4-BA2F-2629C9DA112E}"/>
              </a:ext>
            </a:extLst>
          </xdr:cNvPr>
          <xdr:cNvSpPr txBox="1"/>
        </xdr:nvSpPr>
        <xdr:spPr>
          <a:xfrm>
            <a:off x="11872898" y="1966913"/>
            <a:ext cx="11700000" cy="1137600"/>
          </a:xfrm>
          <a:prstGeom prst="roundRect">
            <a:avLst/>
          </a:prstGeom>
          <a:solidFill>
            <a:schemeClr val="accent4">
              <a:lumMod val="40000"/>
              <a:lumOff val="60000"/>
            </a:schemeClr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180000" tIns="0" rIns="0" bIns="126000" rtlCol="0" anchor="ctr"/>
          <a:lstStyle/>
          <a:p>
            <a:pPr>
              <a:lnSpc>
                <a:spcPts val="3400"/>
              </a:lnSpc>
            </a:pPr>
            <a:fld id="{1EE38D43-F033-4B6A-9636-E592408209D7}" type="TxLink">
              <a:rPr lang="en-US" sz="1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>
                <a:lnSpc>
                  <a:spcPts val="3400"/>
                </a:lnSpc>
              </a:pPr>
              <a:t> </a:t>
            </a:fld>
            <a:endParaRPr lang="fr-FR" sz="1400" b="1"/>
          </a:p>
        </xdr:txBody>
      </xdr:sp>
    </xdr:grpSp>
    <xdr:clientData/>
  </xdr:twoCellAnchor>
  <xdr:twoCellAnchor>
    <xdr:from>
      <xdr:col>15</xdr:col>
      <xdr:colOff>104775</xdr:colOff>
      <xdr:row>44</xdr:row>
      <xdr:rowOff>180975</xdr:rowOff>
    </xdr:from>
    <xdr:to>
      <xdr:col>16</xdr:col>
      <xdr:colOff>1125</xdr:colOff>
      <xdr:row>49</xdr:row>
      <xdr:rowOff>20488</xdr:rowOff>
    </xdr:to>
    <xdr:grpSp>
      <xdr:nvGrpSpPr>
        <xdr:cNvPr id="14" name="Groupe 13"/>
        <xdr:cNvGrpSpPr/>
      </xdr:nvGrpSpPr>
      <xdr:grpSpPr>
        <a:xfrm>
          <a:off x="15573375" y="15440025"/>
          <a:ext cx="6878175" cy="792013"/>
          <a:chOff x="15554325" y="15449550"/>
          <a:chExt cx="7849725" cy="792013"/>
        </a:xfrm>
      </xdr:grpSpPr>
      <xdr:sp macro="" textlink="">
        <xdr:nvSpPr>
          <xdr:cNvPr id="15" name="ZoneTexte 14"/>
          <xdr:cNvSpPr txBox="1"/>
        </xdr:nvSpPr>
        <xdr:spPr>
          <a:xfrm>
            <a:off x="20007278" y="15449563"/>
            <a:ext cx="3240000" cy="784544"/>
          </a:xfrm>
          <a:prstGeom prst="roundRect">
            <a:avLst/>
          </a:prstGeom>
          <a:noFill/>
          <a:ln w="9525" cmpd="sng">
            <a:solidFill>
              <a:srgbClr val="FF0000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ctr"/>
          <a:lstStyle/>
          <a:p>
            <a:pPr algn="ctr">
              <a:lnSpc>
                <a:spcPct val="100000"/>
              </a:lnSpc>
            </a:pPr>
            <a:r>
              <a:rPr lang="fr-FR" sz="1000" b="1" i="1" u="sng" strike="noStrike">
                <a:solidFill>
                  <a:srgbClr val="FF0000"/>
                </a:solidFill>
                <a:latin typeface="Calibri"/>
              </a:rPr>
              <a:t>Rappel des objectifs Phase GPA</a:t>
            </a:r>
            <a:r>
              <a:rPr lang="fr-FR" sz="1100" b="1" i="1" u="sng" strike="noStrike">
                <a:solidFill>
                  <a:srgbClr val="FF0000"/>
                </a:solidFill>
                <a:latin typeface="Calibri"/>
              </a:rPr>
              <a:t/>
            </a:r>
            <a:br>
              <a:rPr lang="fr-FR" sz="1100" b="1" i="1" u="sng" strike="noStrike">
                <a:solidFill>
                  <a:srgbClr val="FF0000"/>
                </a:solidFill>
                <a:latin typeface="Calibri"/>
              </a:rPr>
            </a:br>
            <a:r>
              <a:rPr lang="fr-FR" sz="600" b="1" i="1" u="sng" strike="noStrike">
                <a:solidFill>
                  <a:srgbClr val="FF0000"/>
                </a:solidFill>
                <a:latin typeface="Calibri"/>
              </a:rPr>
              <a:t> </a:t>
            </a:r>
            <a:r>
              <a:rPr lang="fr-FR" sz="1100" b="1" i="1" u="sng" strike="noStrike">
                <a:solidFill>
                  <a:srgbClr val="FF0000"/>
                </a:solidFill>
                <a:latin typeface="Calibri"/>
              </a:rPr>
              <a:t/>
            </a:r>
            <a:br>
              <a:rPr lang="fr-FR" sz="1100" b="1" i="1" u="sng" strike="noStrike">
                <a:solidFill>
                  <a:srgbClr val="FF0000"/>
                </a:solidFill>
                <a:latin typeface="Calibri"/>
              </a:rPr>
            </a:br>
            <a:r>
              <a:rPr lang="fr-FR" sz="1000" b="0" i="0" u="none" strike="noStrike">
                <a:solidFill>
                  <a:srgbClr val="FF0000"/>
                </a:solidFill>
                <a:latin typeface="Calibri" panose="020F0502020204030204" pitchFamily="34" charset="0"/>
                <a:cs typeface="Calibri" panose="020F0502020204030204" pitchFamily="34" charset="0"/>
              </a:rPr>
              <a:t>→</a:t>
            </a:r>
            <a:r>
              <a:rPr lang="fr-FR" sz="1000" b="0" i="0" u="none" strike="noStrike" baseline="0">
                <a:solidFill>
                  <a:srgbClr val="FF0000"/>
                </a:solidFill>
                <a:latin typeface="Calibri"/>
                <a:cs typeface="+mn-cs"/>
              </a:rPr>
              <a:t> </a:t>
            </a:r>
            <a:r>
              <a:rPr lang="fr-FR" sz="1000" b="0" i="0" u="none" strike="noStrike">
                <a:solidFill>
                  <a:srgbClr val="FF0000"/>
                </a:solidFill>
                <a:latin typeface="Calibri"/>
              </a:rPr>
              <a:t>Délai d'intervention</a:t>
            </a:r>
            <a:r>
              <a:rPr lang="fr-FR" sz="1000" b="0" i="0" u="none" strike="noStrike" baseline="0">
                <a:solidFill>
                  <a:srgbClr val="FF0000"/>
                </a:solidFill>
                <a:latin typeface="Calibri"/>
              </a:rPr>
              <a:t> (Réactivité moyenne) &lt; 15 jours</a:t>
            </a:r>
            <a:br>
              <a:rPr lang="fr-FR" sz="1000" b="0" i="0" u="none" strike="noStrike" baseline="0">
                <a:solidFill>
                  <a:srgbClr val="FF0000"/>
                </a:solidFill>
                <a:latin typeface="Calibri"/>
              </a:rPr>
            </a:br>
            <a:r>
              <a:rPr lang="fr-FR" sz="1000" b="0" i="0" u="none" strike="noStrike" baseline="0">
                <a:solidFill>
                  <a:srgbClr val="FF0000"/>
                </a:solidFill>
                <a:latin typeface="Calibri" panose="020F0502020204030204" pitchFamily="34" charset="0"/>
                <a:cs typeface="Calibri" panose="020F0502020204030204" pitchFamily="34" charset="0"/>
              </a:rPr>
              <a:t>→</a:t>
            </a:r>
            <a:r>
              <a:rPr lang="fr-FR" sz="1000" b="0" i="0" u="none" strike="noStrike" baseline="0">
                <a:solidFill>
                  <a:srgbClr val="FF0000"/>
                </a:solidFill>
                <a:latin typeface="Calibri"/>
                <a:cs typeface="+mn-cs"/>
              </a:rPr>
              <a:t> </a:t>
            </a:r>
            <a:r>
              <a:rPr lang="fr-FR" sz="1000" b="0" i="0" u="none" strike="noStrike" baseline="0">
                <a:solidFill>
                  <a:srgbClr val="FF0000"/>
                </a:solidFill>
                <a:latin typeface="Calibri"/>
              </a:rPr>
              <a:t>Nombre de réclamations GPA &lt; 1 par logement</a:t>
            </a:r>
            <a:endParaRPr lang="fr-FR" sz="1000" b="0" i="0" u="none" strike="noStrike">
              <a:solidFill>
                <a:srgbClr val="FF0000"/>
              </a:solidFill>
              <a:latin typeface="Calibri"/>
            </a:endParaRPr>
          </a:p>
          <a:p>
            <a:pPr algn="ctr">
              <a:lnSpc>
                <a:spcPct val="100000"/>
              </a:lnSpc>
            </a:pPr>
            <a:endParaRPr lang="fr-FR" sz="1100" b="1" i="1" u="sng" strike="noStrike">
              <a:solidFill>
                <a:srgbClr val="FF6600"/>
              </a:solidFill>
              <a:latin typeface="Calibri"/>
            </a:endParaRPr>
          </a:p>
        </xdr:txBody>
      </xdr:sp>
      <xdr:sp macro="" textlink="">
        <xdr:nvSpPr>
          <xdr:cNvPr id="16" name="ZoneTexte 15"/>
          <xdr:cNvSpPr txBox="1"/>
        </xdr:nvSpPr>
        <xdr:spPr>
          <a:xfrm>
            <a:off x="15706725" y="15449563"/>
            <a:ext cx="4140000" cy="792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ctr"/>
          <a:lstStyle/>
          <a:p>
            <a:pPr algn="ctr">
              <a:lnSpc>
                <a:spcPct val="150000"/>
              </a:lnSpc>
            </a:pPr>
            <a:r>
              <a:rPr lang="fr-FR" sz="1200" b="1" i="0" u="none" strike="noStrike">
                <a:solidFill>
                  <a:srgbClr val="FF0000"/>
                </a:solidFill>
                <a:effectLst/>
                <a:latin typeface="+mn-lt"/>
                <a:ea typeface="+mn-ea"/>
                <a:cs typeface="+mn-cs"/>
              </a:rPr>
              <a:t>HARMONISER ET RENDRE EFFICIENTE LA GESTION DE LA GPA</a:t>
            </a:r>
            <a:br>
              <a:rPr lang="fr-FR" sz="1200" b="1" i="0" u="none" strike="noStrike">
                <a:solidFill>
                  <a:srgbClr val="FF0000"/>
                </a:solidFill>
                <a:effectLst/>
                <a:latin typeface="+mn-lt"/>
                <a:ea typeface="+mn-ea"/>
                <a:cs typeface="+mn-cs"/>
              </a:rPr>
            </a:br>
            <a:r>
              <a:rPr lang="fr-FR" sz="1200" b="1" i="0" u="none" strike="noStrike">
                <a:solidFill>
                  <a:srgbClr val="FF0000"/>
                </a:solidFill>
                <a:effectLst/>
                <a:latin typeface="+mn-lt"/>
                <a:ea typeface="+mn-ea"/>
                <a:cs typeface="+mn-cs"/>
              </a:rPr>
              <a:t>POUR UNE MEILLEURE SATISFACTION DE NOS CLIENTS</a:t>
            </a:r>
            <a:r>
              <a:rPr lang="fr-FR" sz="1200">
                <a:solidFill>
                  <a:srgbClr val="FF0000"/>
                </a:solidFill>
              </a:rPr>
              <a:t> </a:t>
            </a:r>
            <a:endParaRPr lang="fr-FR" sz="1200" b="0" i="0" u="none" strike="noStrike">
              <a:solidFill>
                <a:srgbClr val="FF0000"/>
              </a:solidFill>
              <a:latin typeface="Calibri"/>
            </a:endParaRPr>
          </a:p>
        </xdr:txBody>
      </xdr:sp>
      <xdr:sp macro="" textlink="">
        <xdr:nvSpPr>
          <xdr:cNvPr id="17" name="Rectangle 16"/>
          <xdr:cNvSpPr/>
        </xdr:nvSpPr>
        <xdr:spPr>
          <a:xfrm>
            <a:off x="15554325" y="15449550"/>
            <a:ext cx="144000" cy="790575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8" name="Rectangle 17"/>
          <xdr:cNvSpPr/>
        </xdr:nvSpPr>
        <xdr:spPr>
          <a:xfrm>
            <a:off x="19859625" y="15449550"/>
            <a:ext cx="144000" cy="790575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9" name="Rectangle 18"/>
          <xdr:cNvSpPr/>
        </xdr:nvSpPr>
        <xdr:spPr>
          <a:xfrm>
            <a:off x="23260050" y="15449550"/>
            <a:ext cx="144000" cy="790575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R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R2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CR3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CR4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CR5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CR6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CR7.xls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CR8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CR9.xlsm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CR1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Phase GPA"/>
      <sheetName val="Bilan final GPA HN"/>
      <sheetName val="Bilan final GPA HR"/>
      <sheetName val="Bilan final GPA OF"/>
      <sheetName val="Bilan final GPA IE"/>
      <sheetName val="Plan d'actions"/>
      <sheetName val="Onglet vierge"/>
      <sheetName val="Indicateurs"/>
      <sheetName val="Bilan intermédiaire GPA HN"/>
      <sheetName val="Bilan intermédiaire GPA HR"/>
      <sheetName val="Bilan intermédiaire GPA OF"/>
      <sheetName val="Bilan intermédiaire GPA IE"/>
      <sheetName val="Feuille Saisi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7">
          <cell r="H7" t="str">
            <v>/</v>
          </cell>
        </row>
        <row r="8">
          <cell r="H8" t="str">
            <v>/</v>
          </cell>
          <cell r="I8">
            <v>0</v>
          </cell>
          <cell r="J8">
            <v>0</v>
          </cell>
        </row>
        <row r="9">
          <cell r="H9" t="str">
            <v>/</v>
          </cell>
          <cell r="I9">
            <v>0</v>
          </cell>
          <cell r="J9">
            <v>0</v>
          </cell>
        </row>
        <row r="10">
          <cell r="H10" t="str">
            <v>/</v>
          </cell>
          <cell r="I10">
            <v>0</v>
          </cell>
          <cell r="J10">
            <v>0</v>
          </cell>
        </row>
        <row r="11">
          <cell r="H11" t="str">
            <v>/</v>
          </cell>
        </row>
        <row r="12">
          <cell r="H12">
            <v>0</v>
          </cell>
        </row>
        <row r="13">
          <cell r="H13" t="str">
            <v>/</v>
          </cell>
          <cell r="J13">
            <v>0</v>
          </cell>
        </row>
        <row r="21">
          <cell r="H21">
            <v>0</v>
          </cell>
        </row>
        <row r="22">
          <cell r="H22">
            <v>0</v>
          </cell>
        </row>
        <row r="23">
          <cell r="H23">
            <v>0</v>
          </cell>
        </row>
        <row r="24">
          <cell r="H24">
            <v>0</v>
          </cell>
        </row>
        <row r="29">
          <cell r="I29">
            <v>0</v>
          </cell>
        </row>
        <row r="30">
          <cell r="I30">
            <v>0</v>
          </cell>
        </row>
        <row r="33">
          <cell r="I33">
            <v>0</v>
          </cell>
        </row>
        <row r="34">
          <cell r="I34" t="str">
            <v>/</v>
          </cell>
        </row>
        <row r="35">
          <cell r="I35">
            <v>0</v>
          </cell>
        </row>
        <row r="36">
          <cell r="I36" t="str">
            <v>/</v>
          </cell>
        </row>
        <row r="37">
          <cell r="I37">
            <v>0</v>
          </cell>
        </row>
      </sheetData>
      <sheetData sheetId="9"/>
      <sheetData sheetId="10"/>
      <sheetData sheetId="11"/>
      <sheetData sheetId="12"/>
      <sheetData sheetId="13">
        <row r="3">
          <cell r="B3" t="str">
            <v>AAAA</v>
          </cell>
        </row>
        <row r="4">
          <cell r="B4">
            <v>43466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Phase GPA"/>
      <sheetName val="Bilan final GPA HN"/>
      <sheetName val="Bilan final GPA HR"/>
      <sheetName val="Bilan final GPA OF"/>
      <sheetName val="Bilan final GPA IE"/>
      <sheetName val="Plan d'actions"/>
      <sheetName val="Onglet vierge"/>
      <sheetName val="Indicateurs"/>
      <sheetName val="Bilan intermédiaire GPA HN"/>
      <sheetName val="Bilan intermédiaire GPA HR"/>
      <sheetName val="Bilan intermédiaire GPA OF"/>
      <sheetName val="Bilan intermédiaire GPA IE"/>
      <sheetName val="Feuille Saisi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7">
          <cell r="H7" t="str">
            <v>/</v>
          </cell>
        </row>
        <row r="8">
          <cell r="H8" t="str">
            <v>/</v>
          </cell>
          <cell r="I8">
            <v>0</v>
          </cell>
          <cell r="J8">
            <v>0</v>
          </cell>
        </row>
        <row r="9">
          <cell r="H9" t="str">
            <v>/</v>
          </cell>
          <cell r="I9">
            <v>0</v>
          </cell>
          <cell r="J9">
            <v>0</v>
          </cell>
        </row>
        <row r="10">
          <cell r="H10" t="str">
            <v>/</v>
          </cell>
          <cell r="I10">
            <v>0</v>
          </cell>
          <cell r="J10">
            <v>0</v>
          </cell>
        </row>
        <row r="11">
          <cell r="H11" t="str">
            <v>/</v>
          </cell>
        </row>
        <row r="12">
          <cell r="H12">
            <v>0</v>
          </cell>
        </row>
        <row r="13">
          <cell r="H13" t="str">
            <v>/</v>
          </cell>
          <cell r="J13">
            <v>0</v>
          </cell>
        </row>
        <row r="21">
          <cell r="H21">
            <v>0</v>
          </cell>
        </row>
        <row r="22">
          <cell r="H22">
            <v>0</v>
          </cell>
        </row>
        <row r="23">
          <cell r="H23">
            <v>0</v>
          </cell>
        </row>
        <row r="24">
          <cell r="H24">
            <v>0</v>
          </cell>
        </row>
        <row r="29">
          <cell r="I29">
            <v>0</v>
          </cell>
        </row>
        <row r="30">
          <cell r="I30">
            <v>0</v>
          </cell>
        </row>
        <row r="33">
          <cell r="I33">
            <v>0</v>
          </cell>
        </row>
        <row r="34">
          <cell r="I34" t="str">
            <v>/</v>
          </cell>
        </row>
        <row r="35">
          <cell r="I35">
            <v>0</v>
          </cell>
        </row>
        <row r="36">
          <cell r="I36" t="str">
            <v>/</v>
          </cell>
        </row>
        <row r="37">
          <cell r="I37">
            <v>0</v>
          </cell>
        </row>
      </sheetData>
      <sheetData sheetId="9"/>
      <sheetData sheetId="10"/>
      <sheetData sheetId="11"/>
      <sheetData sheetId="12"/>
      <sheetData sheetId="13">
        <row r="3">
          <cell r="B3" t="str">
            <v>BBBB</v>
          </cell>
        </row>
        <row r="4">
          <cell r="B4">
            <v>43466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Phase GPA"/>
      <sheetName val="Bilan final GPA HN"/>
      <sheetName val="Bilan final GPA HR"/>
      <sheetName val="Bilan final GPA OF"/>
      <sheetName val="Bilan final GPA IE"/>
      <sheetName val="Plan d'actions"/>
      <sheetName val="Onglet vierge"/>
      <sheetName val="Indicateurs"/>
      <sheetName val="Bilan intermédiaire GPA HN"/>
      <sheetName val="Bilan intermédiaire GPA HR"/>
      <sheetName val="Bilan intermédiaire GPA OF"/>
      <sheetName val="Bilan intermédiaire GPA IE"/>
      <sheetName val="Feuille Saisi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7">
          <cell r="H7" t="str">
            <v>/</v>
          </cell>
        </row>
        <row r="8">
          <cell r="H8" t="str">
            <v>/</v>
          </cell>
          <cell r="I8">
            <v>0</v>
          </cell>
          <cell r="J8">
            <v>0</v>
          </cell>
        </row>
        <row r="9">
          <cell r="H9" t="str">
            <v>/</v>
          </cell>
          <cell r="I9">
            <v>0</v>
          </cell>
          <cell r="J9">
            <v>0</v>
          </cell>
        </row>
        <row r="10">
          <cell r="H10" t="str">
            <v>/</v>
          </cell>
          <cell r="I10">
            <v>0</v>
          </cell>
          <cell r="J10">
            <v>0</v>
          </cell>
        </row>
        <row r="11">
          <cell r="H11" t="str">
            <v>/</v>
          </cell>
        </row>
        <row r="12">
          <cell r="H12">
            <v>0</v>
          </cell>
        </row>
        <row r="13">
          <cell r="H13" t="str">
            <v>/</v>
          </cell>
          <cell r="J13">
            <v>0</v>
          </cell>
        </row>
        <row r="21">
          <cell r="H21">
            <v>0</v>
          </cell>
        </row>
        <row r="22">
          <cell r="H22">
            <v>0</v>
          </cell>
        </row>
        <row r="23">
          <cell r="H23">
            <v>0</v>
          </cell>
        </row>
        <row r="24">
          <cell r="H24">
            <v>0</v>
          </cell>
        </row>
        <row r="29">
          <cell r="I29">
            <v>0</v>
          </cell>
        </row>
        <row r="30">
          <cell r="I30">
            <v>0</v>
          </cell>
        </row>
        <row r="33">
          <cell r="I33">
            <v>0</v>
          </cell>
        </row>
        <row r="34">
          <cell r="I34" t="str">
            <v>/</v>
          </cell>
        </row>
        <row r="35">
          <cell r="I35">
            <v>0</v>
          </cell>
        </row>
        <row r="36">
          <cell r="I36" t="str">
            <v>/</v>
          </cell>
        </row>
        <row r="37">
          <cell r="I37">
            <v>0</v>
          </cell>
        </row>
      </sheetData>
      <sheetData sheetId="9"/>
      <sheetData sheetId="10"/>
      <sheetData sheetId="11"/>
      <sheetData sheetId="12"/>
      <sheetData sheetId="13">
        <row r="3">
          <cell r="B3" t="str">
            <v>CCCC</v>
          </cell>
        </row>
        <row r="4">
          <cell r="B4">
            <v>43466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Phase GPA"/>
      <sheetName val="Bilan final GPA HN"/>
      <sheetName val="Bilan final GPA HR"/>
      <sheetName val="Bilan final GPA OF"/>
      <sheetName val="Bilan final GPA IE"/>
      <sheetName val="Plan d'actions"/>
      <sheetName val="Onglet vierge"/>
      <sheetName val="Indicateurs"/>
      <sheetName val="Bilan intermédiaire GPA HN"/>
      <sheetName val="Bilan intermédiaire GPA HR"/>
      <sheetName val="Bilan intermédiaire GPA OF"/>
      <sheetName val="Bilan intermédiaire GPA IE"/>
      <sheetName val="Feuille Saisi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7">
          <cell r="H7" t="str">
            <v>/</v>
          </cell>
        </row>
        <row r="8">
          <cell r="H8" t="str">
            <v>/</v>
          </cell>
          <cell r="I8">
            <v>0</v>
          </cell>
          <cell r="J8">
            <v>0</v>
          </cell>
        </row>
        <row r="9">
          <cell r="H9" t="str">
            <v>/</v>
          </cell>
          <cell r="I9">
            <v>0</v>
          </cell>
          <cell r="J9">
            <v>0</v>
          </cell>
        </row>
        <row r="10">
          <cell r="H10" t="str">
            <v>/</v>
          </cell>
          <cell r="I10">
            <v>0</v>
          </cell>
          <cell r="J10">
            <v>0</v>
          </cell>
        </row>
        <row r="11">
          <cell r="H11" t="str">
            <v>/</v>
          </cell>
        </row>
        <row r="12">
          <cell r="H12">
            <v>0</v>
          </cell>
        </row>
        <row r="13">
          <cell r="H13" t="str">
            <v>/</v>
          </cell>
          <cell r="J13">
            <v>0</v>
          </cell>
        </row>
        <row r="21">
          <cell r="H21">
            <v>0</v>
          </cell>
        </row>
        <row r="22">
          <cell r="H22">
            <v>0</v>
          </cell>
        </row>
        <row r="23">
          <cell r="H23">
            <v>0</v>
          </cell>
        </row>
        <row r="24">
          <cell r="H24">
            <v>0</v>
          </cell>
        </row>
        <row r="29">
          <cell r="I29">
            <v>0</v>
          </cell>
        </row>
        <row r="30">
          <cell r="I30">
            <v>0</v>
          </cell>
        </row>
        <row r="33">
          <cell r="I33">
            <v>0</v>
          </cell>
        </row>
        <row r="34">
          <cell r="I34" t="str">
            <v>/</v>
          </cell>
        </row>
        <row r="35">
          <cell r="I35">
            <v>0</v>
          </cell>
        </row>
        <row r="36">
          <cell r="I36" t="str">
            <v>/</v>
          </cell>
        </row>
        <row r="37">
          <cell r="I37">
            <v>0</v>
          </cell>
        </row>
      </sheetData>
      <sheetData sheetId="9"/>
      <sheetData sheetId="10"/>
      <sheetData sheetId="11"/>
      <sheetData sheetId="12"/>
      <sheetData sheetId="13">
        <row r="3">
          <cell r="B3" t="str">
            <v>DDDD</v>
          </cell>
        </row>
        <row r="4">
          <cell r="B4">
            <v>43466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Phase GPA"/>
      <sheetName val="Bilan final GPA HN"/>
      <sheetName val="Bilan final GPA HR"/>
      <sheetName val="Bilan final GPA OF"/>
      <sheetName val="Bilan final GPA IE"/>
      <sheetName val="Plan d'actions"/>
      <sheetName val="Onglet vierge"/>
      <sheetName val="Indicateurs"/>
      <sheetName val="Bilan intermédiaire GPA HN"/>
      <sheetName val="Bilan intermédiaire GPA HR"/>
      <sheetName val="Bilan intermédiaire GPA OF"/>
      <sheetName val="Bilan intermédiaire GPA IE"/>
      <sheetName val="Feuille Saisi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7">
          <cell r="H7" t="str">
            <v>/</v>
          </cell>
        </row>
        <row r="8">
          <cell r="H8" t="str">
            <v>/</v>
          </cell>
          <cell r="I8">
            <v>0</v>
          </cell>
          <cell r="J8">
            <v>0</v>
          </cell>
        </row>
        <row r="9">
          <cell r="H9" t="str">
            <v>/</v>
          </cell>
          <cell r="I9">
            <v>0</v>
          </cell>
          <cell r="J9">
            <v>0</v>
          </cell>
        </row>
        <row r="10">
          <cell r="H10" t="str">
            <v>/</v>
          </cell>
          <cell r="I10">
            <v>0</v>
          </cell>
          <cell r="J10">
            <v>0</v>
          </cell>
        </row>
        <row r="11">
          <cell r="H11" t="str">
            <v>/</v>
          </cell>
        </row>
        <row r="12">
          <cell r="H12">
            <v>0</v>
          </cell>
        </row>
        <row r="13">
          <cell r="H13" t="str">
            <v>/</v>
          </cell>
          <cell r="J13">
            <v>0</v>
          </cell>
        </row>
        <row r="21">
          <cell r="H21">
            <v>0</v>
          </cell>
        </row>
        <row r="22">
          <cell r="H22">
            <v>0</v>
          </cell>
        </row>
        <row r="23">
          <cell r="H23">
            <v>0</v>
          </cell>
        </row>
        <row r="24">
          <cell r="H24">
            <v>0</v>
          </cell>
        </row>
        <row r="29">
          <cell r="I29">
            <v>0</v>
          </cell>
        </row>
        <row r="30">
          <cell r="I30">
            <v>0</v>
          </cell>
        </row>
        <row r="33">
          <cell r="I33">
            <v>0</v>
          </cell>
        </row>
        <row r="34">
          <cell r="I34" t="str">
            <v>/</v>
          </cell>
        </row>
        <row r="35">
          <cell r="I35">
            <v>0</v>
          </cell>
        </row>
        <row r="36">
          <cell r="I36" t="str">
            <v>/</v>
          </cell>
        </row>
        <row r="37">
          <cell r="I37">
            <v>0</v>
          </cell>
        </row>
      </sheetData>
      <sheetData sheetId="9"/>
      <sheetData sheetId="10"/>
      <sheetData sheetId="11"/>
      <sheetData sheetId="12"/>
      <sheetData sheetId="13">
        <row r="3">
          <cell r="B3" t="str">
            <v>EEEE</v>
          </cell>
        </row>
        <row r="4">
          <cell r="B4">
            <v>43466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Phase GPA"/>
      <sheetName val="Bilan final GPA HN"/>
      <sheetName val="Bilan final GPA HR"/>
      <sheetName val="Bilan final GPA OF"/>
      <sheetName val="Bilan final GPA IE"/>
      <sheetName val="Plan d'actions"/>
      <sheetName val="Onglet vierge"/>
      <sheetName val="Indicateurs"/>
      <sheetName val="Bilan intermédiaire GPA HN"/>
      <sheetName val="Bilan intermédiaire GPA HR"/>
      <sheetName val="Bilan intermédiaire GPA OF"/>
      <sheetName val="Bilan intermédiaire GPA IE"/>
      <sheetName val="Feuille Saisi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7">
          <cell r="H7" t="str">
            <v>/</v>
          </cell>
        </row>
        <row r="8">
          <cell r="H8" t="str">
            <v>/</v>
          </cell>
          <cell r="I8">
            <v>0</v>
          </cell>
          <cell r="J8">
            <v>0</v>
          </cell>
        </row>
        <row r="9">
          <cell r="H9" t="str">
            <v>/</v>
          </cell>
          <cell r="I9">
            <v>0</v>
          </cell>
          <cell r="J9">
            <v>0</v>
          </cell>
        </row>
        <row r="10">
          <cell r="H10" t="str">
            <v>/</v>
          </cell>
          <cell r="I10">
            <v>0</v>
          </cell>
          <cell r="J10">
            <v>0</v>
          </cell>
        </row>
        <row r="11">
          <cell r="H11" t="str">
            <v>/</v>
          </cell>
        </row>
        <row r="12">
          <cell r="H12">
            <v>0</v>
          </cell>
        </row>
        <row r="13">
          <cell r="H13" t="str">
            <v>/</v>
          </cell>
          <cell r="J13">
            <v>0</v>
          </cell>
        </row>
        <row r="21">
          <cell r="H21">
            <v>0</v>
          </cell>
        </row>
        <row r="22">
          <cell r="H22">
            <v>0</v>
          </cell>
        </row>
        <row r="23">
          <cell r="H23">
            <v>0</v>
          </cell>
        </row>
        <row r="24">
          <cell r="H24">
            <v>0</v>
          </cell>
        </row>
        <row r="29">
          <cell r="I29">
            <v>0</v>
          </cell>
        </row>
        <row r="30">
          <cell r="I30">
            <v>0</v>
          </cell>
        </row>
        <row r="33">
          <cell r="I33">
            <v>0</v>
          </cell>
        </row>
        <row r="34">
          <cell r="I34" t="str">
            <v>/</v>
          </cell>
        </row>
        <row r="35">
          <cell r="I35">
            <v>0</v>
          </cell>
        </row>
        <row r="36">
          <cell r="I36" t="str">
            <v>/</v>
          </cell>
        </row>
        <row r="37">
          <cell r="I37">
            <v>0</v>
          </cell>
        </row>
      </sheetData>
      <sheetData sheetId="9"/>
      <sheetData sheetId="10"/>
      <sheetData sheetId="11"/>
      <sheetData sheetId="12"/>
      <sheetData sheetId="13">
        <row r="3">
          <cell r="B3" t="str">
            <v>FFFF</v>
          </cell>
        </row>
        <row r="4">
          <cell r="B4">
            <v>43466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Phase GPA"/>
      <sheetName val="Bilan final GPA HN"/>
      <sheetName val="Bilan final GPA HR"/>
      <sheetName val="Bilan final GPA OF"/>
      <sheetName val="Bilan final GPA IE"/>
      <sheetName val="Plan d'actions"/>
      <sheetName val="Onglet vierge"/>
      <sheetName val="Indicateurs"/>
      <sheetName val="Bilan intermédiaire GPA HN"/>
      <sheetName val="Bilan intermédiaire GPA HR"/>
      <sheetName val="Bilan intermédiaire GPA OF"/>
      <sheetName val="Bilan intermédiaire GPA IE"/>
      <sheetName val="Feuille Saisi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7">
          <cell r="H7" t="str">
            <v>/</v>
          </cell>
        </row>
        <row r="8">
          <cell r="H8" t="str">
            <v>/</v>
          </cell>
          <cell r="I8">
            <v>0</v>
          </cell>
          <cell r="J8">
            <v>0</v>
          </cell>
        </row>
        <row r="9">
          <cell r="H9" t="str">
            <v>/</v>
          </cell>
          <cell r="I9">
            <v>0</v>
          </cell>
          <cell r="J9">
            <v>0</v>
          </cell>
        </row>
        <row r="10">
          <cell r="H10" t="str">
            <v>/</v>
          </cell>
          <cell r="I10">
            <v>0</v>
          </cell>
          <cell r="J10">
            <v>0</v>
          </cell>
        </row>
        <row r="11">
          <cell r="H11" t="str">
            <v>/</v>
          </cell>
        </row>
        <row r="12">
          <cell r="H12">
            <v>0</v>
          </cell>
        </row>
        <row r="13">
          <cell r="H13" t="str">
            <v>/</v>
          </cell>
          <cell r="J13">
            <v>0</v>
          </cell>
        </row>
        <row r="21">
          <cell r="H21">
            <v>0</v>
          </cell>
        </row>
        <row r="22">
          <cell r="H22">
            <v>0</v>
          </cell>
        </row>
        <row r="23">
          <cell r="H23">
            <v>0</v>
          </cell>
        </row>
        <row r="24">
          <cell r="H24">
            <v>0</v>
          </cell>
        </row>
        <row r="29">
          <cell r="I29">
            <v>0</v>
          </cell>
        </row>
        <row r="30">
          <cell r="I30">
            <v>0</v>
          </cell>
        </row>
        <row r="33">
          <cell r="I33">
            <v>0</v>
          </cell>
        </row>
        <row r="34">
          <cell r="I34" t="str">
            <v>/</v>
          </cell>
        </row>
        <row r="35">
          <cell r="I35">
            <v>0</v>
          </cell>
        </row>
        <row r="36">
          <cell r="I36" t="str">
            <v>/</v>
          </cell>
        </row>
        <row r="37">
          <cell r="I37">
            <v>0</v>
          </cell>
        </row>
      </sheetData>
      <sheetData sheetId="9"/>
      <sheetData sheetId="10"/>
      <sheetData sheetId="11"/>
      <sheetData sheetId="12"/>
      <sheetData sheetId="13">
        <row r="3">
          <cell r="B3" t="str">
            <v>GGGG</v>
          </cell>
        </row>
        <row r="4">
          <cell r="B4">
            <v>43466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Phase GPA"/>
      <sheetName val="Bilan final GPA HN"/>
      <sheetName val="Bilan final GPA HR"/>
      <sheetName val="Bilan final GPA OF"/>
      <sheetName val="Bilan final GPA IE"/>
      <sheetName val="Plan d'actions"/>
      <sheetName val="Onglet vierge"/>
      <sheetName val="Indicateurs"/>
      <sheetName val="Bilan intermédiaire GPA HN"/>
      <sheetName val="Bilan intermédiaire GPA HR"/>
      <sheetName val="Bilan intermédiaire GPA OF"/>
      <sheetName val="Bilan intermédiaire GPA IE"/>
      <sheetName val="Feuille Saisi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7">
          <cell r="H7" t="str">
            <v>/</v>
          </cell>
        </row>
        <row r="8">
          <cell r="H8" t="str">
            <v>/</v>
          </cell>
          <cell r="I8">
            <v>0</v>
          </cell>
          <cell r="J8">
            <v>0</v>
          </cell>
        </row>
        <row r="9">
          <cell r="H9" t="str">
            <v>/</v>
          </cell>
          <cell r="I9">
            <v>0</v>
          </cell>
          <cell r="J9">
            <v>0</v>
          </cell>
        </row>
        <row r="10">
          <cell r="H10" t="str">
            <v>/</v>
          </cell>
          <cell r="I10">
            <v>0</v>
          </cell>
          <cell r="J10">
            <v>0</v>
          </cell>
        </row>
        <row r="11">
          <cell r="H11" t="str">
            <v>/</v>
          </cell>
        </row>
        <row r="12">
          <cell r="H12">
            <v>0</v>
          </cell>
        </row>
        <row r="13">
          <cell r="H13" t="str">
            <v>/</v>
          </cell>
          <cell r="J13">
            <v>0</v>
          </cell>
        </row>
        <row r="21">
          <cell r="H21">
            <v>0</v>
          </cell>
        </row>
        <row r="22">
          <cell r="H22">
            <v>0</v>
          </cell>
        </row>
        <row r="23">
          <cell r="H23">
            <v>0</v>
          </cell>
        </row>
        <row r="24">
          <cell r="H24">
            <v>0</v>
          </cell>
        </row>
        <row r="29">
          <cell r="I29">
            <v>0</v>
          </cell>
        </row>
        <row r="30">
          <cell r="I30">
            <v>0</v>
          </cell>
        </row>
        <row r="33">
          <cell r="I33">
            <v>0</v>
          </cell>
        </row>
        <row r="34">
          <cell r="I34" t="str">
            <v>/</v>
          </cell>
        </row>
        <row r="35">
          <cell r="I35">
            <v>0</v>
          </cell>
        </row>
        <row r="36">
          <cell r="I36" t="str">
            <v>/</v>
          </cell>
        </row>
        <row r="37">
          <cell r="I37">
            <v>0</v>
          </cell>
        </row>
      </sheetData>
      <sheetData sheetId="9"/>
      <sheetData sheetId="10"/>
      <sheetData sheetId="11"/>
      <sheetData sheetId="12"/>
      <sheetData sheetId="13">
        <row r="3">
          <cell r="B3" t="str">
            <v>HHHH</v>
          </cell>
        </row>
        <row r="4">
          <cell r="B4">
            <v>43466</v>
          </cell>
        </row>
      </sheetData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Phase GPA"/>
      <sheetName val="Bilan final GPA HN"/>
      <sheetName val="Bilan final GPA HR"/>
      <sheetName val="Bilan final GPA OF"/>
      <sheetName val="Bilan final GPA IE"/>
      <sheetName val="Plan d'actions"/>
      <sheetName val="Onglet vierge"/>
      <sheetName val="Indicateurs"/>
      <sheetName val="Bilan intermédiaire GPA HN"/>
      <sheetName val="Bilan intermédiaire GPA HR"/>
      <sheetName val="Bilan intermédiaire GPA OF"/>
      <sheetName val="Bilan intermédiaire GPA IE"/>
      <sheetName val="Feuille Saisi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7">
          <cell r="H7" t="str">
            <v>/</v>
          </cell>
        </row>
        <row r="8">
          <cell r="H8" t="str">
            <v>/</v>
          </cell>
          <cell r="I8">
            <v>0</v>
          </cell>
          <cell r="J8">
            <v>0</v>
          </cell>
        </row>
        <row r="9">
          <cell r="H9" t="str">
            <v>/</v>
          </cell>
          <cell r="I9">
            <v>0</v>
          </cell>
          <cell r="J9">
            <v>0</v>
          </cell>
        </row>
        <row r="10">
          <cell r="H10" t="str">
            <v>/</v>
          </cell>
          <cell r="I10">
            <v>0</v>
          </cell>
          <cell r="J10">
            <v>0</v>
          </cell>
        </row>
        <row r="11">
          <cell r="H11" t="str">
            <v>/</v>
          </cell>
        </row>
        <row r="12">
          <cell r="H12">
            <v>0</v>
          </cell>
        </row>
        <row r="13">
          <cell r="H13" t="str">
            <v>/</v>
          </cell>
          <cell r="J13">
            <v>0</v>
          </cell>
        </row>
        <row r="21">
          <cell r="H21">
            <v>0</v>
          </cell>
        </row>
        <row r="22">
          <cell r="H22">
            <v>0</v>
          </cell>
        </row>
        <row r="23">
          <cell r="H23">
            <v>0</v>
          </cell>
        </row>
        <row r="24">
          <cell r="H24">
            <v>0</v>
          </cell>
        </row>
        <row r="29">
          <cell r="I29">
            <v>0</v>
          </cell>
        </row>
        <row r="30">
          <cell r="I30">
            <v>0</v>
          </cell>
        </row>
        <row r="33">
          <cell r="I33">
            <v>0</v>
          </cell>
        </row>
        <row r="34">
          <cell r="I34" t="str">
            <v>/</v>
          </cell>
        </row>
        <row r="35">
          <cell r="I35">
            <v>0</v>
          </cell>
        </row>
        <row r="36">
          <cell r="I36" t="str">
            <v>/</v>
          </cell>
        </row>
        <row r="37">
          <cell r="I37">
            <v>0</v>
          </cell>
        </row>
      </sheetData>
      <sheetData sheetId="9"/>
      <sheetData sheetId="10"/>
      <sheetData sheetId="11"/>
      <sheetData sheetId="12"/>
      <sheetData sheetId="13">
        <row r="3">
          <cell r="B3" t="str">
            <v>XXXX</v>
          </cell>
        </row>
        <row r="4">
          <cell r="B4">
            <v>43516</v>
          </cell>
        </row>
      </sheetData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Phase GPA"/>
      <sheetName val="Bilan final GPA HN"/>
      <sheetName val="Bilan final GPA HR"/>
      <sheetName val="Bilan final GPA OF"/>
      <sheetName val="Bilan final GPA IE"/>
      <sheetName val="Plan d'actions"/>
      <sheetName val="Onglet vierge"/>
      <sheetName val="Indicateurs"/>
      <sheetName val="Bilan intermédiaire GPA HN"/>
      <sheetName val="Bilan intermédiaire GPA HR"/>
      <sheetName val="Bilan intermédiaire GPA OF"/>
      <sheetName val="Bilan intermédiaire GPA IE"/>
      <sheetName val="Feuille Saisi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7">
          <cell r="H7" t="str">
            <v>/</v>
          </cell>
        </row>
        <row r="8">
          <cell r="H8" t="str">
            <v>/</v>
          </cell>
          <cell r="I8">
            <v>0</v>
          </cell>
          <cell r="J8">
            <v>0</v>
          </cell>
        </row>
        <row r="9">
          <cell r="H9" t="str">
            <v>/</v>
          </cell>
          <cell r="I9">
            <v>0</v>
          </cell>
          <cell r="J9">
            <v>0</v>
          </cell>
        </row>
        <row r="10">
          <cell r="H10" t="str">
            <v>/</v>
          </cell>
          <cell r="I10">
            <v>0</v>
          </cell>
          <cell r="J10">
            <v>0</v>
          </cell>
        </row>
        <row r="11">
          <cell r="H11" t="str">
            <v>/</v>
          </cell>
        </row>
        <row r="12">
          <cell r="H12">
            <v>0</v>
          </cell>
        </row>
        <row r="13">
          <cell r="H13" t="str">
            <v>/</v>
          </cell>
          <cell r="J13">
            <v>0</v>
          </cell>
        </row>
        <row r="21">
          <cell r="H21">
            <v>0</v>
          </cell>
        </row>
        <row r="22">
          <cell r="H22">
            <v>0</v>
          </cell>
        </row>
        <row r="23">
          <cell r="H23">
            <v>0</v>
          </cell>
        </row>
        <row r="24">
          <cell r="H24">
            <v>0</v>
          </cell>
        </row>
        <row r="29">
          <cell r="I29">
            <v>0</v>
          </cell>
        </row>
        <row r="30">
          <cell r="I30">
            <v>0</v>
          </cell>
        </row>
        <row r="33">
          <cell r="I33">
            <v>0</v>
          </cell>
        </row>
        <row r="34">
          <cell r="I34" t="str">
            <v>/</v>
          </cell>
        </row>
        <row r="35">
          <cell r="I35">
            <v>0</v>
          </cell>
        </row>
        <row r="36">
          <cell r="I36" t="str">
            <v>/</v>
          </cell>
        </row>
        <row r="37">
          <cell r="I37">
            <v>0</v>
          </cell>
        </row>
      </sheetData>
      <sheetData sheetId="9"/>
      <sheetData sheetId="10"/>
      <sheetData sheetId="11"/>
      <sheetData sheetId="12"/>
      <sheetData sheetId="13">
        <row r="3">
          <cell r="B3" t="str">
            <v>JJJJ</v>
          </cell>
        </row>
        <row r="4">
          <cell r="B4">
            <v>43466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txDef>
      <a:spPr>
        <a:solidFill>
          <a:schemeClr val="accent4">
            <a:lumMod val="40000"/>
            <a:lumOff val="60000"/>
          </a:schemeClr>
        </a:solidFill>
        <a:ln w="9525" cmpd="sng">
          <a:solidFill>
            <a:schemeClr val="tx1"/>
          </a:solidFill>
        </a:ln>
      </a:spPr>
      <a:bodyPr vertOverflow="clip" horzOverflow="clip" wrap="square" lIns="792000" tIns="0" rIns="0" bIns="126000" rtlCol="0" anchor="ctr"/>
      <a:lstStyle>
        <a:defPPr>
          <a:lnSpc>
            <a:spcPts val="3400"/>
          </a:lnSpc>
          <a:defRPr sz="1100" b="0" i="0" u="none" strike="noStrike">
            <a:solidFill>
              <a:srgbClr val="000000"/>
            </a:solidFill>
            <a:latin typeface="Calibri"/>
          </a:defRPr>
        </a:def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a:style>
    </a:tx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13" Type="http://schemas.openxmlformats.org/officeDocument/2006/relationships/ctrlProp" Target="../ctrlProps/ctrlProp9.xml"/><Relationship Id="rId18" Type="http://schemas.openxmlformats.org/officeDocument/2006/relationships/ctrlProp" Target="../ctrlProps/ctrlProp14.xml"/><Relationship Id="rId26" Type="http://schemas.openxmlformats.org/officeDocument/2006/relationships/ctrlProp" Target="../ctrlProps/ctrlProp22.xml"/><Relationship Id="rId39" Type="http://schemas.openxmlformats.org/officeDocument/2006/relationships/ctrlProp" Target="../ctrlProps/ctrlProp35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7.xml"/><Relationship Id="rId34" Type="http://schemas.openxmlformats.org/officeDocument/2006/relationships/ctrlProp" Target="../ctrlProps/ctrlProp30.xml"/><Relationship Id="rId42" Type="http://schemas.openxmlformats.org/officeDocument/2006/relationships/ctrlProp" Target="../ctrlProps/ctrlProp38.x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17" Type="http://schemas.openxmlformats.org/officeDocument/2006/relationships/ctrlProp" Target="../ctrlProps/ctrlProp13.xml"/><Relationship Id="rId25" Type="http://schemas.openxmlformats.org/officeDocument/2006/relationships/ctrlProp" Target="../ctrlProps/ctrlProp21.xml"/><Relationship Id="rId33" Type="http://schemas.openxmlformats.org/officeDocument/2006/relationships/ctrlProp" Target="../ctrlProps/ctrlProp29.xml"/><Relationship Id="rId38" Type="http://schemas.openxmlformats.org/officeDocument/2006/relationships/ctrlProp" Target="../ctrlProps/ctrlProp3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2.xml"/><Relationship Id="rId20" Type="http://schemas.openxmlformats.org/officeDocument/2006/relationships/ctrlProp" Target="../ctrlProps/ctrlProp16.xml"/><Relationship Id="rId29" Type="http://schemas.openxmlformats.org/officeDocument/2006/relationships/ctrlProp" Target="../ctrlProps/ctrlProp25.xml"/><Relationship Id="rId41" Type="http://schemas.openxmlformats.org/officeDocument/2006/relationships/ctrlProp" Target="../ctrlProps/ctrlProp3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24" Type="http://schemas.openxmlformats.org/officeDocument/2006/relationships/ctrlProp" Target="../ctrlProps/ctrlProp20.xml"/><Relationship Id="rId32" Type="http://schemas.openxmlformats.org/officeDocument/2006/relationships/ctrlProp" Target="../ctrlProps/ctrlProp28.xml"/><Relationship Id="rId37" Type="http://schemas.openxmlformats.org/officeDocument/2006/relationships/ctrlProp" Target="../ctrlProps/ctrlProp33.xml"/><Relationship Id="rId40" Type="http://schemas.openxmlformats.org/officeDocument/2006/relationships/ctrlProp" Target="../ctrlProps/ctrlProp36.xml"/><Relationship Id="rId45" Type="http://schemas.openxmlformats.org/officeDocument/2006/relationships/ctrlProp" Target="../ctrlProps/ctrlProp41.xml"/><Relationship Id="rId5" Type="http://schemas.openxmlformats.org/officeDocument/2006/relationships/ctrlProp" Target="../ctrlProps/ctrlProp1.xml"/><Relationship Id="rId15" Type="http://schemas.openxmlformats.org/officeDocument/2006/relationships/ctrlProp" Target="../ctrlProps/ctrlProp11.xml"/><Relationship Id="rId23" Type="http://schemas.openxmlformats.org/officeDocument/2006/relationships/ctrlProp" Target="../ctrlProps/ctrlProp19.xml"/><Relationship Id="rId28" Type="http://schemas.openxmlformats.org/officeDocument/2006/relationships/ctrlProp" Target="../ctrlProps/ctrlProp24.xml"/><Relationship Id="rId36" Type="http://schemas.openxmlformats.org/officeDocument/2006/relationships/ctrlProp" Target="../ctrlProps/ctrlProp32.xml"/><Relationship Id="rId10" Type="http://schemas.openxmlformats.org/officeDocument/2006/relationships/ctrlProp" Target="../ctrlProps/ctrlProp6.xml"/><Relationship Id="rId19" Type="http://schemas.openxmlformats.org/officeDocument/2006/relationships/ctrlProp" Target="../ctrlProps/ctrlProp15.xml"/><Relationship Id="rId31" Type="http://schemas.openxmlformats.org/officeDocument/2006/relationships/ctrlProp" Target="../ctrlProps/ctrlProp27.xml"/><Relationship Id="rId44" Type="http://schemas.openxmlformats.org/officeDocument/2006/relationships/ctrlProp" Target="../ctrlProps/ctrlProp40.xml"/><Relationship Id="rId4" Type="http://schemas.openxmlformats.org/officeDocument/2006/relationships/vmlDrawing" Target="../drawings/vmlDrawing2.vml"/><Relationship Id="rId9" Type="http://schemas.openxmlformats.org/officeDocument/2006/relationships/ctrlProp" Target="../ctrlProps/ctrlProp5.xml"/><Relationship Id="rId14" Type="http://schemas.openxmlformats.org/officeDocument/2006/relationships/ctrlProp" Target="../ctrlProps/ctrlProp10.xml"/><Relationship Id="rId22" Type="http://schemas.openxmlformats.org/officeDocument/2006/relationships/ctrlProp" Target="../ctrlProps/ctrlProp18.xml"/><Relationship Id="rId27" Type="http://schemas.openxmlformats.org/officeDocument/2006/relationships/ctrlProp" Target="../ctrlProps/ctrlProp23.xml"/><Relationship Id="rId30" Type="http://schemas.openxmlformats.org/officeDocument/2006/relationships/ctrlProp" Target="../ctrlProps/ctrlProp26.xml"/><Relationship Id="rId35" Type="http://schemas.openxmlformats.org/officeDocument/2006/relationships/ctrlProp" Target="../ctrlProps/ctrlProp31.xml"/><Relationship Id="rId43" Type="http://schemas.openxmlformats.org/officeDocument/2006/relationships/ctrlProp" Target="../ctrlProps/ctrlProp39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vmlDrawing" Target="../drawings/vmlDrawing4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omments" Target="../comments2.xml"/><Relationship Id="rId4" Type="http://schemas.openxmlformats.org/officeDocument/2006/relationships/vmlDrawing" Target="../drawings/vmlDrawing6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omments" Target="../comments3.xml"/><Relationship Id="rId4" Type="http://schemas.openxmlformats.org/officeDocument/2006/relationships/vmlDrawing" Target="../drawings/vmlDrawing8.v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comments" Target="../comments4.xml"/><Relationship Id="rId4" Type="http://schemas.openxmlformats.org/officeDocument/2006/relationships/vmlDrawing" Target="../drawings/vmlDrawing10.v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H88"/>
  <sheetViews>
    <sheetView showGridLines="0" tabSelected="1" zoomScaleNormal="100" workbookViewId="0"/>
  </sheetViews>
  <sheetFormatPr baseColWidth="10" defaultColWidth="11.42578125" defaultRowHeight="15" x14ac:dyDescent="0.25"/>
  <cols>
    <col min="1" max="24" width="12.7109375" customWidth="1"/>
    <col min="26" max="27" width="12.7109375" customWidth="1"/>
    <col min="34" max="34" width="40.7109375" customWidth="1"/>
  </cols>
  <sheetData>
    <row r="1" spans="1:34" ht="15" customHeight="1" x14ac:dyDescent="0.25">
      <c r="A1" s="39"/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  <c r="AD1" s="39"/>
      <c r="AE1" s="39"/>
      <c r="AF1" s="39"/>
      <c r="AG1" s="39"/>
    </row>
    <row r="2" spans="1:34" ht="15" customHeight="1" x14ac:dyDescent="0.25">
      <c r="A2" s="39"/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</row>
    <row r="3" spans="1:34" ht="15" customHeight="1" x14ac:dyDescent="0.25">
      <c r="A3" s="39"/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</row>
    <row r="4" spans="1:34" ht="15" customHeight="1" x14ac:dyDescent="0.25">
      <c r="A4" s="39"/>
      <c r="B4" s="39"/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  <c r="AD4" s="39"/>
      <c r="AE4" s="39"/>
      <c r="AF4" s="39"/>
      <c r="AG4" s="39"/>
    </row>
    <row r="5" spans="1:34" ht="15" customHeight="1" x14ac:dyDescent="0.25">
      <c r="A5" s="39"/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39"/>
    </row>
    <row r="6" spans="1:34" ht="15" customHeight="1" x14ac:dyDescent="0.25">
      <c r="A6" s="39"/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4" ht="15" customHeight="1" x14ac:dyDescent="0.25">
      <c r="A7" s="39"/>
      <c r="B7" s="39"/>
      <c r="C7" s="39"/>
      <c r="D7" s="39"/>
      <c r="E7" s="39"/>
      <c r="F7" s="39"/>
      <c r="G7" s="39"/>
      <c r="H7" s="39"/>
      <c r="I7" s="39"/>
      <c r="J7" s="39"/>
      <c r="K7" s="39"/>
      <c r="L7" s="39"/>
      <c r="M7" s="39"/>
      <c r="N7" s="39"/>
      <c r="O7" s="39"/>
      <c r="P7" s="39"/>
      <c r="Q7" s="39"/>
      <c r="R7" s="39"/>
      <c r="S7" s="39"/>
      <c r="T7" s="39"/>
      <c r="U7" s="39"/>
      <c r="V7" s="39"/>
      <c r="W7" s="39"/>
      <c r="X7" s="39"/>
      <c r="Y7" s="39"/>
      <c r="Z7" s="39"/>
      <c r="AA7" s="39"/>
      <c r="AB7" s="39"/>
      <c r="AC7" s="39"/>
      <c r="AD7" s="39"/>
      <c r="AE7" s="39"/>
      <c r="AF7" s="39"/>
      <c r="AG7" s="39"/>
    </row>
    <row r="8" spans="1:34" ht="31.5" x14ac:dyDescent="0.25">
      <c r="A8" s="107" t="str">
        <f>CONCATENATE("Bilan indicateurs PA - SAV ",'Feuille Saisie'!$B$5)</f>
        <v>Bilan indicateurs PA - SAV 2019</v>
      </c>
      <c r="B8" s="107"/>
      <c r="C8" s="107"/>
      <c r="D8" s="107"/>
      <c r="E8" s="107"/>
      <c r="F8" s="107"/>
      <c r="G8" s="107"/>
      <c r="H8" s="107"/>
      <c r="I8" s="107"/>
      <c r="J8" s="107"/>
      <c r="K8" s="107"/>
      <c r="L8" s="107"/>
      <c r="M8" s="107"/>
      <c r="N8" s="107"/>
      <c r="O8" s="107"/>
      <c r="P8" s="107"/>
      <c r="Q8" s="107"/>
      <c r="R8" s="107"/>
      <c r="S8" s="107"/>
      <c r="T8" s="107"/>
      <c r="U8" s="107"/>
      <c r="V8" s="107"/>
      <c r="W8" s="107"/>
      <c r="X8" s="107"/>
      <c r="Y8" s="39"/>
      <c r="Z8" s="39"/>
      <c r="AA8" s="39"/>
      <c r="AB8" s="39"/>
      <c r="AC8" s="39"/>
      <c r="AD8" s="39"/>
      <c r="AE8" s="39"/>
      <c r="AF8" s="39"/>
      <c r="AG8" s="39"/>
    </row>
    <row r="9" spans="1:34" ht="15" customHeight="1" x14ac:dyDescent="0.25">
      <c r="A9" s="39"/>
      <c r="B9" s="39"/>
      <c r="C9" s="39"/>
      <c r="D9" s="39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  <c r="AF9" s="39"/>
      <c r="AG9" s="39"/>
    </row>
    <row r="10" spans="1:34" ht="15" customHeight="1" thickBot="1" x14ac:dyDescent="0.3">
      <c r="A10" s="39"/>
      <c r="B10" s="39"/>
      <c r="C10" s="39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</row>
    <row r="11" spans="1:34" ht="60" customHeight="1" thickBot="1" x14ac:dyDescent="0.3">
      <c r="A11" s="40" t="s">
        <v>16</v>
      </c>
      <c r="B11" s="41" t="s">
        <v>17</v>
      </c>
      <c r="C11" s="41" t="s">
        <v>33</v>
      </c>
      <c r="D11" s="67" t="s">
        <v>55</v>
      </c>
      <c r="E11" s="41" t="s">
        <v>18</v>
      </c>
      <c r="F11" s="41" t="s">
        <v>37</v>
      </c>
      <c r="G11" s="41" t="s">
        <v>38</v>
      </c>
      <c r="H11" s="41" t="s">
        <v>39</v>
      </c>
      <c r="I11" s="41" t="s">
        <v>40</v>
      </c>
      <c r="J11" s="41" t="s">
        <v>41</v>
      </c>
      <c r="K11" s="41" t="s">
        <v>42</v>
      </c>
      <c r="L11" s="41" t="s">
        <v>47</v>
      </c>
      <c r="M11" s="41" t="s">
        <v>43</v>
      </c>
      <c r="N11" s="41" t="s">
        <v>44</v>
      </c>
      <c r="O11" s="41" t="s">
        <v>45</v>
      </c>
      <c r="P11" s="41" t="s">
        <v>52</v>
      </c>
      <c r="Q11" s="41" t="s">
        <v>53</v>
      </c>
      <c r="R11" s="41" t="s">
        <v>54</v>
      </c>
      <c r="S11" s="42" t="s">
        <v>46</v>
      </c>
      <c r="T11" s="42" t="s">
        <v>19</v>
      </c>
      <c r="U11" s="42" t="s">
        <v>20</v>
      </c>
      <c r="V11" s="42" t="s">
        <v>21</v>
      </c>
      <c r="W11" s="61" t="s">
        <v>31</v>
      </c>
      <c r="X11" s="62" t="s">
        <v>30</v>
      </c>
      <c r="Y11" s="43"/>
      <c r="Z11" s="44"/>
      <c r="AA11" s="45"/>
      <c r="AB11" s="44"/>
      <c r="AC11" s="45"/>
      <c r="AD11" s="39"/>
      <c r="AE11" s="39"/>
      <c r="AF11" s="39"/>
      <c r="AG11" s="39"/>
    </row>
    <row r="12" spans="1:34" ht="15" customHeight="1" x14ac:dyDescent="0.25">
      <c r="A12" s="109"/>
      <c r="B12" s="65"/>
      <c r="C12" s="84" t="str">
        <f>IF($A12&lt;&gt;"",CONCATENATE(IF($A12&lt;&gt;"",IF(ISNA(VLOOKUP($A12,Données!$A$3:'Données'!$AA$12,2,0)), ,VLOOKUP($A12,Données!$A$3:'Données'!$AA$12,2,0)),"")," HN"),"")</f>
        <v/>
      </c>
      <c r="D12" s="108" t="str">
        <f>IF($A12&lt;&gt;"",IF(ISNA(VLOOKUP($A12,Données!$A$3:'Données'!$AA$12,6,0)), ,VLOOKUP($A12,Données!$A$3:'Données'!$AA$12,6,0)),"")</f>
        <v/>
      </c>
      <c r="E12" s="108" t="str">
        <f>IF($A12&lt;&gt;"",IF(ISNA(VLOOKUP($A12,Données!$A$3:'Données'!$AA$12,7,0)), ,VLOOKUP($A12,Données!$A$3:'Données'!$AA$12,7,0)),"")</f>
        <v/>
      </c>
      <c r="F12" s="108" t="str">
        <f>IF($A12&lt;&gt;"",IF(ISNA(VLOOKUP($A12,Données!$A$3:'Données'!$AA$12,8,0)), ,VLOOKUP($A12,Données!$A$3:'Données'!$AA$12,8,0)),"")</f>
        <v/>
      </c>
      <c r="G12" s="108" t="str">
        <f>IF($A12&lt;&gt;"",IF(ISNA(VLOOKUP($A12,Données!$A$3:'Données'!$AA$12,9,0)), ,VLOOKUP($A12,Données!$A$3:'Données'!$AA$12,9,0)),"")</f>
        <v/>
      </c>
      <c r="H12" s="108" t="str">
        <f>IF($A12&lt;&gt;"",IF(ISNA(VLOOKUP($A12,Données!$A$3:'Données'!$AA$12,10,0)), ,VLOOKUP($A12,Données!$A$3:'Données'!$AA$12,10,0)),"")</f>
        <v/>
      </c>
      <c r="I12" s="108" t="str">
        <f>IF($A12&lt;&gt;"",IF(ISNA(VLOOKUP($A12,Données!$A$3:'Données'!$AA$12,11,0)), ,VLOOKUP($A12,Données!$A$3:'Données'!$AA$12,11,0)),"")</f>
        <v/>
      </c>
      <c r="J12" s="108" t="str">
        <f>IF($A12&lt;&gt;"",IF(ISNA(VLOOKUP($A12,Données!$A$3:'Données'!$AA$12,12,0)), ,VLOOKUP($A12,Données!$A$3:'Données'!$AA$12,12,0)),"")</f>
        <v/>
      </c>
      <c r="K12" s="108" t="str">
        <f>IF($A12&lt;&gt;"",IF(ISNA(VLOOKUP($A12,Données!$A$3:'Données'!$AA$12,13,0)), ,VLOOKUP($A12,Données!$A$3:'Données'!$AA$12,13,0)),"")</f>
        <v/>
      </c>
      <c r="L12" s="108" t="str">
        <f>IF($A12&lt;&gt;"",IF(ISNA(VLOOKUP($A12,Données!$A$3:'Données'!$AA$12,14,0)), ,VLOOKUP($A12,Données!$A$3:'Données'!$AA$12,14,0)),"")</f>
        <v/>
      </c>
      <c r="M12" s="108" t="str">
        <f>IF($A12&lt;&gt;"",IF(ISNA(VLOOKUP($A12,Données!$A$3:'Données'!$AA$12,15,0)), ,VLOOKUP($A12,Données!$A$3:'Données'!$AA$12,15,0)),"")</f>
        <v/>
      </c>
      <c r="N12" s="108" t="str">
        <f>IF($A12&lt;&gt;"",IF(ISNA(VLOOKUP($A12,Données!$A$3:'Données'!$AA$12,16,0)), ,VLOOKUP($A12,Données!$A$3:'Données'!$AA$12,16,0)),"")</f>
        <v/>
      </c>
      <c r="O12" s="108" t="str">
        <f>IF($A12&lt;&gt;"",IF(ISNA(VLOOKUP($A12,Données!$A$3:'Données'!$AA$12,17,0)), ,VLOOKUP($A12,Données!$A$3:'Données'!$AA$12,17,0)),"")</f>
        <v/>
      </c>
      <c r="P12" s="108" t="str">
        <f>IF($A12&lt;&gt;"",IF(ISNA(VLOOKUP($A12,Données!$A$3:'Données'!$AA$12,18,0)), ,VLOOKUP($A12,Données!$A$3:'Données'!$AA$12,18,0)),"")</f>
        <v/>
      </c>
      <c r="Q12" s="108" t="str">
        <f>IF($A12&lt;&gt;"",IF(ISNA(VLOOKUP($A12,Données!$A$3:'Données'!$AA$12,19,0)), ,VLOOKUP($A12,Données!$A$3:'Données'!$AA$12,19,0)),"")</f>
        <v/>
      </c>
      <c r="R12" s="108" t="str">
        <f>IF($A12&lt;&gt;"",IF(ISNA(VLOOKUP($A12,Données!$A$3:'Données'!$AA$12,20,0)), ,VLOOKUP($A12,Données!$A$3:'Données'!$AA$12,20,0)),"")</f>
        <v/>
      </c>
      <c r="S12" s="108" t="str">
        <f>IF($A12&lt;&gt;"",IF(ISNA(VLOOKUP($A12,Données!$A$3:'Données'!$AA$12,21,0)), ,VLOOKUP($A12,Données!$A$3:'Données'!$AA$12,21,0)),"")</f>
        <v/>
      </c>
      <c r="T12" s="108" t="str">
        <f>IF($A12&lt;&gt;"",IF(ISNA(VLOOKUP($A12,Données!$A$3:'Données'!$AA$12,22,0)), ,VLOOKUP($A12,Données!$A$3:'Données'!$AA$12,22,0)),"")</f>
        <v/>
      </c>
      <c r="U12" s="108" t="str">
        <f>IF($A12&lt;&gt;"",IF(ISNA(VLOOKUP($A12,Données!$A$3:'Données'!$AA$12,23,0)), ,VLOOKUP($A12,Données!$A$3:'Données'!$AA$12,23,0)),"")</f>
        <v/>
      </c>
      <c r="V12" s="108" t="str">
        <f>IF($A12&lt;&gt;"",IF(ISNA(VLOOKUP($A12,Données!$A$3:'Données'!$AA$12,24,0)), ,VLOOKUP($A12,Données!$A$3:'Données'!$AA$12,24,0)),"")</f>
        <v/>
      </c>
      <c r="W12" s="108" t="str">
        <f>IF($A12&lt;&gt;"",IF(ISNA(VLOOKUP($A12,Données!$A$3:'Données'!$AA$12,25,0)), ,VLOOKUP($A12,Données!$A$3:'Données'!$AA$12,25,0)),"")</f>
        <v/>
      </c>
      <c r="X12" s="113" t="str">
        <f>IF($A12&lt;&gt;"",IF(ISNA(VLOOKUP($A12,Données!$A$3:'Données'!$AA$12,26,0)), ,VLOOKUP($A12,Données!$A$3:'Données'!$AA$12,26,0)),"")</f>
        <v/>
      </c>
      <c r="Y12" s="39"/>
      <c r="Z12" s="98" t="str">
        <f>IF($A12&lt;&gt;"",IF(ISNA(VLOOKUP($A12,Données!$A$3:'Données'!$AA$12,27,0)), ,VLOOKUP($A12,Données!$A$3:'Données'!$AA$12,27,0)),"")</f>
        <v/>
      </c>
      <c r="AA12" s="99" t="e">
        <f>IF($AB12=0,"OK","Erreur")</f>
        <v>#VALUE!</v>
      </c>
      <c r="AB12" s="112" t="e">
        <f>$Z12-'Feuille Saisie'!$B$5</f>
        <v>#VALUE!</v>
      </c>
      <c r="AC12" s="94" t="str">
        <f>IF($A12&lt;&gt;"",IF(ISNA(VLOOKUP($A12,Données!$A$3:'Données'!$AZ$12,28,0)),,VLOOKUP($A12,Données!$A$3:'Données'!$AZ$12,28,0)),"")</f>
        <v/>
      </c>
      <c r="AD12" s="95">
        <f>IF(AND($E12&lt;&gt;"/",$E12&lt;&gt;""),1,0)</f>
        <v>0</v>
      </c>
      <c r="AE12" s="95">
        <f>IF(AND($O12&lt;&gt;"/",$O12&lt;&gt;""),1,0)</f>
        <v>0</v>
      </c>
      <c r="AF12" s="95">
        <f>IF(AND($T12&lt;&gt;"/",$T12&lt;&gt;""),1,0)</f>
        <v>0</v>
      </c>
      <c r="AG12" s="95">
        <f>IF(AND($V12&lt;&gt;"/",$V12&lt;&gt;""),1,0)</f>
        <v>0</v>
      </c>
      <c r="AH12" s="98" t="str">
        <f>IF($A12&lt;&gt;"",CONCATENATE("Fichier agence enregistré sous le nom ",IF($A12&lt;&gt;"",IF(ISNA(VLOOKUP($A12,Données!$A$3:'Données'!$AC$12,29,0)), ,VLOOKUP($A12,Données!$A$3:'Données'!$AC$12,29,0)),"")),"")</f>
        <v/>
      </c>
    </row>
    <row r="13" spans="1:34" ht="15" customHeight="1" x14ac:dyDescent="0.25">
      <c r="A13" s="110"/>
      <c r="B13" s="64"/>
      <c r="C13" s="83" t="str">
        <f>IF($A12&lt;&gt;"",CONCATENATE(IF($A12&lt;&gt;"",IF(ISNA(VLOOKUP($A12,Données!$A$3:'Données'!$AA$12,3,0)), ,VLOOKUP($A12,Données!$A$3:'Données'!$AA$12,3,0)),"")," HR"),"")</f>
        <v/>
      </c>
      <c r="D13" s="96"/>
      <c r="E13" s="96"/>
      <c r="F13" s="96"/>
      <c r="G13" s="96"/>
      <c r="H13" s="96"/>
      <c r="I13" s="96"/>
      <c r="J13" s="96"/>
      <c r="K13" s="96"/>
      <c r="L13" s="96"/>
      <c r="M13" s="96"/>
      <c r="N13" s="96"/>
      <c r="O13" s="96"/>
      <c r="P13" s="96"/>
      <c r="Q13" s="96"/>
      <c r="R13" s="96"/>
      <c r="S13" s="96"/>
      <c r="T13" s="96"/>
      <c r="U13" s="96"/>
      <c r="V13" s="96"/>
      <c r="W13" s="96"/>
      <c r="X13" s="97"/>
      <c r="Y13" s="39"/>
      <c r="Z13" s="98"/>
      <c r="AA13" s="99"/>
      <c r="AB13" s="112"/>
      <c r="AC13" s="94"/>
      <c r="AD13" s="95"/>
      <c r="AE13" s="95"/>
      <c r="AF13" s="95"/>
      <c r="AG13" s="95"/>
      <c r="AH13" s="98"/>
    </row>
    <row r="14" spans="1:34" ht="15" customHeight="1" x14ac:dyDescent="0.25">
      <c r="A14" s="110"/>
      <c r="B14" s="64"/>
      <c r="C14" s="83" t="str">
        <f>IF($A12&lt;&gt;"",CONCATENATE(IF($A12&lt;&gt;"",IF(ISNA(VLOOKUP($A12,Données!$A$3:'Données'!$AA$12,4,0)), ,VLOOKUP($A12,Données!$A$3:'Données'!$AA$12,4,0)),"")," OF"),"")</f>
        <v/>
      </c>
      <c r="D14" s="96"/>
      <c r="E14" s="96"/>
      <c r="F14" s="96"/>
      <c r="G14" s="96"/>
      <c r="H14" s="96"/>
      <c r="I14" s="96"/>
      <c r="J14" s="96"/>
      <c r="K14" s="96"/>
      <c r="L14" s="96"/>
      <c r="M14" s="96"/>
      <c r="N14" s="96"/>
      <c r="O14" s="96"/>
      <c r="P14" s="96"/>
      <c r="Q14" s="96"/>
      <c r="R14" s="96"/>
      <c r="S14" s="96"/>
      <c r="T14" s="96"/>
      <c r="U14" s="96"/>
      <c r="V14" s="96"/>
      <c r="W14" s="96"/>
      <c r="X14" s="97"/>
      <c r="Y14" s="39"/>
      <c r="Z14" s="98"/>
      <c r="AA14" s="99"/>
      <c r="AB14" s="112"/>
      <c r="AC14" s="94"/>
      <c r="AD14" s="95"/>
      <c r="AE14" s="95"/>
      <c r="AF14" s="95"/>
      <c r="AG14" s="95"/>
      <c r="AH14" s="98"/>
    </row>
    <row r="15" spans="1:34" ht="15" customHeight="1" x14ac:dyDescent="0.25">
      <c r="A15" s="111"/>
      <c r="B15" s="63"/>
      <c r="C15" s="89" t="str">
        <f>IF($A12&lt;&gt;"",CONCATENATE(IF($A12&lt;&gt;"",IF(ISNA(VLOOKUP($A12,Données!$A$3:'Données'!$AA$12,5,0)), ,VLOOKUP($A12,Données!$A$3:'Données'!$AA$12,5,0)),"")," IE"),"")</f>
        <v/>
      </c>
      <c r="D15" s="102"/>
      <c r="E15" s="102"/>
      <c r="F15" s="102"/>
      <c r="G15" s="102"/>
      <c r="H15" s="102"/>
      <c r="I15" s="102"/>
      <c r="J15" s="102"/>
      <c r="K15" s="102"/>
      <c r="L15" s="102"/>
      <c r="M15" s="102"/>
      <c r="N15" s="102"/>
      <c r="O15" s="102"/>
      <c r="P15" s="102"/>
      <c r="Q15" s="102"/>
      <c r="R15" s="102"/>
      <c r="S15" s="102"/>
      <c r="T15" s="102"/>
      <c r="U15" s="102"/>
      <c r="V15" s="102"/>
      <c r="W15" s="102"/>
      <c r="X15" s="104"/>
      <c r="Y15" s="39"/>
      <c r="Z15" s="98"/>
      <c r="AA15" s="99"/>
      <c r="AB15" s="112"/>
      <c r="AC15" s="94"/>
      <c r="AD15" s="95"/>
      <c r="AE15" s="95"/>
      <c r="AF15" s="95"/>
      <c r="AG15" s="95"/>
      <c r="AH15" s="98"/>
    </row>
    <row r="16" spans="1:34" ht="15" customHeight="1" x14ac:dyDescent="0.25">
      <c r="A16" s="105"/>
      <c r="B16" s="65"/>
      <c r="C16" s="87" t="str">
        <f>IF($A16&lt;&gt;"",CONCATENATE(IF($A16&lt;&gt;"",IF(ISNA(VLOOKUP($A16,Données!$A$3:'Données'!$AA$12,2,0)), ,VLOOKUP($A16,Données!$A$3:'Données'!$AA$12,2,0)),"")," HN"),"")</f>
        <v/>
      </c>
      <c r="D16" s="101" t="str">
        <f>IF($A16&lt;&gt;"",IF(ISNA(VLOOKUP($A16,Données!$A$3:'Données'!$AA$12,6,0)), ,VLOOKUP($A16,Données!$A$3:'Données'!$AA$12,6,0)),"")</f>
        <v/>
      </c>
      <c r="E16" s="101" t="str">
        <f>IF($A16&lt;&gt;"",IF(ISNA(VLOOKUP($A16,Données!$A$3:'Données'!$AA$12,7,0)), ,VLOOKUP($A16,Données!$A$3:'Données'!$AA$12,7,0)),"")</f>
        <v/>
      </c>
      <c r="F16" s="101" t="str">
        <f>IF($A16&lt;&gt;"",IF(ISNA(VLOOKUP($A16,Données!$A$3:'Données'!$AA$12,8,0)), ,VLOOKUP($A16,Données!$A$3:'Données'!$AA$12,8,0)),"")</f>
        <v/>
      </c>
      <c r="G16" s="101" t="str">
        <f>IF($A16&lt;&gt;"",IF(ISNA(VLOOKUP($A16,Données!$A$3:'Données'!$AA$12,9,0)), ,VLOOKUP($A16,Données!$A$3:'Données'!$AA$12,9,0)),"")</f>
        <v/>
      </c>
      <c r="H16" s="101" t="str">
        <f>IF($A16&lt;&gt;"",IF(ISNA(VLOOKUP($A16,Données!$A$3:'Données'!$AA$12,10,0)), ,VLOOKUP($A16,Données!$A$3:'Données'!$AA$12,10,0)),"")</f>
        <v/>
      </c>
      <c r="I16" s="101" t="str">
        <f>IF($A16&lt;&gt;"",IF(ISNA(VLOOKUP($A16,Données!$A$3:'Données'!$AA$12,11,0)), ,VLOOKUP($A16,Données!$A$3:'Données'!$AA$12,11,0)),"")</f>
        <v/>
      </c>
      <c r="J16" s="101" t="str">
        <f>IF($A16&lt;&gt;"",IF(ISNA(VLOOKUP($A16,Données!$A$3:'Données'!$AA$12,12,0)), ,VLOOKUP($A16,Données!$A$3:'Données'!$AA$12,12,0)),"")</f>
        <v/>
      </c>
      <c r="K16" s="101" t="str">
        <f>IF($A16&lt;&gt;"",IF(ISNA(VLOOKUP($A16,Données!$A$3:'Données'!$AA$12,13,0)), ,VLOOKUP($A16,Données!$A$3:'Données'!$AA$12,13,0)),"")</f>
        <v/>
      </c>
      <c r="L16" s="101" t="str">
        <f>IF($A16&lt;&gt;"",IF(ISNA(VLOOKUP($A16,Données!$A$3:'Données'!$AA$12,14,0)), ,VLOOKUP($A16,Données!$A$3:'Données'!$AA$12,14,0)),"")</f>
        <v/>
      </c>
      <c r="M16" s="101" t="str">
        <f>IF($A16&lt;&gt;"",IF(ISNA(VLOOKUP($A16,Données!$A$3:'Données'!$AA$12,15,0)), ,VLOOKUP($A16,Données!$A$3:'Données'!$AA$12,15,0)),"")</f>
        <v/>
      </c>
      <c r="N16" s="101" t="str">
        <f>IF($A16&lt;&gt;"",IF(ISNA(VLOOKUP($A16,Données!$A$3:'Données'!$AA$12,16,0)), ,VLOOKUP($A16,Données!$A$3:'Données'!$AA$12,16,0)),"")</f>
        <v/>
      </c>
      <c r="O16" s="101" t="str">
        <f>IF($A16&lt;&gt;"",IF(ISNA(VLOOKUP($A16,Données!$A$3:'Données'!$AA$12,17,0)), ,VLOOKUP($A16,Données!$A$3:'Données'!$AA$12,17,0)),"")</f>
        <v/>
      </c>
      <c r="P16" s="101" t="str">
        <f>IF($A16&lt;&gt;"",IF(ISNA(VLOOKUP($A16,Données!$A$3:'Données'!$AA$12,18,0)), ,VLOOKUP($A16,Données!$A$3:'Données'!$AA$12,18,0)),"")</f>
        <v/>
      </c>
      <c r="Q16" s="101" t="str">
        <f>IF($A16&lt;&gt;"",IF(ISNA(VLOOKUP($A16,Données!$A$3:'Données'!$AA$12,19,0)), ,VLOOKUP($A16,Données!$A$3:'Données'!$AA$12,19,0)),"")</f>
        <v/>
      </c>
      <c r="R16" s="101" t="str">
        <f>IF($A16&lt;&gt;"",IF(ISNA(VLOOKUP($A16,Données!$A$3:'Données'!$AA$12,20,0)), ,VLOOKUP($A16,Données!$A$3:'Données'!$AA$12,20,0)),"")</f>
        <v/>
      </c>
      <c r="S16" s="101" t="str">
        <f>IF($A16&lt;&gt;"",IF(ISNA(VLOOKUP($A16,Données!$A$3:'Données'!$AA$12,21,0)), ,VLOOKUP($A16,Données!$A$3:'Données'!$AA$12,21,0)),"")</f>
        <v/>
      </c>
      <c r="T16" s="101" t="str">
        <f>IF($A16&lt;&gt;"",IF(ISNA(VLOOKUP($A16,Données!$A$3:'Données'!$AA$12,22,0)), ,VLOOKUP($A16,Données!$A$3:'Données'!$AA$12,22,0)),"")</f>
        <v/>
      </c>
      <c r="U16" s="101" t="str">
        <f>IF($A16&lt;&gt;"",IF(ISNA(VLOOKUP($A16,Données!$A$3:'Données'!$AA$12,23,0)), ,VLOOKUP($A16,Données!$A$3:'Données'!$AA$12,23,0)),"")</f>
        <v/>
      </c>
      <c r="V16" s="101" t="str">
        <f>IF($A16&lt;&gt;"",IF(ISNA(VLOOKUP($A16,Données!$A$3:'Données'!$AA$12,24,0)), ,VLOOKUP($A16,Données!$A$3:'Données'!$AA$12,24,0)),"")</f>
        <v/>
      </c>
      <c r="W16" s="101" t="str">
        <f>IF($A16&lt;&gt;"",IF(ISNA(VLOOKUP($A16,Données!$A$3:'Données'!$AA$12,25,0)), ,VLOOKUP($A16,Données!$A$3:'Données'!$AA$12,25,0)),"")</f>
        <v/>
      </c>
      <c r="X16" s="103" t="str">
        <f>IF($A16&lt;&gt;"",IF(ISNA(VLOOKUP($A16,Données!$A$3:'Données'!$AA$12,26,0)), ,VLOOKUP($A16,Données!$A$3:'Données'!$AA$12,26,0)),"")</f>
        <v/>
      </c>
      <c r="Y16" s="39"/>
      <c r="Z16" s="98" t="str">
        <f>IF($A16&lt;&gt;"",IF(ISNA(VLOOKUP($A16,Données!$A$3:'Données'!$AA$12,27,0)), ,VLOOKUP($A16,Données!$A$3:'Données'!$AA$12,27,0)),"")</f>
        <v/>
      </c>
      <c r="AA16" s="99" t="e">
        <f>IF($AB16=0,"OK","Erreur")</f>
        <v>#VALUE!</v>
      </c>
      <c r="AB16" s="100" t="e">
        <f>$Z16-'Feuille Saisie'!$B$5</f>
        <v>#VALUE!</v>
      </c>
      <c r="AC16" s="94" t="str">
        <f>IF($A16&lt;&gt;"",IF(ISNA(VLOOKUP($A16,Données!$A$3:'Données'!$AZ$12,28,0)),,VLOOKUP($A16,Données!$A$3:'Données'!$AZ$12,28,0)),"")</f>
        <v/>
      </c>
      <c r="AD16" s="95">
        <f>IF(AND($E16&lt;&gt;"/",$E16&lt;&gt;""),1,0)</f>
        <v>0</v>
      </c>
      <c r="AE16" s="95">
        <f>IF(AND($O16&lt;&gt;"/",$O16&lt;&gt;""),1,0)</f>
        <v>0</v>
      </c>
      <c r="AF16" s="95">
        <f>IF(AND($T16&lt;&gt;"/",$T16&lt;&gt;""),1,0)</f>
        <v>0</v>
      </c>
      <c r="AG16" s="95">
        <f>IF(AND($V16&lt;&gt;"/",$V16&lt;&gt;""),1,0)</f>
        <v>0</v>
      </c>
      <c r="AH16" s="98" t="str">
        <f>IF($A16&lt;&gt;"",CONCATENATE("Fichier agence enregistré sous le nom ",IF($A16&lt;&gt;"",IF(ISNA(VLOOKUP($A16,Données!$A$3:'Données'!$AC$12,29,0)), ,VLOOKUP($A16,Données!$A$3:'Données'!$AC$12,29,0)),"")),"")</f>
        <v/>
      </c>
    </row>
    <row r="17" spans="1:34" ht="15" customHeight="1" x14ac:dyDescent="0.25">
      <c r="A17" s="105"/>
      <c r="B17" s="64"/>
      <c r="C17" s="87" t="str">
        <f>IF($A16&lt;&gt;"",CONCATENATE(IF($A16&lt;&gt;"",IF(ISNA(VLOOKUP($A16,Données!$A$3:'Données'!$AA$12,3,0)), ,VLOOKUP($A16,Données!$A$3:'Données'!$AA$12,3,0)),"")," HR"),"")</f>
        <v/>
      </c>
      <c r="D17" s="96"/>
      <c r="E17" s="96"/>
      <c r="F17" s="96"/>
      <c r="G17" s="96"/>
      <c r="H17" s="96"/>
      <c r="I17" s="96"/>
      <c r="J17" s="96"/>
      <c r="K17" s="96"/>
      <c r="L17" s="96"/>
      <c r="M17" s="96"/>
      <c r="N17" s="96"/>
      <c r="O17" s="96"/>
      <c r="P17" s="96"/>
      <c r="Q17" s="96"/>
      <c r="R17" s="96"/>
      <c r="S17" s="96"/>
      <c r="T17" s="96"/>
      <c r="U17" s="96"/>
      <c r="V17" s="96"/>
      <c r="W17" s="96"/>
      <c r="X17" s="97"/>
      <c r="Y17" s="39"/>
      <c r="Z17" s="98"/>
      <c r="AA17" s="99"/>
      <c r="AB17" s="100"/>
      <c r="AC17" s="94"/>
      <c r="AD17" s="95"/>
      <c r="AE17" s="95"/>
      <c r="AF17" s="95"/>
      <c r="AG17" s="95"/>
      <c r="AH17" s="98"/>
    </row>
    <row r="18" spans="1:34" ht="15" customHeight="1" x14ac:dyDescent="0.25">
      <c r="A18" s="105"/>
      <c r="B18" s="64"/>
      <c r="C18" s="87" t="str">
        <f>IF($A16&lt;&gt;"",CONCATENATE(IF($A16&lt;&gt;"",IF(ISNA(VLOOKUP($A16,Données!$A$3:'Données'!$AA$12,4,0)), ,VLOOKUP($A16,Données!$A$3:'Données'!$AA$12,4,0)),"")," OF"),"")</f>
        <v/>
      </c>
      <c r="D18" s="96"/>
      <c r="E18" s="96"/>
      <c r="F18" s="96"/>
      <c r="G18" s="96"/>
      <c r="H18" s="96"/>
      <c r="I18" s="96"/>
      <c r="J18" s="96"/>
      <c r="K18" s="96"/>
      <c r="L18" s="96"/>
      <c r="M18" s="96"/>
      <c r="N18" s="96"/>
      <c r="O18" s="96"/>
      <c r="P18" s="96"/>
      <c r="Q18" s="96"/>
      <c r="R18" s="96"/>
      <c r="S18" s="96"/>
      <c r="T18" s="96"/>
      <c r="U18" s="96"/>
      <c r="V18" s="96"/>
      <c r="W18" s="96"/>
      <c r="X18" s="97"/>
      <c r="Y18" s="39"/>
      <c r="Z18" s="98"/>
      <c r="AA18" s="99"/>
      <c r="AB18" s="100"/>
      <c r="AC18" s="94"/>
      <c r="AD18" s="95"/>
      <c r="AE18" s="95"/>
      <c r="AF18" s="95"/>
      <c r="AG18" s="95"/>
      <c r="AH18" s="98"/>
    </row>
    <row r="19" spans="1:34" ht="15" customHeight="1" x14ac:dyDescent="0.25">
      <c r="A19" s="105"/>
      <c r="B19" s="63"/>
      <c r="C19" s="89" t="str">
        <f>IF($A16&lt;&gt;"",CONCATENATE(IF($A16&lt;&gt;"",IF(ISNA(VLOOKUP($A16,Données!$A$3:'Données'!$AA$12,5,0)), ,VLOOKUP($A16,Données!$A$3:'Données'!$AA$12,5,0)),"")," IE"),"")</f>
        <v/>
      </c>
      <c r="D19" s="102"/>
      <c r="E19" s="102"/>
      <c r="F19" s="102"/>
      <c r="G19" s="102"/>
      <c r="H19" s="102"/>
      <c r="I19" s="102"/>
      <c r="J19" s="102"/>
      <c r="K19" s="102"/>
      <c r="L19" s="102"/>
      <c r="M19" s="102"/>
      <c r="N19" s="102"/>
      <c r="O19" s="102"/>
      <c r="P19" s="102"/>
      <c r="Q19" s="102"/>
      <c r="R19" s="102"/>
      <c r="S19" s="102"/>
      <c r="T19" s="102"/>
      <c r="U19" s="102"/>
      <c r="V19" s="102"/>
      <c r="W19" s="102"/>
      <c r="X19" s="104"/>
      <c r="Y19" s="39"/>
      <c r="Z19" s="98"/>
      <c r="AA19" s="99"/>
      <c r="AB19" s="100"/>
      <c r="AC19" s="94"/>
      <c r="AD19" s="95"/>
      <c r="AE19" s="95"/>
      <c r="AF19" s="95"/>
      <c r="AG19" s="95"/>
      <c r="AH19" s="98"/>
    </row>
    <row r="20" spans="1:34" ht="15" customHeight="1" x14ac:dyDescent="0.25">
      <c r="A20" s="105"/>
      <c r="B20" s="65"/>
      <c r="C20" s="87" t="str">
        <f>IF($A20&lt;&gt;"",CONCATENATE(IF($A20&lt;&gt;"",IF(ISNA(VLOOKUP($A20,Données!$A$3:'Données'!$AA$12,2,0)), ,VLOOKUP($A20,Données!$A$3:'Données'!$AA$12,2,0)),"")," HN"),"")</f>
        <v/>
      </c>
      <c r="D20" s="101" t="str">
        <f>IF($A20&lt;&gt;"",IF(ISNA(VLOOKUP($A20,Données!$A$3:'Données'!$AA$12,6,0)), ,VLOOKUP($A20,Données!$A$3:'Données'!$AA$12,6,0)),"")</f>
        <v/>
      </c>
      <c r="E20" s="101" t="str">
        <f>IF($A20&lt;&gt;"",IF(ISNA(VLOOKUP($A20,Données!$A$3:'Données'!$AA$12,7,0)), ,VLOOKUP($A20,Données!$A$3:'Données'!$AA$12,7,0)),"")</f>
        <v/>
      </c>
      <c r="F20" s="101" t="str">
        <f>IF($A20&lt;&gt;"",IF(ISNA(VLOOKUP($A20,Données!$A$3:'Données'!$AA$12,8,0)), ,VLOOKUP($A20,Données!$A$3:'Données'!$AA$12,8,0)),"")</f>
        <v/>
      </c>
      <c r="G20" s="101" t="str">
        <f>IF($A20&lt;&gt;"",IF(ISNA(VLOOKUP($A20,Données!$A$3:'Données'!$AA$12,9,0)), ,VLOOKUP($A20,Données!$A$3:'Données'!$AA$12,9,0)),"")</f>
        <v/>
      </c>
      <c r="H20" s="101" t="str">
        <f>IF($A20&lt;&gt;"",IF(ISNA(VLOOKUP($A20,Données!$A$3:'Données'!$AA$12,10,0)), ,VLOOKUP($A20,Données!$A$3:'Données'!$AA$12,10,0)),"")</f>
        <v/>
      </c>
      <c r="I20" s="101" t="str">
        <f>IF($A20&lt;&gt;"",IF(ISNA(VLOOKUP($A20,Données!$A$3:'Données'!$AA$12,11,0)), ,VLOOKUP($A20,Données!$A$3:'Données'!$AA$12,11,0)),"")</f>
        <v/>
      </c>
      <c r="J20" s="101" t="str">
        <f>IF($A20&lt;&gt;"",IF(ISNA(VLOOKUP($A20,Données!$A$3:'Données'!$AA$12,12,0)), ,VLOOKUP($A20,Données!$A$3:'Données'!$AA$12,12,0)),"")</f>
        <v/>
      </c>
      <c r="K20" s="101" t="str">
        <f>IF($A20&lt;&gt;"",IF(ISNA(VLOOKUP($A20,Données!$A$3:'Données'!$AA$12,13,0)), ,VLOOKUP($A20,Données!$A$3:'Données'!$AA$12,13,0)),"")</f>
        <v/>
      </c>
      <c r="L20" s="101" t="str">
        <f>IF($A20&lt;&gt;"",IF(ISNA(VLOOKUP($A20,Données!$A$3:'Données'!$AA$12,14,0)), ,VLOOKUP($A20,Données!$A$3:'Données'!$AA$12,14,0)),"")</f>
        <v/>
      </c>
      <c r="M20" s="101" t="str">
        <f>IF($A20&lt;&gt;"",IF(ISNA(VLOOKUP($A20,Données!$A$3:'Données'!$AA$12,15,0)), ,VLOOKUP($A20,Données!$A$3:'Données'!$AA$12,15,0)),"")</f>
        <v/>
      </c>
      <c r="N20" s="101" t="str">
        <f>IF($A20&lt;&gt;"",IF(ISNA(VLOOKUP($A20,Données!$A$3:'Données'!$AA$12,16,0)), ,VLOOKUP($A20,Données!$A$3:'Données'!$AA$12,16,0)),"")</f>
        <v/>
      </c>
      <c r="O20" s="101" t="str">
        <f>IF($A20&lt;&gt;"",IF(ISNA(VLOOKUP($A20,Données!$A$3:'Données'!$AA$12,17,0)), ,VLOOKUP($A20,Données!$A$3:'Données'!$AA$12,17,0)),"")</f>
        <v/>
      </c>
      <c r="P20" s="101" t="str">
        <f>IF($A20&lt;&gt;"",IF(ISNA(VLOOKUP($A20,Données!$A$3:'Données'!$AA$12,18,0)), ,VLOOKUP($A20,Données!$A$3:'Données'!$AA$12,18,0)),"")</f>
        <v/>
      </c>
      <c r="Q20" s="101" t="str">
        <f>IF($A20&lt;&gt;"",IF(ISNA(VLOOKUP($A20,Données!$A$3:'Données'!$AA$12,19,0)), ,VLOOKUP($A20,Données!$A$3:'Données'!$AA$12,19,0)),"")</f>
        <v/>
      </c>
      <c r="R20" s="101" t="str">
        <f>IF($A20&lt;&gt;"",IF(ISNA(VLOOKUP($A20,Données!$A$3:'Données'!$AA$12,20,0)), ,VLOOKUP($A20,Données!$A$3:'Données'!$AA$12,20,0)),"")</f>
        <v/>
      </c>
      <c r="S20" s="101" t="str">
        <f>IF($A20&lt;&gt;"",IF(ISNA(VLOOKUP($A20,Données!$A$3:'Données'!$AA$12,21,0)), ,VLOOKUP($A20,Données!$A$3:'Données'!$AA$12,21,0)),"")</f>
        <v/>
      </c>
      <c r="T20" s="101" t="str">
        <f>IF($A20&lt;&gt;"",IF(ISNA(VLOOKUP($A20,Données!$A$3:'Données'!$AA$12,22,0)), ,VLOOKUP($A20,Données!$A$3:'Données'!$AA$12,22,0)),"")</f>
        <v/>
      </c>
      <c r="U20" s="101" t="str">
        <f>IF($A20&lt;&gt;"",IF(ISNA(VLOOKUP($A20,Données!$A$3:'Données'!$AA$12,23,0)), ,VLOOKUP($A20,Données!$A$3:'Données'!$AA$12,23,0)),"")</f>
        <v/>
      </c>
      <c r="V20" s="101" t="str">
        <f>IF($A20&lt;&gt;"",IF(ISNA(VLOOKUP($A20,Données!$A$3:'Données'!$AA$12,24,0)), ,VLOOKUP($A20,Données!$A$3:'Données'!$AA$12,24,0)),"")</f>
        <v/>
      </c>
      <c r="W20" s="101" t="str">
        <f>IF($A20&lt;&gt;"",IF(ISNA(VLOOKUP($A20,Données!$A$3:'Données'!$AA$12,25,0)), ,VLOOKUP($A20,Données!$A$3:'Données'!$AA$12,25,0)),"")</f>
        <v/>
      </c>
      <c r="X20" s="103" t="str">
        <f>IF($A20&lt;&gt;"",IF(ISNA(VLOOKUP($A20,Données!$A$3:'Données'!$AA$12,26,0)), ,VLOOKUP($A20,Données!$A$3:'Données'!$AA$12,26,0)),"")</f>
        <v/>
      </c>
      <c r="Y20" s="39"/>
      <c r="Z20" s="98" t="str">
        <f>IF($A20&lt;&gt;"",IF(ISNA(VLOOKUP($A20,Données!$A$3:'Données'!$AA$12,27,0)), ,VLOOKUP($A20,Données!$A$3:'Données'!$AA$12,27,0)),"")</f>
        <v/>
      </c>
      <c r="AA20" s="99" t="e">
        <f>IF($AB20=0,"OK","Erreur")</f>
        <v>#VALUE!</v>
      </c>
      <c r="AB20" s="100" t="e">
        <f>$Z20-'Feuille Saisie'!$B$5</f>
        <v>#VALUE!</v>
      </c>
      <c r="AC20" s="94" t="str">
        <f>IF($A20&lt;&gt;"",IF(ISNA(VLOOKUP($A20,Données!$A$3:'Données'!$AZ$12,28,0)),,VLOOKUP($A20,Données!$A$3:'Données'!$AZ$12,28,0)),"")</f>
        <v/>
      </c>
      <c r="AD20" s="95">
        <f>IF(AND($E20&lt;&gt;"/",$E20&lt;&gt;""),1,0)</f>
        <v>0</v>
      </c>
      <c r="AE20" s="95">
        <f>IF(AND($O20&lt;&gt;"/",$O20&lt;&gt;""),1,0)</f>
        <v>0</v>
      </c>
      <c r="AF20" s="95">
        <f>IF(AND($T20&lt;&gt;"/",$T20&lt;&gt;""),1,0)</f>
        <v>0</v>
      </c>
      <c r="AG20" s="95">
        <f>IF(AND($V20&lt;&gt;"/",$V20&lt;&gt;""),1,0)</f>
        <v>0</v>
      </c>
      <c r="AH20" s="98" t="str">
        <f>IF($A20&lt;&gt;"",CONCATENATE("Fichier agence enregistré sous le nom ",IF($A20&lt;&gt;"",IF(ISNA(VLOOKUP($A20,Données!$A$3:'Données'!$AC$12,29,0)), ,VLOOKUP($A20,Données!$A$3:'Données'!$AC$12,29,0)),"")),"")</f>
        <v/>
      </c>
    </row>
    <row r="21" spans="1:34" ht="15" customHeight="1" x14ac:dyDescent="0.25">
      <c r="A21" s="105"/>
      <c r="B21" s="64"/>
      <c r="C21" s="87" t="str">
        <f>IF($A20&lt;&gt;"",CONCATENATE(IF($A20&lt;&gt;"",IF(ISNA(VLOOKUP($A20,Données!$A$3:'Données'!$AA$12,3,0)), ,VLOOKUP($A20,Données!$A$3:'Données'!$AA$12,3,0)),"")," HR"),"")</f>
        <v/>
      </c>
      <c r="D21" s="96"/>
      <c r="E21" s="96"/>
      <c r="F21" s="96"/>
      <c r="G21" s="96"/>
      <c r="H21" s="96"/>
      <c r="I21" s="96"/>
      <c r="J21" s="96"/>
      <c r="K21" s="96"/>
      <c r="L21" s="96"/>
      <c r="M21" s="96"/>
      <c r="N21" s="96"/>
      <c r="O21" s="96"/>
      <c r="P21" s="96"/>
      <c r="Q21" s="96"/>
      <c r="R21" s="96"/>
      <c r="S21" s="96"/>
      <c r="T21" s="96"/>
      <c r="U21" s="96"/>
      <c r="V21" s="96"/>
      <c r="W21" s="96"/>
      <c r="X21" s="97"/>
      <c r="Y21" s="39"/>
      <c r="Z21" s="98"/>
      <c r="AA21" s="99"/>
      <c r="AB21" s="100"/>
      <c r="AC21" s="94"/>
      <c r="AD21" s="95"/>
      <c r="AE21" s="95"/>
      <c r="AF21" s="95"/>
      <c r="AG21" s="95"/>
      <c r="AH21" s="98"/>
    </row>
    <row r="22" spans="1:34" ht="15" customHeight="1" x14ac:dyDescent="0.25">
      <c r="A22" s="105"/>
      <c r="B22" s="64"/>
      <c r="C22" s="87" t="str">
        <f>IF($A20&lt;&gt;"",CONCATENATE(IF($A20&lt;&gt;"",IF(ISNA(VLOOKUP($A20,Données!$A$3:'Données'!$AA$12,4,0)), ,VLOOKUP($A20,Données!$A$3:'Données'!$AA$12,4,0)),"")," OF"),"")</f>
        <v/>
      </c>
      <c r="D22" s="96"/>
      <c r="E22" s="96"/>
      <c r="F22" s="96"/>
      <c r="G22" s="96"/>
      <c r="H22" s="96"/>
      <c r="I22" s="96"/>
      <c r="J22" s="96"/>
      <c r="K22" s="96"/>
      <c r="L22" s="96"/>
      <c r="M22" s="96"/>
      <c r="N22" s="96"/>
      <c r="O22" s="96"/>
      <c r="P22" s="96"/>
      <c r="Q22" s="96"/>
      <c r="R22" s="96"/>
      <c r="S22" s="96"/>
      <c r="T22" s="96"/>
      <c r="U22" s="96"/>
      <c r="V22" s="96"/>
      <c r="W22" s="96"/>
      <c r="X22" s="97"/>
      <c r="Y22" s="39"/>
      <c r="Z22" s="98"/>
      <c r="AA22" s="99"/>
      <c r="AB22" s="100"/>
      <c r="AC22" s="94"/>
      <c r="AD22" s="95"/>
      <c r="AE22" s="95"/>
      <c r="AF22" s="95"/>
      <c r="AG22" s="95"/>
      <c r="AH22" s="98"/>
    </row>
    <row r="23" spans="1:34" ht="15" customHeight="1" x14ac:dyDescent="0.25">
      <c r="A23" s="105"/>
      <c r="B23" s="63"/>
      <c r="C23" s="89" t="str">
        <f>IF($A20&lt;&gt;"",CONCATENATE(IF($A20&lt;&gt;"",IF(ISNA(VLOOKUP($A20,Données!$A$3:'Données'!$AA$12,5,0)), ,VLOOKUP($A20,Données!$A$3:'Données'!$AA$12,5,0)),"")," IE"),"")</f>
        <v/>
      </c>
      <c r="D23" s="102"/>
      <c r="E23" s="102"/>
      <c r="F23" s="102"/>
      <c r="G23" s="102"/>
      <c r="H23" s="102"/>
      <c r="I23" s="102"/>
      <c r="J23" s="102"/>
      <c r="K23" s="102"/>
      <c r="L23" s="102"/>
      <c r="M23" s="102"/>
      <c r="N23" s="102"/>
      <c r="O23" s="102"/>
      <c r="P23" s="102"/>
      <c r="Q23" s="102"/>
      <c r="R23" s="102"/>
      <c r="S23" s="102"/>
      <c r="T23" s="102"/>
      <c r="U23" s="102"/>
      <c r="V23" s="102"/>
      <c r="W23" s="102"/>
      <c r="X23" s="104"/>
      <c r="Y23" s="39"/>
      <c r="Z23" s="98"/>
      <c r="AA23" s="99"/>
      <c r="AB23" s="100"/>
      <c r="AC23" s="94"/>
      <c r="AD23" s="95"/>
      <c r="AE23" s="95"/>
      <c r="AF23" s="95"/>
      <c r="AG23" s="95"/>
      <c r="AH23" s="98"/>
    </row>
    <row r="24" spans="1:34" ht="15" customHeight="1" x14ac:dyDescent="0.25">
      <c r="A24" s="105"/>
      <c r="B24" s="65"/>
      <c r="C24" s="87" t="str">
        <f>IF($A24&lt;&gt;"",CONCATENATE(IF($A24&lt;&gt;"",IF(ISNA(VLOOKUP($A24,Données!$A$3:'Données'!$AA$12,2,0)), ,VLOOKUP($A24,Données!$A$3:'Données'!$AA$12,2,0)),"")," HN"),"")</f>
        <v/>
      </c>
      <c r="D24" s="101" t="str">
        <f>IF($A24&lt;&gt;"",IF(ISNA(VLOOKUP($A24,Données!$A$3:'Données'!$AA$12,6,0)), ,VLOOKUP($A24,Données!$A$3:'Données'!$AA$12,6,0)),"")</f>
        <v/>
      </c>
      <c r="E24" s="101" t="str">
        <f>IF($A24&lt;&gt;"",IF(ISNA(VLOOKUP($A24,Données!$A$3:'Données'!$AA$12,7,0)), ,VLOOKUP($A24,Données!$A$3:'Données'!$AA$12,7,0)),"")</f>
        <v/>
      </c>
      <c r="F24" s="101" t="str">
        <f>IF($A24&lt;&gt;"",IF(ISNA(VLOOKUP($A24,Données!$A$3:'Données'!$AA$12,8,0)), ,VLOOKUP($A24,Données!$A$3:'Données'!$AA$12,8,0)),"")</f>
        <v/>
      </c>
      <c r="G24" s="101" t="str">
        <f>IF($A24&lt;&gt;"",IF(ISNA(VLOOKUP($A24,Données!$A$3:'Données'!$AA$12,9,0)), ,VLOOKUP($A24,Données!$A$3:'Données'!$AA$12,9,0)),"")</f>
        <v/>
      </c>
      <c r="H24" s="101" t="str">
        <f>IF($A24&lt;&gt;"",IF(ISNA(VLOOKUP($A24,Données!$A$3:'Données'!$AA$12,10,0)), ,VLOOKUP($A24,Données!$A$3:'Données'!$AA$12,10,0)),"")</f>
        <v/>
      </c>
      <c r="I24" s="101" t="str">
        <f>IF($A24&lt;&gt;"",IF(ISNA(VLOOKUP($A24,Données!$A$3:'Données'!$AA$12,11,0)), ,VLOOKUP($A24,Données!$A$3:'Données'!$AA$12,11,0)),"")</f>
        <v/>
      </c>
      <c r="J24" s="101" t="str">
        <f>IF($A24&lt;&gt;"",IF(ISNA(VLOOKUP($A24,Données!$A$3:'Données'!$AA$12,12,0)), ,VLOOKUP($A24,Données!$A$3:'Données'!$AA$12,12,0)),"")</f>
        <v/>
      </c>
      <c r="K24" s="101" t="str">
        <f>IF($A24&lt;&gt;"",IF(ISNA(VLOOKUP($A24,Données!$A$3:'Données'!$AA$12,13,0)), ,VLOOKUP($A24,Données!$A$3:'Données'!$AA$12,13,0)),"")</f>
        <v/>
      </c>
      <c r="L24" s="101" t="str">
        <f>IF($A24&lt;&gt;"",IF(ISNA(VLOOKUP($A24,Données!$A$3:'Données'!$AA$12,14,0)), ,VLOOKUP($A24,Données!$A$3:'Données'!$AA$12,14,0)),"")</f>
        <v/>
      </c>
      <c r="M24" s="101" t="str">
        <f>IF($A24&lt;&gt;"",IF(ISNA(VLOOKUP($A24,Données!$A$3:'Données'!$AA$12,15,0)), ,VLOOKUP($A24,Données!$A$3:'Données'!$AA$12,15,0)),"")</f>
        <v/>
      </c>
      <c r="N24" s="101" t="str">
        <f>IF($A24&lt;&gt;"",IF(ISNA(VLOOKUP($A24,Données!$A$3:'Données'!$AA$12,16,0)), ,VLOOKUP($A24,Données!$A$3:'Données'!$AA$12,16,0)),"")</f>
        <v/>
      </c>
      <c r="O24" s="101" t="str">
        <f>IF($A24&lt;&gt;"",IF(ISNA(VLOOKUP($A24,Données!$A$3:'Données'!$AA$12,17,0)), ,VLOOKUP($A24,Données!$A$3:'Données'!$AA$12,17,0)),"")</f>
        <v/>
      </c>
      <c r="P24" s="101" t="str">
        <f>IF($A24&lt;&gt;"",IF(ISNA(VLOOKUP($A24,Données!$A$3:'Données'!$AA$12,18,0)), ,VLOOKUP($A24,Données!$A$3:'Données'!$AA$12,18,0)),"")</f>
        <v/>
      </c>
      <c r="Q24" s="101" t="str">
        <f>IF($A24&lt;&gt;"",IF(ISNA(VLOOKUP($A24,Données!$A$3:'Données'!$AA$12,19,0)), ,VLOOKUP($A24,Données!$A$3:'Données'!$AA$12,19,0)),"")</f>
        <v/>
      </c>
      <c r="R24" s="101" t="str">
        <f>IF($A24&lt;&gt;"",IF(ISNA(VLOOKUP($A24,Données!$A$3:'Données'!$AA$12,20,0)), ,VLOOKUP($A24,Données!$A$3:'Données'!$AA$12,20,0)),"")</f>
        <v/>
      </c>
      <c r="S24" s="101" t="str">
        <f>IF($A24&lt;&gt;"",IF(ISNA(VLOOKUP($A24,Données!$A$3:'Données'!$AA$12,21,0)), ,VLOOKUP($A24,Données!$A$3:'Données'!$AA$12,21,0)),"")</f>
        <v/>
      </c>
      <c r="T24" s="101" t="str">
        <f>IF($A24&lt;&gt;"",IF(ISNA(VLOOKUP($A24,Données!$A$3:'Données'!$AA$12,22,0)), ,VLOOKUP($A24,Données!$A$3:'Données'!$AA$12,22,0)),"")</f>
        <v/>
      </c>
      <c r="U24" s="101" t="str">
        <f>IF($A24&lt;&gt;"",IF(ISNA(VLOOKUP($A24,Données!$A$3:'Données'!$AA$12,23,0)), ,VLOOKUP($A24,Données!$A$3:'Données'!$AA$12,23,0)),"")</f>
        <v/>
      </c>
      <c r="V24" s="101" t="str">
        <f>IF($A24&lt;&gt;"",IF(ISNA(VLOOKUP($A24,Données!$A$3:'Données'!$AA$12,24,0)), ,VLOOKUP($A24,Données!$A$3:'Données'!$AA$12,24,0)),"")</f>
        <v/>
      </c>
      <c r="W24" s="101" t="str">
        <f>IF($A24&lt;&gt;"",IF(ISNA(VLOOKUP($A24,Données!$A$3:'Données'!$AA$12,25,0)), ,VLOOKUP($A24,Données!$A$3:'Données'!$AA$12,25,0)),"")</f>
        <v/>
      </c>
      <c r="X24" s="103" t="str">
        <f>IF($A24&lt;&gt;"",IF(ISNA(VLOOKUP($A24,Données!$A$3:'Données'!$AA$12,26,0)), ,VLOOKUP($A24,Données!$A$3:'Données'!$AA$12,26,0)),"")</f>
        <v/>
      </c>
      <c r="Y24" s="39"/>
      <c r="Z24" s="98" t="str">
        <f>IF($A24&lt;&gt;"",IF(ISNA(VLOOKUP($A24,Données!$A$3:'Données'!$AA$12,27,0)), ,VLOOKUP($A24,Données!$A$3:'Données'!$AA$12,27,0)),"")</f>
        <v/>
      </c>
      <c r="AA24" s="99" t="e">
        <f>IF($AB24=0,"OK","Erreur")</f>
        <v>#VALUE!</v>
      </c>
      <c r="AB24" s="100" t="e">
        <f>$Z24-'Feuille Saisie'!$B$5</f>
        <v>#VALUE!</v>
      </c>
      <c r="AC24" s="94" t="str">
        <f>IF($A24&lt;&gt;"",IF(ISNA(VLOOKUP($A24,Données!$A$3:'Données'!$AZ$12,28,0)),,VLOOKUP($A24,Données!$A$3:'Données'!$AZ$12,28,0)),"")</f>
        <v/>
      </c>
      <c r="AD24" s="95">
        <f>IF(AND($E24&lt;&gt;"/",$E24&lt;&gt;""),1,0)</f>
        <v>0</v>
      </c>
      <c r="AE24" s="95">
        <f>IF(AND($O24&lt;&gt;"/",$O24&lt;&gt;""),1,0)</f>
        <v>0</v>
      </c>
      <c r="AF24" s="95">
        <f>IF(AND($T24&lt;&gt;"/",$T24&lt;&gt;""),1,0)</f>
        <v>0</v>
      </c>
      <c r="AG24" s="95">
        <f>IF(AND($V24&lt;&gt;"/",$V24&lt;&gt;""),1,0)</f>
        <v>0</v>
      </c>
      <c r="AH24" s="98" t="str">
        <f>IF($A24&lt;&gt;"",CONCATENATE("Fichier agence enregistré sous le nom ",IF($A24&lt;&gt;"",IF(ISNA(VLOOKUP($A24,Données!$A$3:'Données'!$AC$12,29,0)), ,VLOOKUP($A24,Données!$A$3:'Données'!$AC$12,29,0)),"")),"")</f>
        <v/>
      </c>
    </row>
    <row r="25" spans="1:34" ht="15" customHeight="1" x14ac:dyDescent="0.25">
      <c r="A25" s="105"/>
      <c r="B25" s="64"/>
      <c r="C25" s="87" t="str">
        <f>IF($A24&lt;&gt;"",CONCATENATE(IF($A24&lt;&gt;"",IF(ISNA(VLOOKUP($A24,Données!$A$3:'Données'!$AA$12,3,0)), ,VLOOKUP($A24,Données!$A$3:'Données'!$AA$12,3,0)),"")," HR"),"")</f>
        <v/>
      </c>
      <c r="D25" s="96"/>
      <c r="E25" s="96"/>
      <c r="F25" s="96"/>
      <c r="G25" s="96"/>
      <c r="H25" s="96"/>
      <c r="I25" s="96"/>
      <c r="J25" s="96"/>
      <c r="K25" s="96"/>
      <c r="L25" s="96"/>
      <c r="M25" s="96"/>
      <c r="N25" s="96"/>
      <c r="O25" s="96"/>
      <c r="P25" s="96"/>
      <c r="Q25" s="96"/>
      <c r="R25" s="96"/>
      <c r="S25" s="96"/>
      <c r="T25" s="96"/>
      <c r="U25" s="96"/>
      <c r="V25" s="96"/>
      <c r="W25" s="96"/>
      <c r="X25" s="97"/>
      <c r="Y25" s="39"/>
      <c r="Z25" s="98"/>
      <c r="AA25" s="99"/>
      <c r="AB25" s="100"/>
      <c r="AC25" s="94"/>
      <c r="AD25" s="95"/>
      <c r="AE25" s="95"/>
      <c r="AF25" s="95"/>
      <c r="AG25" s="95"/>
      <c r="AH25" s="98"/>
    </row>
    <row r="26" spans="1:34" ht="15" customHeight="1" x14ac:dyDescent="0.25">
      <c r="A26" s="105"/>
      <c r="B26" s="64"/>
      <c r="C26" s="87" t="str">
        <f>IF($A24&lt;&gt;"",CONCATENATE(IF($A24&lt;&gt;"",IF(ISNA(VLOOKUP($A24,Données!$A$3:'Données'!$AA$12,4,0)), ,VLOOKUP($A24,Données!$A$3:'Données'!$AA$12,4,0)),"")," OF"),"")</f>
        <v/>
      </c>
      <c r="D26" s="96"/>
      <c r="E26" s="96"/>
      <c r="F26" s="96"/>
      <c r="G26" s="96"/>
      <c r="H26" s="96"/>
      <c r="I26" s="96"/>
      <c r="J26" s="96"/>
      <c r="K26" s="96"/>
      <c r="L26" s="96"/>
      <c r="M26" s="96"/>
      <c r="N26" s="96"/>
      <c r="O26" s="96"/>
      <c r="P26" s="96"/>
      <c r="Q26" s="96"/>
      <c r="R26" s="96"/>
      <c r="S26" s="96"/>
      <c r="T26" s="96"/>
      <c r="U26" s="96"/>
      <c r="V26" s="96"/>
      <c r="W26" s="96"/>
      <c r="X26" s="97"/>
      <c r="Y26" s="39"/>
      <c r="Z26" s="98"/>
      <c r="AA26" s="99"/>
      <c r="AB26" s="100"/>
      <c r="AC26" s="94"/>
      <c r="AD26" s="95"/>
      <c r="AE26" s="95"/>
      <c r="AF26" s="95"/>
      <c r="AG26" s="95"/>
      <c r="AH26" s="98"/>
    </row>
    <row r="27" spans="1:34" ht="15" customHeight="1" x14ac:dyDescent="0.25">
      <c r="A27" s="105"/>
      <c r="B27" s="63"/>
      <c r="C27" s="89" t="str">
        <f>IF($A24&lt;&gt;"",CONCATENATE(IF($A24&lt;&gt;"",IF(ISNA(VLOOKUP($A24,Données!$A$3:'Données'!$AA$12,5,0)), ,VLOOKUP($A24,Données!$A$3:'Données'!$AA$12,5,0)),"")," IE"),"")</f>
        <v/>
      </c>
      <c r="D27" s="102"/>
      <c r="E27" s="102"/>
      <c r="F27" s="102"/>
      <c r="G27" s="102"/>
      <c r="H27" s="102"/>
      <c r="I27" s="102"/>
      <c r="J27" s="102"/>
      <c r="K27" s="102"/>
      <c r="L27" s="102"/>
      <c r="M27" s="102"/>
      <c r="N27" s="102"/>
      <c r="O27" s="102"/>
      <c r="P27" s="102"/>
      <c r="Q27" s="102"/>
      <c r="R27" s="102"/>
      <c r="S27" s="102"/>
      <c r="T27" s="102"/>
      <c r="U27" s="102"/>
      <c r="V27" s="102"/>
      <c r="W27" s="102"/>
      <c r="X27" s="104"/>
      <c r="Y27" s="39"/>
      <c r="Z27" s="98"/>
      <c r="AA27" s="99"/>
      <c r="AB27" s="100"/>
      <c r="AC27" s="94"/>
      <c r="AD27" s="95"/>
      <c r="AE27" s="95"/>
      <c r="AF27" s="95"/>
      <c r="AG27" s="95"/>
      <c r="AH27" s="98"/>
    </row>
    <row r="28" spans="1:34" ht="15" customHeight="1" x14ac:dyDescent="0.25">
      <c r="A28" s="105"/>
      <c r="B28" s="65"/>
      <c r="C28" s="87" t="str">
        <f>IF($A28&lt;&gt;"",CONCATENATE(IF($A28&lt;&gt;"",IF(ISNA(VLOOKUP($A28,Données!$A$3:'Données'!$AA$12,2,0)), ,VLOOKUP($A28,Données!$A$3:'Données'!$AA$12,2,0)),"")," HN"),"")</f>
        <v/>
      </c>
      <c r="D28" s="101" t="str">
        <f>IF($A28&lt;&gt;"",IF(ISNA(VLOOKUP($A28,Données!$A$3:'Données'!$AA$12,6,0)), ,VLOOKUP($A28,Données!$A$3:'Données'!$AA$12,6,0)),"")</f>
        <v/>
      </c>
      <c r="E28" s="101" t="str">
        <f>IF($A28&lt;&gt;"",IF(ISNA(VLOOKUP($A28,Données!$A$3:'Données'!$AA$12,7,0)), ,VLOOKUP($A28,Données!$A$3:'Données'!$AA$12,7,0)),"")</f>
        <v/>
      </c>
      <c r="F28" s="101" t="str">
        <f>IF($A28&lt;&gt;"",IF(ISNA(VLOOKUP($A28,Données!$A$3:'Données'!$AA$12,8,0)), ,VLOOKUP($A28,Données!$A$3:'Données'!$AA$12,8,0)),"")</f>
        <v/>
      </c>
      <c r="G28" s="101" t="str">
        <f>IF($A28&lt;&gt;"",IF(ISNA(VLOOKUP($A28,Données!$A$3:'Données'!$AA$12,9,0)), ,VLOOKUP($A28,Données!$A$3:'Données'!$AA$12,9,0)),"")</f>
        <v/>
      </c>
      <c r="H28" s="101" t="str">
        <f>IF($A28&lt;&gt;"",IF(ISNA(VLOOKUP($A28,Données!$A$3:'Données'!$AA$12,10,0)), ,VLOOKUP($A28,Données!$A$3:'Données'!$AA$12,10,0)),"")</f>
        <v/>
      </c>
      <c r="I28" s="101" t="str">
        <f>IF($A28&lt;&gt;"",IF(ISNA(VLOOKUP($A28,Données!$A$3:'Données'!$AA$12,11,0)), ,VLOOKUP($A28,Données!$A$3:'Données'!$AA$12,11,0)),"")</f>
        <v/>
      </c>
      <c r="J28" s="101" t="str">
        <f>IF($A28&lt;&gt;"",IF(ISNA(VLOOKUP($A28,Données!$A$3:'Données'!$AA$12,12,0)), ,VLOOKUP($A28,Données!$A$3:'Données'!$AA$12,12,0)),"")</f>
        <v/>
      </c>
      <c r="K28" s="101" t="str">
        <f>IF($A28&lt;&gt;"",IF(ISNA(VLOOKUP($A28,Données!$A$3:'Données'!$AA$12,13,0)), ,VLOOKUP($A28,Données!$A$3:'Données'!$AA$12,13,0)),"")</f>
        <v/>
      </c>
      <c r="L28" s="101" t="str">
        <f>IF($A28&lt;&gt;"",IF(ISNA(VLOOKUP($A28,Données!$A$3:'Données'!$AA$12,14,0)), ,VLOOKUP($A28,Données!$A$3:'Données'!$AA$12,14,0)),"")</f>
        <v/>
      </c>
      <c r="M28" s="101" t="str">
        <f>IF($A28&lt;&gt;"",IF(ISNA(VLOOKUP($A28,Données!$A$3:'Données'!$AA$12,15,0)), ,VLOOKUP($A28,Données!$A$3:'Données'!$AA$12,15,0)),"")</f>
        <v/>
      </c>
      <c r="N28" s="101" t="str">
        <f>IF($A28&lt;&gt;"",IF(ISNA(VLOOKUP($A28,Données!$A$3:'Données'!$AA$12,16,0)), ,VLOOKUP($A28,Données!$A$3:'Données'!$AA$12,16,0)),"")</f>
        <v/>
      </c>
      <c r="O28" s="101" t="str">
        <f>IF($A28&lt;&gt;"",IF(ISNA(VLOOKUP($A28,Données!$A$3:'Données'!$AA$12,17,0)), ,VLOOKUP($A28,Données!$A$3:'Données'!$AA$12,17,0)),"")</f>
        <v/>
      </c>
      <c r="P28" s="101" t="str">
        <f>IF($A28&lt;&gt;"",IF(ISNA(VLOOKUP($A28,Données!$A$3:'Données'!$AA$12,18,0)), ,VLOOKUP($A28,Données!$A$3:'Données'!$AA$12,18,0)),"")</f>
        <v/>
      </c>
      <c r="Q28" s="101" t="str">
        <f>IF($A28&lt;&gt;"",IF(ISNA(VLOOKUP($A28,Données!$A$3:'Données'!$AA$12,19,0)), ,VLOOKUP($A28,Données!$A$3:'Données'!$AA$12,19,0)),"")</f>
        <v/>
      </c>
      <c r="R28" s="101" t="str">
        <f>IF($A28&lt;&gt;"",IF(ISNA(VLOOKUP($A28,Données!$A$3:'Données'!$AA$12,20,0)), ,VLOOKUP($A28,Données!$A$3:'Données'!$AA$12,20,0)),"")</f>
        <v/>
      </c>
      <c r="S28" s="101" t="str">
        <f>IF($A28&lt;&gt;"",IF(ISNA(VLOOKUP($A28,Données!$A$3:'Données'!$AA$12,21,0)), ,VLOOKUP($A28,Données!$A$3:'Données'!$AA$12,21,0)),"")</f>
        <v/>
      </c>
      <c r="T28" s="101" t="str">
        <f>IF($A28&lt;&gt;"",IF(ISNA(VLOOKUP($A28,Données!$A$3:'Données'!$AA$12,22,0)), ,VLOOKUP($A28,Données!$A$3:'Données'!$AA$12,22,0)),"")</f>
        <v/>
      </c>
      <c r="U28" s="101" t="str">
        <f>IF($A28&lt;&gt;"",IF(ISNA(VLOOKUP($A28,Données!$A$3:'Données'!$AA$12,23,0)), ,VLOOKUP($A28,Données!$A$3:'Données'!$AA$12,23,0)),"")</f>
        <v/>
      </c>
      <c r="V28" s="101" t="str">
        <f>IF($A28&lt;&gt;"",IF(ISNA(VLOOKUP($A28,Données!$A$3:'Données'!$AA$12,24,0)), ,VLOOKUP($A28,Données!$A$3:'Données'!$AA$12,24,0)),"")</f>
        <v/>
      </c>
      <c r="W28" s="101" t="str">
        <f>IF($A28&lt;&gt;"",IF(ISNA(VLOOKUP($A28,Données!$A$3:'Données'!$AA$12,25,0)), ,VLOOKUP($A28,Données!$A$3:'Données'!$AA$12,25,0)),"")</f>
        <v/>
      </c>
      <c r="X28" s="103" t="str">
        <f>IF($A28&lt;&gt;"",IF(ISNA(VLOOKUP($A28,Données!$A$3:'Données'!$AA$12,26,0)), ,VLOOKUP($A28,Données!$A$3:'Données'!$AA$12,26,0)),"")</f>
        <v/>
      </c>
      <c r="Y28" s="39"/>
      <c r="Z28" s="98" t="str">
        <f>IF($A28&lt;&gt;"",IF(ISNA(VLOOKUP($A28,Données!$A$3:'Données'!$AA$12,27,0)), ,VLOOKUP($A28,Données!$A$3:'Données'!$AA$12,27,0)),"")</f>
        <v/>
      </c>
      <c r="AA28" s="99" t="e">
        <f>IF($AB28=0,"OK","Erreur")</f>
        <v>#VALUE!</v>
      </c>
      <c r="AB28" s="100" t="e">
        <f>$Z28-'Feuille Saisie'!$B$5</f>
        <v>#VALUE!</v>
      </c>
      <c r="AC28" s="94" t="str">
        <f>IF($A28&lt;&gt;"",IF(ISNA(VLOOKUP($A28,Données!$A$3:'Données'!$AZ$12,28,0)),,VLOOKUP($A28,Données!$A$3:'Données'!$AZ$12,28,0)),"")</f>
        <v/>
      </c>
      <c r="AD28" s="95">
        <f>IF(AND($E28&lt;&gt;"/",$E28&lt;&gt;""),1,0)</f>
        <v>0</v>
      </c>
      <c r="AE28" s="95">
        <f>IF(AND($O28&lt;&gt;"/",$O28&lt;&gt;""),1,0)</f>
        <v>0</v>
      </c>
      <c r="AF28" s="95">
        <f>IF(AND($T28&lt;&gt;"/",$T28&lt;&gt;""),1,0)</f>
        <v>0</v>
      </c>
      <c r="AG28" s="95">
        <f>IF(AND($V28&lt;&gt;"/",$V28&lt;&gt;""),1,0)</f>
        <v>0</v>
      </c>
      <c r="AH28" s="98" t="str">
        <f>IF($A28&lt;&gt;"",CONCATENATE("Fichier agence enregistré sous le nom ",IF($A28&lt;&gt;"",IF(ISNA(VLOOKUP($A28,Données!$A$3:'Données'!$AC$12,29,0)), ,VLOOKUP($A28,Données!$A$3:'Données'!$AC$12,29,0)),"")),"")</f>
        <v/>
      </c>
    </row>
    <row r="29" spans="1:34" ht="15" customHeight="1" x14ac:dyDescent="0.25">
      <c r="A29" s="105"/>
      <c r="B29" s="64"/>
      <c r="C29" s="87" t="str">
        <f>IF($A28&lt;&gt;"",CONCATENATE(IF($A28&lt;&gt;"",IF(ISNA(VLOOKUP($A28,Données!$A$3:'Données'!$AA$12,3,0)), ,VLOOKUP($A28,Données!$A$3:'Données'!$AA$12,3,0)),"")," HR"),"")</f>
        <v/>
      </c>
      <c r="D29" s="96"/>
      <c r="E29" s="96"/>
      <c r="F29" s="96"/>
      <c r="G29" s="96"/>
      <c r="H29" s="96"/>
      <c r="I29" s="96"/>
      <c r="J29" s="96"/>
      <c r="K29" s="96"/>
      <c r="L29" s="96"/>
      <c r="M29" s="96"/>
      <c r="N29" s="96"/>
      <c r="O29" s="96"/>
      <c r="P29" s="96"/>
      <c r="Q29" s="96"/>
      <c r="R29" s="96"/>
      <c r="S29" s="96"/>
      <c r="T29" s="96"/>
      <c r="U29" s="96"/>
      <c r="V29" s="96"/>
      <c r="W29" s="96"/>
      <c r="X29" s="97"/>
      <c r="Y29" s="39"/>
      <c r="Z29" s="98"/>
      <c r="AA29" s="99"/>
      <c r="AB29" s="100"/>
      <c r="AC29" s="94"/>
      <c r="AD29" s="95"/>
      <c r="AE29" s="95"/>
      <c r="AF29" s="95"/>
      <c r="AG29" s="95"/>
      <c r="AH29" s="98"/>
    </row>
    <row r="30" spans="1:34" ht="15" customHeight="1" x14ac:dyDescent="0.25">
      <c r="A30" s="105"/>
      <c r="B30" s="64"/>
      <c r="C30" s="87" t="str">
        <f>IF($A28&lt;&gt;"",CONCATENATE(IF($A28&lt;&gt;"",IF(ISNA(VLOOKUP($A28,Données!$A$3:'Données'!$AA$12,4,0)), ,VLOOKUP($A28,Données!$A$3:'Données'!$AA$12,4,0)),"")," OF"),"")</f>
        <v/>
      </c>
      <c r="D30" s="96"/>
      <c r="E30" s="96"/>
      <c r="F30" s="96"/>
      <c r="G30" s="96"/>
      <c r="H30" s="96"/>
      <c r="I30" s="96"/>
      <c r="J30" s="96"/>
      <c r="K30" s="96"/>
      <c r="L30" s="96"/>
      <c r="M30" s="96"/>
      <c r="N30" s="96"/>
      <c r="O30" s="96"/>
      <c r="P30" s="96"/>
      <c r="Q30" s="96"/>
      <c r="R30" s="96"/>
      <c r="S30" s="96"/>
      <c r="T30" s="96"/>
      <c r="U30" s="96"/>
      <c r="V30" s="96"/>
      <c r="W30" s="96"/>
      <c r="X30" s="97"/>
      <c r="Y30" s="39"/>
      <c r="Z30" s="98"/>
      <c r="AA30" s="99"/>
      <c r="AB30" s="100"/>
      <c r="AC30" s="94"/>
      <c r="AD30" s="95"/>
      <c r="AE30" s="95"/>
      <c r="AF30" s="95"/>
      <c r="AG30" s="95"/>
      <c r="AH30" s="98"/>
    </row>
    <row r="31" spans="1:34" ht="15" customHeight="1" x14ac:dyDescent="0.25">
      <c r="A31" s="105"/>
      <c r="B31" s="63"/>
      <c r="C31" s="89" t="str">
        <f>IF($A28&lt;&gt;"",CONCATENATE(IF($A28&lt;&gt;"",IF(ISNA(VLOOKUP($A28,Données!$A$3:'Données'!$AA$12,5,0)), ,VLOOKUP($A28,Données!$A$3:'Données'!$AA$12,5,0)),"")," IE"),"")</f>
        <v/>
      </c>
      <c r="D31" s="102"/>
      <c r="E31" s="102"/>
      <c r="F31" s="102"/>
      <c r="G31" s="102"/>
      <c r="H31" s="102"/>
      <c r="I31" s="102"/>
      <c r="J31" s="102"/>
      <c r="K31" s="102"/>
      <c r="L31" s="102"/>
      <c r="M31" s="102"/>
      <c r="N31" s="102"/>
      <c r="O31" s="102"/>
      <c r="P31" s="102"/>
      <c r="Q31" s="102"/>
      <c r="R31" s="102"/>
      <c r="S31" s="102"/>
      <c r="T31" s="102"/>
      <c r="U31" s="102"/>
      <c r="V31" s="102"/>
      <c r="W31" s="102"/>
      <c r="X31" s="104"/>
      <c r="Y31" s="39"/>
      <c r="Z31" s="98"/>
      <c r="AA31" s="99"/>
      <c r="AB31" s="100"/>
      <c r="AC31" s="94"/>
      <c r="AD31" s="95"/>
      <c r="AE31" s="95"/>
      <c r="AF31" s="95"/>
      <c r="AG31" s="95"/>
      <c r="AH31" s="98"/>
    </row>
    <row r="32" spans="1:34" ht="15" customHeight="1" x14ac:dyDescent="0.25">
      <c r="A32" s="105"/>
      <c r="B32" s="65"/>
      <c r="C32" s="87" t="str">
        <f>IF($A32&lt;&gt;"",CONCATENATE(IF($A32&lt;&gt;"",IF(ISNA(VLOOKUP($A32,Données!$A$3:'Données'!$AA$12,2,0)), ,VLOOKUP($A32,Données!$A$3:'Données'!$AA$12,2,0)),"")," HN"),"")</f>
        <v/>
      </c>
      <c r="D32" s="101" t="str">
        <f>IF($A32&lt;&gt;"",IF(ISNA(VLOOKUP($A32,Données!$A$3:'Données'!$AA$12,6,0)), ,VLOOKUP($A32,Données!$A$3:'Données'!$AA$12,6,0)),"")</f>
        <v/>
      </c>
      <c r="E32" s="101" t="str">
        <f>IF($A32&lt;&gt;"",IF(ISNA(VLOOKUP($A32,Données!$A$3:'Données'!$AA$12,7,0)), ,VLOOKUP($A32,Données!$A$3:'Données'!$AA$12,7,0)),"")</f>
        <v/>
      </c>
      <c r="F32" s="101" t="str">
        <f>IF($A32&lt;&gt;"",IF(ISNA(VLOOKUP($A32,Données!$A$3:'Données'!$AA$12,8,0)), ,VLOOKUP($A32,Données!$A$3:'Données'!$AA$12,8,0)),"")</f>
        <v/>
      </c>
      <c r="G32" s="101" t="str">
        <f>IF($A32&lt;&gt;"",IF(ISNA(VLOOKUP($A32,Données!$A$3:'Données'!$AA$12,9,0)), ,VLOOKUP($A32,Données!$A$3:'Données'!$AA$12,9,0)),"")</f>
        <v/>
      </c>
      <c r="H32" s="101" t="str">
        <f>IF($A32&lt;&gt;"",IF(ISNA(VLOOKUP($A32,Données!$A$3:'Données'!$AA$12,10,0)), ,VLOOKUP($A32,Données!$A$3:'Données'!$AA$12,10,0)),"")</f>
        <v/>
      </c>
      <c r="I32" s="101" t="str">
        <f>IF($A32&lt;&gt;"",IF(ISNA(VLOOKUP($A32,Données!$A$3:'Données'!$AA$12,11,0)), ,VLOOKUP($A32,Données!$A$3:'Données'!$AA$12,11,0)),"")</f>
        <v/>
      </c>
      <c r="J32" s="101" t="str">
        <f>IF($A32&lt;&gt;"",IF(ISNA(VLOOKUP($A32,Données!$A$3:'Données'!$AA$12,12,0)), ,VLOOKUP($A32,Données!$A$3:'Données'!$AA$12,12,0)),"")</f>
        <v/>
      </c>
      <c r="K32" s="101" t="str">
        <f>IF($A32&lt;&gt;"",IF(ISNA(VLOOKUP($A32,Données!$A$3:'Données'!$AA$12,13,0)), ,VLOOKUP($A32,Données!$A$3:'Données'!$AA$12,13,0)),"")</f>
        <v/>
      </c>
      <c r="L32" s="101" t="str">
        <f>IF($A32&lt;&gt;"",IF(ISNA(VLOOKUP($A32,Données!$A$3:'Données'!$AA$12,14,0)), ,VLOOKUP($A32,Données!$A$3:'Données'!$AA$12,14,0)),"")</f>
        <v/>
      </c>
      <c r="M32" s="101" t="str">
        <f>IF($A32&lt;&gt;"",IF(ISNA(VLOOKUP($A32,Données!$A$3:'Données'!$AA$12,15,0)), ,VLOOKUP($A32,Données!$A$3:'Données'!$AA$12,15,0)),"")</f>
        <v/>
      </c>
      <c r="N32" s="101" t="str">
        <f>IF($A32&lt;&gt;"",IF(ISNA(VLOOKUP($A32,Données!$A$3:'Données'!$AA$12,16,0)), ,VLOOKUP($A32,Données!$A$3:'Données'!$AA$12,16,0)),"")</f>
        <v/>
      </c>
      <c r="O32" s="101" t="str">
        <f>IF($A32&lt;&gt;"",IF(ISNA(VLOOKUP($A32,Données!$A$3:'Données'!$AA$12,17,0)), ,VLOOKUP($A32,Données!$A$3:'Données'!$AA$12,17,0)),"")</f>
        <v/>
      </c>
      <c r="P32" s="101" t="str">
        <f>IF($A32&lt;&gt;"",IF(ISNA(VLOOKUP($A32,Données!$A$3:'Données'!$AA$12,18,0)), ,VLOOKUP($A32,Données!$A$3:'Données'!$AA$12,18,0)),"")</f>
        <v/>
      </c>
      <c r="Q32" s="101" t="str">
        <f>IF($A32&lt;&gt;"",IF(ISNA(VLOOKUP($A32,Données!$A$3:'Données'!$AA$12,19,0)), ,VLOOKUP($A32,Données!$A$3:'Données'!$AA$12,19,0)),"")</f>
        <v/>
      </c>
      <c r="R32" s="101" t="str">
        <f>IF($A32&lt;&gt;"",IF(ISNA(VLOOKUP($A32,Données!$A$3:'Données'!$AA$12,20,0)), ,VLOOKUP($A32,Données!$A$3:'Données'!$AA$12,20,0)),"")</f>
        <v/>
      </c>
      <c r="S32" s="101" t="str">
        <f>IF($A32&lt;&gt;"",IF(ISNA(VLOOKUP($A32,Données!$A$3:'Données'!$AA$12,21,0)), ,VLOOKUP($A32,Données!$A$3:'Données'!$AA$12,21,0)),"")</f>
        <v/>
      </c>
      <c r="T32" s="101" t="str">
        <f>IF($A32&lt;&gt;"",IF(ISNA(VLOOKUP($A32,Données!$A$3:'Données'!$AA$12,22,0)), ,VLOOKUP($A32,Données!$A$3:'Données'!$AA$12,22,0)),"")</f>
        <v/>
      </c>
      <c r="U32" s="101" t="str">
        <f>IF($A32&lt;&gt;"",IF(ISNA(VLOOKUP($A32,Données!$A$3:'Données'!$AA$12,23,0)), ,VLOOKUP($A32,Données!$A$3:'Données'!$AA$12,23,0)),"")</f>
        <v/>
      </c>
      <c r="V32" s="101" t="str">
        <f>IF($A32&lt;&gt;"",IF(ISNA(VLOOKUP($A32,Données!$A$3:'Données'!$AA$12,24,0)), ,VLOOKUP($A32,Données!$A$3:'Données'!$AA$12,24,0)),"")</f>
        <v/>
      </c>
      <c r="W32" s="101" t="str">
        <f>IF($A32&lt;&gt;"",IF(ISNA(VLOOKUP($A32,Données!$A$3:'Données'!$AA$12,25,0)), ,VLOOKUP($A32,Données!$A$3:'Données'!$AA$12,25,0)),"")</f>
        <v/>
      </c>
      <c r="X32" s="103" t="str">
        <f>IF($A32&lt;&gt;"",IF(ISNA(VLOOKUP($A32,Données!$A$3:'Données'!$AA$12,26,0)), ,VLOOKUP($A32,Données!$A$3:'Données'!$AA$12,26,0)),"")</f>
        <v/>
      </c>
      <c r="Y32" s="39"/>
      <c r="Z32" s="98" t="str">
        <f>IF($A32&lt;&gt;"",IF(ISNA(VLOOKUP($A32,Données!$A$3:'Données'!$AA$12,27,0)), ,VLOOKUP($A32,Données!$A$3:'Données'!$AA$12,27,0)),"")</f>
        <v/>
      </c>
      <c r="AA32" s="99" t="e">
        <f>IF($AB32=0,"OK","Erreur")</f>
        <v>#VALUE!</v>
      </c>
      <c r="AB32" s="100" t="e">
        <f>$Z32-'Feuille Saisie'!$B$5</f>
        <v>#VALUE!</v>
      </c>
      <c r="AC32" s="94" t="str">
        <f>IF($A32&lt;&gt;"",IF(ISNA(VLOOKUP($A32,Données!$A$3:'Données'!$AZ$12,28,0)),,VLOOKUP($A32,Données!$A$3:'Données'!$AZ$12,28,0)),"")</f>
        <v/>
      </c>
      <c r="AD32" s="95">
        <f>IF(AND($E32&lt;&gt;"/",$E32&lt;&gt;""),1,0)</f>
        <v>0</v>
      </c>
      <c r="AE32" s="95">
        <f>IF(AND($O32&lt;&gt;"/",$O32&lt;&gt;""),1,0)</f>
        <v>0</v>
      </c>
      <c r="AF32" s="95">
        <f>IF(AND($T32&lt;&gt;"/",$T32&lt;&gt;""),1,0)</f>
        <v>0</v>
      </c>
      <c r="AG32" s="95">
        <f>IF(AND($V32&lt;&gt;"/",$V32&lt;&gt;""),1,0)</f>
        <v>0</v>
      </c>
      <c r="AH32" s="98" t="str">
        <f>IF($A32&lt;&gt;"",CONCATENATE("Fichier agence enregistré sous le nom ",IF($A32&lt;&gt;"",IF(ISNA(VLOOKUP($A32,Données!$A$3:'Données'!$AC$12,29,0)), ,VLOOKUP($A32,Données!$A$3:'Données'!$AC$12,29,0)),"")),"")</f>
        <v/>
      </c>
    </row>
    <row r="33" spans="1:34" ht="15" customHeight="1" x14ac:dyDescent="0.25">
      <c r="A33" s="105"/>
      <c r="B33" s="64"/>
      <c r="C33" s="87" t="str">
        <f>IF($A32&lt;&gt;"",CONCATENATE(IF($A32&lt;&gt;"",IF(ISNA(VLOOKUP($A32,Données!$A$3:'Données'!$AA$12,3,0)), ,VLOOKUP($A32,Données!$A$3:'Données'!$AA$12,3,0)),"")," HR"),"")</f>
        <v/>
      </c>
      <c r="D33" s="96"/>
      <c r="E33" s="96"/>
      <c r="F33" s="96"/>
      <c r="G33" s="96"/>
      <c r="H33" s="96"/>
      <c r="I33" s="96"/>
      <c r="J33" s="96"/>
      <c r="K33" s="96"/>
      <c r="L33" s="96"/>
      <c r="M33" s="96"/>
      <c r="N33" s="96"/>
      <c r="O33" s="96"/>
      <c r="P33" s="96"/>
      <c r="Q33" s="96"/>
      <c r="R33" s="96"/>
      <c r="S33" s="96"/>
      <c r="T33" s="96"/>
      <c r="U33" s="96"/>
      <c r="V33" s="96"/>
      <c r="W33" s="96"/>
      <c r="X33" s="97"/>
      <c r="Y33" s="39"/>
      <c r="Z33" s="98"/>
      <c r="AA33" s="99"/>
      <c r="AB33" s="100"/>
      <c r="AC33" s="94"/>
      <c r="AD33" s="95"/>
      <c r="AE33" s="95"/>
      <c r="AF33" s="95"/>
      <c r="AG33" s="95"/>
      <c r="AH33" s="98"/>
    </row>
    <row r="34" spans="1:34" ht="15" customHeight="1" x14ac:dyDescent="0.25">
      <c r="A34" s="105"/>
      <c r="B34" s="64"/>
      <c r="C34" s="87" t="str">
        <f>IF($A32&lt;&gt;"",CONCATENATE(IF($A32&lt;&gt;"",IF(ISNA(VLOOKUP($A32,Données!$A$3:'Données'!$AA$12,4,0)), ,VLOOKUP($A32,Données!$A$3:'Données'!$AA$12,4,0)),"")," OF"),"")</f>
        <v/>
      </c>
      <c r="D34" s="96"/>
      <c r="E34" s="96"/>
      <c r="F34" s="96"/>
      <c r="G34" s="96"/>
      <c r="H34" s="96"/>
      <c r="I34" s="96"/>
      <c r="J34" s="96"/>
      <c r="K34" s="96"/>
      <c r="L34" s="96"/>
      <c r="M34" s="96"/>
      <c r="N34" s="96"/>
      <c r="O34" s="96"/>
      <c r="P34" s="96"/>
      <c r="Q34" s="96"/>
      <c r="R34" s="96"/>
      <c r="S34" s="96"/>
      <c r="T34" s="96"/>
      <c r="U34" s="96"/>
      <c r="V34" s="96"/>
      <c r="W34" s="96"/>
      <c r="X34" s="97"/>
      <c r="Y34" s="39"/>
      <c r="Z34" s="98"/>
      <c r="AA34" s="99"/>
      <c r="AB34" s="100"/>
      <c r="AC34" s="94"/>
      <c r="AD34" s="95"/>
      <c r="AE34" s="95"/>
      <c r="AF34" s="95"/>
      <c r="AG34" s="95"/>
      <c r="AH34" s="98"/>
    </row>
    <row r="35" spans="1:34" ht="15" customHeight="1" x14ac:dyDescent="0.25">
      <c r="A35" s="105"/>
      <c r="B35" s="63"/>
      <c r="C35" s="89" t="str">
        <f>IF($A32&lt;&gt;"",CONCATENATE(IF($A32&lt;&gt;"",IF(ISNA(VLOOKUP($A32,Données!$A$3:'Données'!$AA$12,5,0)), ,VLOOKUP($A32,Données!$A$3:'Données'!$AA$12,5,0)),"")," IE"),"")</f>
        <v/>
      </c>
      <c r="D35" s="102"/>
      <c r="E35" s="102"/>
      <c r="F35" s="102"/>
      <c r="G35" s="102"/>
      <c r="H35" s="102"/>
      <c r="I35" s="102"/>
      <c r="J35" s="102"/>
      <c r="K35" s="102"/>
      <c r="L35" s="102"/>
      <c r="M35" s="102"/>
      <c r="N35" s="102"/>
      <c r="O35" s="102"/>
      <c r="P35" s="102"/>
      <c r="Q35" s="102"/>
      <c r="R35" s="102"/>
      <c r="S35" s="102"/>
      <c r="T35" s="102"/>
      <c r="U35" s="102"/>
      <c r="V35" s="102"/>
      <c r="W35" s="102"/>
      <c r="X35" s="104"/>
      <c r="Y35" s="39"/>
      <c r="Z35" s="98"/>
      <c r="AA35" s="99"/>
      <c r="AB35" s="100"/>
      <c r="AC35" s="94"/>
      <c r="AD35" s="95"/>
      <c r="AE35" s="95"/>
      <c r="AF35" s="95"/>
      <c r="AG35" s="95"/>
      <c r="AH35" s="98"/>
    </row>
    <row r="36" spans="1:34" ht="15" customHeight="1" x14ac:dyDescent="0.25">
      <c r="A36" s="105"/>
      <c r="B36" s="65"/>
      <c r="C36" s="87" t="str">
        <f>IF($A36&lt;&gt;"",CONCATENATE(IF($A36&lt;&gt;"",IF(ISNA(VLOOKUP($A36,Données!$A$3:'Données'!$AA$12,2,0)), ,VLOOKUP($A36,Données!$A$3:'Données'!$AA$12,2,0)),"")," HN"),"")</f>
        <v/>
      </c>
      <c r="D36" s="101" t="str">
        <f>IF($A36&lt;&gt;"",IF(ISNA(VLOOKUP($A36,Données!$A$3:'Données'!$AA$12,6,0)), ,VLOOKUP($A36,Données!$A$3:'Données'!$AA$12,6,0)),"")</f>
        <v/>
      </c>
      <c r="E36" s="101" t="str">
        <f>IF($A36&lt;&gt;"",IF(ISNA(VLOOKUP($A36,Données!$A$3:'Données'!$AA$12,7,0)), ,VLOOKUP($A36,Données!$A$3:'Données'!$AA$12,7,0)),"")</f>
        <v/>
      </c>
      <c r="F36" s="101" t="str">
        <f>IF($A36&lt;&gt;"",IF(ISNA(VLOOKUP($A36,Données!$A$3:'Données'!$AA$12,8,0)), ,VLOOKUP($A36,Données!$A$3:'Données'!$AA$12,8,0)),"")</f>
        <v/>
      </c>
      <c r="G36" s="101" t="str">
        <f>IF($A36&lt;&gt;"",IF(ISNA(VLOOKUP($A36,Données!$A$3:'Données'!$AA$12,9,0)), ,VLOOKUP($A36,Données!$A$3:'Données'!$AA$12,9,0)),"")</f>
        <v/>
      </c>
      <c r="H36" s="101" t="str">
        <f>IF($A36&lt;&gt;"",IF(ISNA(VLOOKUP($A36,Données!$A$3:'Données'!$AA$12,10,0)), ,VLOOKUP($A36,Données!$A$3:'Données'!$AA$12,10,0)),"")</f>
        <v/>
      </c>
      <c r="I36" s="101" t="str">
        <f>IF($A36&lt;&gt;"",IF(ISNA(VLOOKUP($A36,Données!$A$3:'Données'!$AA$12,11,0)), ,VLOOKUP($A36,Données!$A$3:'Données'!$AA$12,11,0)),"")</f>
        <v/>
      </c>
      <c r="J36" s="101" t="str">
        <f>IF($A36&lt;&gt;"",IF(ISNA(VLOOKUP($A36,Données!$A$3:'Données'!$AA$12,12,0)), ,VLOOKUP($A36,Données!$A$3:'Données'!$AA$12,12,0)),"")</f>
        <v/>
      </c>
      <c r="K36" s="101" t="str">
        <f>IF($A36&lt;&gt;"",IF(ISNA(VLOOKUP($A36,Données!$A$3:'Données'!$AA$12,13,0)), ,VLOOKUP($A36,Données!$A$3:'Données'!$AA$12,13,0)),"")</f>
        <v/>
      </c>
      <c r="L36" s="101" t="str">
        <f>IF($A36&lt;&gt;"",IF(ISNA(VLOOKUP($A36,Données!$A$3:'Données'!$AA$12,14,0)), ,VLOOKUP($A36,Données!$A$3:'Données'!$AA$12,14,0)),"")</f>
        <v/>
      </c>
      <c r="M36" s="101" t="str">
        <f>IF($A36&lt;&gt;"",IF(ISNA(VLOOKUP($A36,Données!$A$3:'Données'!$AA$12,15,0)), ,VLOOKUP($A36,Données!$A$3:'Données'!$AA$12,15,0)),"")</f>
        <v/>
      </c>
      <c r="N36" s="101" t="str">
        <f>IF($A36&lt;&gt;"",IF(ISNA(VLOOKUP($A36,Données!$A$3:'Données'!$AA$12,16,0)), ,VLOOKUP($A36,Données!$A$3:'Données'!$AA$12,16,0)),"")</f>
        <v/>
      </c>
      <c r="O36" s="101" t="str">
        <f>IF($A36&lt;&gt;"",IF(ISNA(VLOOKUP($A36,Données!$A$3:'Données'!$AA$12,17,0)), ,VLOOKUP($A36,Données!$A$3:'Données'!$AA$12,17,0)),"")</f>
        <v/>
      </c>
      <c r="P36" s="101" t="str">
        <f>IF($A36&lt;&gt;"",IF(ISNA(VLOOKUP($A36,Données!$A$3:'Données'!$AA$12,18,0)), ,VLOOKUP($A36,Données!$A$3:'Données'!$AA$12,18,0)),"")</f>
        <v/>
      </c>
      <c r="Q36" s="101" t="str">
        <f>IF($A36&lt;&gt;"",IF(ISNA(VLOOKUP($A36,Données!$A$3:'Données'!$AA$12,19,0)), ,VLOOKUP($A36,Données!$A$3:'Données'!$AA$12,19,0)),"")</f>
        <v/>
      </c>
      <c r="R36" s="101" t="str">
        <f>IF($A36&lt;&gt;"",IF(ISNA(VLOOKUP($A36,Données!$A$3:'Données'!$AA$12,20,0)), ,VLOOKUP($A36,Données!$A$3:'Données'!$AA$12,20,0)),"")</f>
        <v/>
      </c>
      <c r="S36" s="101" t="str">
        <f>IF($A36&lt;&gt;"",IF(ISNA(VLOOKUP($A36,Données!$A$3:'Données'!$AA$12,21,0)), ,VLOOKUP($A36,Données!$A$3:'Données'!$AA$12,21,0)),"")</f>
        <v/>
      </c>
      <c r="T36" s="101" t="str">
        <f>IF($A36&lt;&gt;"",IF(ISNA(VLOOKUP($A36,Données!$A$3:'Données'!$AA$12,22,0)), ,VLOOKUP($A36,Données!$A$3:'Données'!$AA$12,22,0)),"")</f>
        <v/>
      </c>
      <c r="U36" s="101" t="str">
        <f>IF($A36&lt;&gt;"",IF(ISNA(VLOOKUP($A36,Données!$A$3:'Données'!$AA$12,23,0)), ,VLOOKUP($A36,Données!$A$3:'Données'!$AA$12,23,0)),"")</f>
        <v/>
      </c>
      <c r="V36" s="101" t="str">
        <f>IF($A36&lt;&gt;"",IF(ISNA(VLOOKUP($A36,Données!$A$3:'Données'!$AA$12,24,0)), ,VLOOKUP($A36,Données!$A$3:'Données'!$AA$12,24,0)),"")</f>
        <v/>
      </c>
      <c r="W36" s="101" t="str">
        <f>IF($A36&lt;&gt;"",IF(ISNA(VLOOKUP($A36,Données!$A$3:'Données'!$AA$12,25,0)), ,VLOOKUP($A36,Données!$A$3:'Données'!$AA$12,25,0)),"")</f>
        <v/>
      </c>
      <c r="X36" s="103" t="str">
        <f>IF($A36&lt;&gt;"",IF(ISNA(VLOOKUP($A36,Données!$A$3:'Données'!$AA$12,26,0)), ,VLOOKUP($A36,Données!$A$3:'Données'!$AA$12,26,0)),"")</f>
        <v/>
      </c>
      <c r="Y36" s="39"/>
      <c r="Z36" s="98" t="str">
        <f>IF($A36&lt;&gt;"",IF(ISNA(VLOOKUP($A36,Données!$A$3:'Données'!$AA$12,27,0)), ,VLOOKUP($A36,Données!$A$3:'Données'!$AA$12,27,0)),"")</f>
        <v/>
      </c>
      <c r="AA36" s="99" t="e">
        <f>IF($AB36=0,"OK","Erreur")</f>
        <v>#VALUE!</v>
      </c>
      <c r="AB36" s="100" t="e">
        <f>$Z36-'Feuille Saisie'!$B$5</f>
        <v>#VALUE!</v>
      </c>
      <c r="AC36" s="94" t="str">
        <f>IF($A36&lt;&gt;"",IF(ISNA(VLOOKUP($A36,Données!$A$3:'Données'!$AZ$12,28,0)),,VLOOKUP($A36,Données!$A$3:'Données'!$AZ$12,28,0)),"")</f>
        <v/>
      </c>
      <c r="AD36" s="95">
        <f>IF(AND($E36&lt;&gt;"/",$E36&lt;&gt;""),1,0)</f>
        <v>0</v>
      </c>
      <c r="AE36" s="95">
        <f>IF(AND($O36&lt;&gt;"/",$O36&lt;&gt;""),1,0)</f>
        <v>0</v>
      </c>
      <c r="AF36" s="95">
        <f>IF(AND($T36&lt;&gt;"/",$T36&lt;&gt;""),1,0)</f>
        <v>0</v>
      </c>
      <c r="AG36" s="95">
        <f>IF(AND($V36&lt;&gt;"/",$V36&lt;&gt;""),1,0)</f>
        <v>0</v>
      </c>
      <c r="AH36" s="98" t="str">
        <f>IF($A36&lt;&gt;"",CONCATENATE("Fichier agence enregistré sous le nom ",IF($A36&lt;&gt;"",IF(ISNA(VLOOKUP($A36,Données!$A$3:'Données'!$AC$12,29,0)), ,VLOOKUP($A36,Données!$A$3:'Données'!$AC$12,29,0)),"")),"")</f>
        <v/>
      </c>
    </row>
    <row r="37" spans="1:34" ht="15" customHeight="1" x14ac:dyDescent="0.25">
      <c r="A37" s="105"/>
      <c r="B37" s="64"/>
      <c r="C37" s="87" t="str">
        <f>IF($A36&lt;&gt;"",CONCATENATE(IF($A36&lt;&gt;"",IF(ISNA(VLOOKUP($A36,Données!$A$3:'Données'!$AA$12,3,0)), ,VLOOKUP($A36,Données!$A$3:'Données'!$AA$12,3,0)),"")," HR"),"")</f>
        <v/>
      </c>
      <c r="D37" s="96"/>
      <c r="E37" s="96"/>
      <c r="F37" s="96"/>
      <c r="G37" s="96"/>
      <c r="H37" s="96"/>
      <c r="I37" s="96"/>
      <c r="J37" s="96"/>
      <c r="K37" s="96"/>
      <c r="L37" s="96"/>
      <c r="M37" s="96"/>
      <c r="N37" s="96"/>
      <c r="O37" s="96"/>
      <c r="P37" s="96"/>
      <c r="Q37" s="96"/>
      <c r="R37" s="96"/>
      <c r="S37" s="96"/>
      <c r="T37" s="96"/>
      <c r="U37" s="96"/>
      <c r="V37" s="96"/>
      <c r="W37" s="96"/>
      <c r="X37" s="97"/>
      <c r="Y37" s="39"/>
      <c r="Z37" s="98"/>
      <c r="AA37" s="99"/>
      <c r="AB37" s="100"/>
      <c r="AC37" s="94"/>
      <c r="AD37" s="95"/>
      <c r="AE37" s="95"/>
      <c r="AF37" s="95"/>
      <c r="AG37" s="95"/>
      <c r="AH37" s="98"/>
    </row>
    <row r="38" spans="1:34" ht="15" customHeight="1" x14ac:dyDescent="0.25">
      <c r="A38" s="105"/>
      <c r="B38" s="64"/>
      <c r="C38" s="87" t="str">
        <f>IF($A36&lt;&gt;"",CONCATENATE(IF($A36&lt;&gt;"",IF(ISNA(VLOOKUP($A36,Données!$A$3:'Données'!$AA$12,4,0)), ,VLOOKUP($A36,Données!$A$3:'Données'!$AA$12,4,0)),"")," OF"),"")</f>
        <v/>
      </c>
      <c r="D38" s="96"/>
      <c r="E38" s="96"/>
      <c r="F38" s="96"/>
      <c r="G38" s="96"/>
      <c r="H38" s="96"/>
      <c r="I38" s="96"/>
      <c r="J38" s="96"/>
      <c r="K38" s="96"/>
      <c r="L38" s="96"/>
      <c r="M38" s="96"/>
      <c r="N38" s="96"/>
      <c r="O38" s="96"/>
      <c r="P38" s="96"/>
      <c r="Q38" s="96"/>
      <c r="R38" s="96"/>
      <c r="S38" s="96"/>
      <c r="T38" s="96"/>
      <c r="U38" s="96"/>
      <c r="V38" s="96"/>
      <c r="W38" s="96"/>
      <c r="X38" s="97"/>
      <c r="Y38" s="39"/>
      <c r="Z38" s="98"/>
      <c r="AA38" s="99"/>
      <c r="AB38" s="100"/>
      <c r="AC38" s="94"/>
      <c r="AD38" s="95"/>
      <c r="AE38" s="95"/>
      <c r="AF38" s="95"/>
      <c r="AG38" s="95"/>
      <c r="AH38" s="98"/>
    </row>
    <row r="39" spans="1:34" ht="15" customHeight="1" x14ac:dyDescent="0.25">
      <c r="A39" s="105"/>
      <c r="B39" s="63"/>
      <c r="C39" s="89" t="str">
        <f>IF($A36&lt;&gt;"",CONCATENATE(IF($A36&lt;&gt;"",IF(ISNA(VLOOKUP($A36,Données!$A$3:'Données'!$AA$12,5,0)), ,VLOOKUP($A36,Données!$A$3:'Données'!$AA$12,5,0)),"")," IE"),"")</f>
        <v/>
      </c>
      <c r="D39" s="102"/>
      <c r="E39" s="102"/>
      <c r="F39" s="102"/>
      <c r="G39" s="102"/>
      <c r="H39" s="102"/>
      <c r="I39" s="102"/>
      <c r="J39" s="102"/>
      <c r="K39" s="102"/>
      <c r="L39" s="102"/>
      <c r="M39" s="102"/>
      <c r="N39" s="102"/>
      <c r="O39" s="102"/>
      <c r="P39" s="102"/>
      <c r="Q39" s="102"/>
      <c r="R39" s="102"/>
      <c r="S39" s="102"/>
      <c r="T39" s="102"/>
      <c r="U39" s="102"/>
      <c r="V39" s="102"/>
      <c r="W39" s="102"/>
      <c r="X39" s="104"/>
      <c r="Y39" s="39"/>
      <c r="Z39" s="98"/>
      <c r="AA39" s="99"/>
      <c r="AB39" s="100"/>
      <c r="AC39" s="94"/>
      <c r="AD39" s="95"/>
      <c r="AE39" s="95"/>
      <c r="AF39" s="95"/>
      <c r="AG39" s="95"/>
      <c r="AH39" s="98"/>
    </row>
    <row r="40" spans="1:34" ht="15" customHeight="1" x14ac:dyDescent="0.25">
      <c r="A40" s="105"/>
      <c r="B40" s="65"/>
      <c r="C40" s="87" t="str">
        <f>IF($A40&lt;&gt;"",CONCATENATE(IF($A40&lt;&gt;"",IF(ISNA(VLOOKUP($A40,Données!$A$3:'Données'!$AA$12,2,0)), ,VLOOKUP($A40,Données!$A$3:'Données'!$AA$12,2,0)),"")," HN"),"")</f>
        <v/>
      </c>
      <c r="D40" s="101" t="str">
        <f>IF($A40&lt;&gt;"",IF(ISNA(VLOOKUP($A40,Données!$A$3:'Données'!$AA$12,6,0)), ,VLOOKUP($A40,Données!$A$3:'Données'!$AA$12,6,0)),"")</f>
        <v/>
      </c>
      <c r="E40" s="101" t="str">
        <f>IF($A40&lt;&gt;"",IF(ISNA(VLOOKUP($A40,Données!$A$3:'Données'!$AA$12,7,0)), ,VLOOKUP($A40,Données!$A$3:'Données'!$AA$12,7,0)),"")</f>
        <v/>
      </c>
      <c r="F40" s="101" t="str">
        <f>IF($A40&lt;&gt;"",IF(ISNA(VLOOKUP($A40,Données!$A$3:'Données'!$AA$12,8,0)), ,VLOOKUP($A40,Données!$A$3:'Données'!$AA$12,8,0)),"")</f>
        <v/>
      </c>
      <c r="G40" s="101" t="str">
        <f>IF($A40&lt;&gt;"",IF(ISNA(VLOOKUP($A40,Données!$A$3:'Données'!$AA$12,9,0)), ,VLOOKUP($A40,Données!$A$3:'Données'!$AA$12,9,0)),"")</f>
        <v/>
      </c>
      <c r="H40" s="101" t="str">
        <f>IF($A40&lt;&gt;"",IF(ISNA(VLOOKUP($A40,Données!$A$3:'Données'!$AA$12,10,0)), ,VLOOKUP($A40,Données!$A$3:'Données'!$AA$12,10,0)),"")</f>
        <v/>
      </c>
      <c r="I40" s="101" t="str">
        <f>IF($A40&lt;&gt;"",IF(ISNA(VLOOKUP($A40,Données!$A$3:'Données'!$AA$12,11,0)), ,VLOOKUP($A40,Données!$A$3:'Données'!$AA$12,11,0)),"")</f>
        <v/>
      </c>
      <c r="J40" s="101" t="str">
        <f>IF($A40&lt;&gt;"",IF(ISNA(VLOOKUP($A40,Données!$A$3:'Données'!$AA$12,12,0)), ,VLOOKUP($A40,Données!$A$3:'Données'!$AA$12,12,0)),"")</f>
        <v/>
      </c>
      <c r="K40" s="101" t="str">
        <f>IF($A40&lt;&gt;"",IF(ISNA(VLOOKUP($A40,Données!$A$3:'Données'!$AA$12,13,0)), ,VLOOKUP($A40,Données!$A$3:'Données'!$AA$12,13,0)),"")</f>
        <v/>
      </c>
      <c r="L40" s="101" t="str">
        <f>IF($A40&lt;&gt;"",IF(ISNA(VLOOKUP($A40,Données!$A$3:'Données'!$AA$12,14,0)), ,VLOOKUP($A40,Données!$A$3:'Données'!$AA$12,14,0)),"")</f>
        <v/>
      </c>
      <c r="M40" s="101" t="str">
        <f>IF($A40&lt;&gt;"",IF(ISNA(VLOOKUP($A40,Données!$A$3:'Données'!$AA$12,15,0)), ,VLOOKUP($A40,Données!$A$3:'Données'!$AA$12,15,0)),"")</f>
        <v/>
      </c>
      <c r="N40" s="101" t="str">
        <f>IF($A40&lt;&gt;"",IF(ISNA(VLOOKUP($A40,Données!$A$3:'Données'!$AA$12,16,0)), ,VLOOKUP($A40,Données!$A$3:'Données'!$AA$12,16,0)),"")</f>
        <v/>
      </c>
      <c r="O40" s="101" t="str">
        <f>IF($A40&lt;&gt;"",IF(ISNA(VLOOKUP($A40,Données!$A$3:'Données'!$AA$12,17,0)), ,VLOOKUP($A40,Données!$A$3:'Données'!$AA$12,17,0)),"")</f>
        <v/>
      </c>
      <c r="P40" s="101" t="str">
        <f>IF($A40&lt;&gt;"",IF(ISNA(VLOOKUP($A40,Données!$A$3:'Données'!$AA$12,18,0)), ,VLOOKUP($A40,Données!$A$3:'Données'!$AA$12,18,0)),"")</f>
        <v/>
      </c>
      <c r="Q40" s="101" t="str">
        <f>IF($A40&lt;&gt;"",IF(ISNA(VLOOKUP($A40,Données!$A$3:'Données'!$AA$12,19,0)), ,VLOOKUP($A40,Données!$A$3:'Données'!$AA$12,19,0)),"")</f>
        <v/>
      </c>
      <c r="R40" s="101" t="str">
        <f>IF($A40&lt;&gt;"",IF(ISNA(VLOOKUP($A40,Données!$A$3:'Données'!$AA$12,20,0)), ,VLOOKUP($A40,Données!$A$3:'Données'!$AA$12,20,0)),"")</f>
        <v/>
      </c>
      <c r="S40" s="101" t="str">
        <f>IF($A40&lt;&gt;"",IF(ISNA(VLOOKUP($A40,Données!$A$3:'Données'!$AA$12,21,0)), ,VLOOKUP($A40,Données!$A$3:'Données'!$AA$12,21,0)),"")</f>
        <v/>
      </c>
      <c r="T40" s="101" t="str">
        <f>IF($A40&lt;&gt;"",IF(ISNA(VLOOKUP($A40,Données!$A$3:'Données'!$AA$12,22,0)), ,VLOOKUP($A40,Données!$A$3:'Données'!$AA$12,22,0)),"")</f>
        <v/>
      </c>
      <c r="U40" s="101" t="str">
        <f>IF($A40&lt;&gt;"",IF(ISNA(VLOOKUP($A40,Données!$A$3:'Données'!$AA$12,23,0)), ,VLOOKUP($A40,Données!$A$3:'Données'!$AA$12,23,0)),"")</f>
        <v/>
      </c>
      <c r="V40" s="101" t="str">
        <f>IF($A40&lt;&gt;"",IF(ISNA(VLOOKUP($A40,Données!$A$3:'Données'!$AA$12,24,0)), ,VLOOKUP($A40,Données!$A$3:'Données'!$AA$12,24,0)),"")</f>
        <v/>
      </c>
      <c r="W40" s="101" t="str">
        <f>IF($A40&lt;&gt;"",IF(ISNA(VLOOKUP($A40,Données!$A$3:'Données'!$AA$12,25,0)), ,VLOOKUP($A40,Données!$A$3:'Données'!$AA$12,25,0)),"")</f>
        <v/>
      </c>
      <c r="X40" s="103" t="str">
        <f>IF($A40&lt;&gt;"",IF(ISNA(VLOOKUP($A40,Données!$A$3:'Données'!$AA$12,26,0)), ,VLOOKUP($A40,Données!$A$3:'Données'!$AA$12,26,0)),"")</f>
        <v/>
      </c>
      <c r="Y40" s="39"/>
      <c r="Z40" s="98" t="str">
        <f>IF($A40&lt;&gt;"",IF(ISNA(VLOOKUP($A40,Données!$A$3:'Données'!$AA$12,27,0)), ,VLOOKUP($A40,Données!$A$3:'Données'!$AA$12,27,0)),"")</f>
        <v/>
      </c>
      <c r="AA40" s="99" t="e">
        <f>IF($AB40=0,"OK","Erreur")</f>
        <v>#VALUE!</v>
      </c>
      <c r="AB40" s="100" t="e">
        <f>$Z40-'Feuille Saisie'!$B$5</f>
        <v>#VALUE!</v>
      </c>
      <c r="AC40" s="94" t="str">
        <f>IF($A40&lt;&gt;"",IF(ISNA(VLOOKUP($A40,Données!$A$3:'Données'!$AZ$12,28,0)),,VLOOKUP($A40,Données!$A$3:'Données'!$AZ$12,28,0)),"")</f>
        <v/>
      </c>
      <c r="AD40" s="95">
        <f>IF(AND($E40&lt;&gt;"/",$E40&lt;&gt;""),1,0)</f>
        <v>0</v>
      </c>
      <c r="AE40" s="95">
        <f>IF(AND($O40&lt;&gt;"/",$O40&lt;&gt;""),1,0)</f>
        <v>0</v>
      </c>
      <c r="AF40" s="95">
        <f>IF(AND($T40&lt;&gt;"/",$T40&lt;&gt;""),1,0)</f>
        <v>0</v>
      </c>
      <c r="AG40" s="95">
        <f>IF(AND($V40&lt;&gt;"/",$V40&lt;&gt;""),1,0)</f>
        <v>0</v>
      </c>
      <c r="AH40" s="98" t="str">
        <f>IF($A40&lt;&gt;"",CONCATENATE("Fichier agence enregistré sous le nom ",IF($A40&lt;&gt;"",IF(ISNA(VLOOKUP($A40,Données!$A$3:'Données'!$AC$12,29,0)), ,VLOOKUP($A40,Données!$A$3:'Données'!$AC$12,29,0)),"")),"")</f>
        <v/>
      </c>
    </row>
    <row r="41" spans="1:34" ht="15" customHeight="1" x14ac:dyDescent="0.25">
      <c r="A41" s="105"/>
      <c r="B41" s="64"/>
      <c r="C41" s="87" t="str">
        <f>IF($A40&lt;&gt;"",CONCATENATE(IF($A40&lt;&gt;"",IF(ISNA(VLOOKUP($A40,Données!$A$3:'Données'!$AA$12,3,0)), ,VLOOKUP($A40,Données!$A$3:'Données'!$AA$12,3,0)),"")," HR"),"")</f>
        <v/>
      </c>
      <c r="D41" s="96"/>
      <c r="E41" s="96"/>
      <c r="F41" s="96"/>
      <c r="G41" s="96"/>
      <c r="H41" s="96"/>
      <c r="I41" s="96"/>
      <c r="J41" s="96"/>
      <c r="K41" s="96"/>
      <c r="L41" s="96"/>
      <c r="M41" s="96"/>
      <c r="N41" s="96"/>
      <c r="O41" s="96"/>
      <c r="P41" s="96"/>
      <c r="Q41" s="96"/>
      <c r="R41" s="96"/>
      <c r="S41" s="96"/>
      <c r="T41" s="96"/>
      <c r="U41" s="96"/>
      <c r="V41" s="96"/>
      <c r="W41" s="96"/>
      <c r="X41" s="97"/>
      <c r="Y41" s="39"/>
      <c r="Z41" s="98"/>
      <c r="AA41" s="99"/>
      <c r="AB41" s="100"/>
      <c r="AC41" s="94"/>
      <c r="AD41" s="95"/>
      <c r="AE41" s="95"/>
      <c r="AF41" s="95"/>
      <c r="AG41" s="95"/>
      <c r="AH41" s="98"/>
    </row>
    <row r="42" spans="1:34" ht="15" customHeight="1" x14ac:dyDescent="0.25">
      <c r="A42" s="105"/>
      <c r="B42" s="64"/>
      <c r="C42" s="87" t="str">
        <f>IF($A40&lt;&gt;"",CONCATENATE(IF($A40&lt;&gt;"",IF(ISNA(VLOOKUP($A40,Données!$A$3:'Données'!$AA$12,4,0)), ,VLOOKUP($A40,Données!$A$3:'Données'!$AA$12,4,0)),"")," OF"),"")</f>
        <v/>
      </c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6"/>
      <c r="Q42" s="96"/>
      <c r="R42" s="96"/>
      <c r="S42" s="96"/>
      <c r="T42" s="96"/>
      <c r="U42" s="96"/>
      <c r="V42" s="96"/>
      <c r="W42" s="96"/>
      <c r="X42" s="97"/>
      <c r="Y42" s="39"/>
      <c r="Z42" s="98"/>
      <c r="AA42" s="99"/>
      <c r="AB42" s="100"/>
      <c r="AC42" s="94"/>
      <c r="AD42" s="95"/>
      <c r="AE42" s="95"/>
      <c r="AF42" s="95"/>
      <c r="AG42" s="95"/>
      <c r="AH42" s="98"/>
    </row>
    <row r="43" spans="1:34" ht="15" customHeight="1" x14ac:dyDescent="0.25">
      <c r="A43" s="105"/>
      <c r="B43" s="63"/>
      <c r="C43" s="89" t="str">
        <f>IF($A40&lt;&gt;"",CONCATENATE(IF($A40&lt;&gt;"",IF(ISNA(VLOOKUP($A40,Données!$A$3:'Données'!$AA$12,5,0)), ,VLOOKUP($A40,Données!$A$3:'Données'!$AA$12,5,0)),"")," IE"),"")</f>
        <v/>
      </c>
      <c r="D43" s="102"/>
      <c r="E43" s="102"/>
      <c r="F43" s="102"/>
      <c r="G43" s="102"/>
      <c r="H43" s="102"/>
      <c r="I43" s="102"/>
      <c r="J43" s="102"/>
      <c r="K43" s="102"/>
      <c r="L43" s="102"/>
      <c r="M43" s="102"/>
      <c r="N43" s="102"/>
      <c r="O43" s="102"/>
      <c r="P43" s="102"/>
      <c r="Q43" s="102"/>
      <c r="R43" s="102"/>
      <c r="S43" s="102"/>
      <c r="T43" s="102"/>
      <c r="U43" s="102"/>
      <c r="V43" s="102"/>
      <c r="W43" s="102"/>
      <c r="X43" s="104"/>
      <c r="Y43" s="39"/>
      <c r="Z43" s="98"/>
      <c r="AA43" s="99"/>
      <c r="AB43" s="100"/>
      <c r="AC43" s="94"/>
      <c r="AD43" s="95"/>
      <c r="AE43" s="95"/>
      <c r="AF43" s="95"/>
      <c r="AG43" s="95"/>
      <c r="AH43" s="98"/>
    </row>
    <row r="44" spans="1:34" ht="15" customHeight="1" x14ac:dyDescent="0.25">
      <c r="A44" s="105"/>
      <c r="B44" s="65"/>
      <c r="C44" s="87" t="str">
        <f>IF($A44&lt;&gt;"",CONCATENATE(IF($A44&lt;&gt;"",IF(ISNA(VLOOKUP($A44,Données!$A$3:'Données'!$AA$12,2,0)), ,VLOOKUP($A44,Données!$A$3:'Données'!$AA$12,2,0)),"")," HN"),"")</f>
        <v/>
      </c>
      <c r="D44" s="101" t="str">
        <f>IF($A44&lt;&gt;"",IF(ISNA(VLOOKUP($A44,Données!$A$3:'Données'!$AA$12,6,0)), ,VLOOKUP($A44,Données!$A$3:'Données'!$AA$12,6,0)),"")</f>
        <v/>
      </c>
      <c r="E44" s="101" t="str">
        <f>IF($A44&lt;&gt;"",IF(ISNA(VLOOKUP($A44,Données!$A$3:'Données'!$AA$12,7,0)), ,VLOOKUP($A44,Données!$A$3:'Données'!$AA$12,7,0)),"")</f>
        <v/>
      </c>
      <c r="F44" s="101" t="str">
        <f>IF($A44&lt;&gt;"",IF(ISNA(VLOOKUP($A44,Données!$A$3:'Données'!$AA$12,8,0)), ,VLOOKUP($A44,Données!$A$3:'Données'!$AA$12,8,0)),"")</f>
        <v/>
      </c>
      <c r="G44" s="101" t="str">
        <f>IF($A44&lt;&gt;"",IF(ISNA(VLOOKUP($A44,Données!$A$3:'Données'!$AA$12,9,0)), ,VLOOKUP($A44,Données!$A$3:'Données'!$AA$12,9,0)),"")</f>
        <v/>
      </c>
      <c r="H44" s="101" t="str">
        <f>IF($A44&lt;&gt;"",IF(ISNA(VLOOKUP($A44,Données!$A$3:'Données'!$AA$12,10,0)), ,VLOOKUP($A44,Données!$A$3:'Données'!$AA$12,10,0)),"")</f>
        <v/>
      </c>
      <c r="I44" s="101" t="str">
        <f>IF($A44&lt;&gt;"",IF(ISNA(VLOOKUP($A44,Données!$A$3:'Données'!$AA$12,11,0)), ,VLOOKUP($A44,Données!$A$3:'Données'!$AA$12,11,0)),"")</f>
        <v/>
      </c>
      <c r="J44" s="101" t="str">
        <f>IF($A44&lt;&gt;"",IF(ISNA(VLOOKUP($A44,Données!$A$3:'Données'!$AA$12,12,0)), ,VLOOKUP($A44,Données!$A$3:'Données'!$AA$12,12,0)),"")</f>
        <v/>
      </c>
      <c r="K44" s="101" t="str">
        <f>IF($A44&lt;&gt;"",IF(ISNA(VLOOKUP($A44,Données!$A$3:'Données'!$AA$12,13,0)), ,VLOOKUP($A44,Données!$A$3:'Données'!$AA$12,13,0)),"")</f>
        <v/>
      </c>
      <c r="L44" s="101" t="str">
        <f>IF($A44&lt;&gt;"",IF(ISNA(VLOOKUP($A44,Données!$A$3:'Données'!$AA$12,14,0)), ,VLOOKUP($A44,Données!$A$3:'Données'!$AA$12,14,0)),"")</f>
        <v/>
      </c>
      <c r="M44" s="101" t="str">
        <f>IF($A44&lt;&gt;"",IF(ISNA(VLOOKUP($A44,Données!$A$3:'Données'!$AA$12,15,0)), ,VLOOKUP($A44,Données!$A$3:'Données'!$AA$12,15,0)),"")</f>
        <v/>
      </c>
      <c r="N44" s="101" t="str">
        <f>IF($A44&lt;&gt;"",IF(ISNA(VLOOKUP($A44,Données!$A$3:'Données'!$AA$12,16,0)), ,VLOOKUP($A44,Données!$A$3:'Données'!$AA$12,16,0)),"")</f>
        <v/>
      </c>
      <c r="O44" s="101" t="str">
        <f>IF($A44&lt;&gt;"",IF(ISNA(VLOOKUP($A44,Données!$A$3:'Données'!$AA$12,17,0)), ,VLOOKUP($A44,Données!$A$3:'Données'!$AA$12,17,0)),"")</f>
        <v/>
      </c>
      <c r="P44" s="101" t="str">
        <f>IF($A44&lt;&gt;"",IF(ISNA(VLOOKUP($A44,Données!$A$3:'Données'!$AA$12,18,0)), ,VLOOKUP($A44,Données!$A$3:'Données'!$AA$12,18,0)),"")</f>
        <v/>
      </c>
      <c r="Q44" s="101" t="str">
        <f>IF($A44&lt;&gt;"",IF(ISNA(VLOOKUP($A44,Données!$A$3:'Données'!$AA$12,19,0)), ,VLOOKUP($A44,Données!$A$3:'Données'!$AA$12,19,0)),"")</f>
        <v/>
      </c>
      <c r="R44" s="101" t="str">
        <f>IF($A44&lt;&gt;"",IF(ISNA(VLOOKUP($A44,Données!$A$3:'Données'!$AA$12,20,0)), ,VLOOKUP($A44,Données!$A$3:'Données'!$AA$12,20,0)),"")</f>
        <v/>
      </c>
      <c r="S44" s="101" t="str">
        <f>IF($A44&lt;&gt;"",IF(ISNA(VLOOKUP($A44,Données!$A$3:'Données'!$AA$12,21,0)), ,VLOOKUP($A44,Données!$A$3:'Données'!$AA$12,21,0)),"")</f>
        <v/>
      </c>
      <c r="T44" s="101" t="str">
        <f>IF($A44&lt;&gt;"",IF(ISNA(VLOOKUP($A44,Données!$A$3:'Données'!$AA$12,22,0)), ,VLOOKUP($A44,Données!$A$3:'Données'!$AA$12,22,0)),"")</f>
        <v/>
      </c>
      <c r="U44" s="101" t="str">
        <f>IF($A44&lt;&gt;"",IF(ISNA(VLOOKUP($A44,Données!$A$3:'Données'!$AA$12,23,0)), ,VLOOKUP($A44,Données!$A$3:'Données'!$AA$12,23,0)),"")</f>
        <v/>
      </c>
      <c r="V44" s="101" t="str">
        <f>IF($A44&lt;&gt;"",IF(ISNA(VLOOKUP($A44,Données!$A$3:'Données'!$AA$12,24,0)), ,VLOOKUP($A44,Données!$A$3:'Données'!$AA$12,24,0)),"")</f>
        <v/>
      </c>
      <c r="W44" s="101" t="str">
        <f>IF($A44&lt;&gt;"",IF(ISNA(VLOOKUP($A44,Données!$A$3:'Données'!$AA$12,25,0)), ,VLOOKUP($A44,Données!$A$3:'Données'!$AA$12,25,0)),"")</f>
        <v/>
      </c>
      <c r="X44" s="103" t="str">
        <f>IF($A44&lt;&gt;"",IF(ISNA(VLOOKUP($A44,Données!$A$3:'Données'!$AA$12,26,0)), ,VLOOKUP($A44,Données!$A$3:'Données'!$AA$12,26,0)),"")</f>
        <v/>
      </c>
      <c r="Y44" s="39"/>
      <c r="Z44" s="98" t="str">
        <f>IF($A44&lt;&gt;"",IF(ISNA(VLOOKUP($A44,Données!$A$3:'Données'!$AA$12,27,0)), ,VLOOKUP($A44,Données!$A$3:'Données'!$AA$12,27,0)),"")</f>
        <v/>
      </c>
      <c r="AA44" s="99" t="e">
        <f>IF($AB44=0,"OK","Erreur")</f>
        <v>#VALUE!</v>
      </c>
      <c r="AB44" s="100" t="e">
        <f>$Z44-'Feuille Saisie'!$B$5</f>
        <v>#VALUE!</v>
      </c>
      <c r="AC44" s="94" t="str">
        <f>IF($A44&lt;&gt;"",IF(ISNA(VLOOKUP($A44,Données!$A$3:'Données'!$AZ$12,28,0)),,VLOOKUP($A44,Données!$A$3:'Données'!$AZ$12,28,0)),"")</f>
        <v/>
      </c>
      <c r="AD44" s="95">
        <f>IF(AND($E44&lt;&gt;"/",$E44&lt;&gt;""),1,0)</f>
        <v>0</v>
      </c>
      <c r="AE44" s="95">
        <f>IF(AND($O44&lt;&gt;"/",$O44&lt;&gt;""),1,0)</f>
        <v>0</v>
      </c>
      <c r="AF44" s="95">
        <f>IF(AND($T44&lt;&gt;"/",$T44&lt;&gt;""),1,0)</f>
        <v>0</v>
      </c>
      <c r="AG44" s="95">
        <f>IF(AND($V44&lt;&gt;"/",$V44&lt;&gt;""),1,0)</f>
        <v>0</v>
      </c>
      <c r="AH44" s="98" t="str">
        <f>IF($A44&lt;&gt;"",CONCATENATE("Fichier agence enregistré sous le nom ",IF($A44&lt;&gt;"",IF(ISNA(VLOOKUP($A44,Données!$A$3:'Données'!$AC$12,29,0)), ,VLOOKUP($A44,Données!$A$3:'Données'!$AC$12,29,0)),"")),"")</f>
        <v/>
      </c>
    </row>
    <row r="45" spans="1:34" ht="15" customHeight="1" x14ac:dyDescent="0.25">
      <c r="A45" s="105"/>
      <c r="B45" s="64"/>
      <c r="C45" s="87" t="str">
        <f>IF($A44&lt;&gt;"",CONCATENATE(IF($A44&lt;&gt;"",IF(ISNA(VLOOKUP($A44,Données!$A$3:'Données'!$AA$12,3,0)), ,VLOOKUP($A44,Données!$A$3:'Données'!$AA$12,3,0)),"")," HR"),"")</f>
        <v/>
      </c>
      <c r="D45" s="96"/>
      <c r="E45" s="96"/>
      <c r="F45" s="96"/>
      <c r="G45" s="96"/>
      <c r="H45" s="96"/>
      <c r="I45" s="96"/>
      <c r="J45" s="96"/>
      <c r="K45" s="96"/>
      <c r="L45" s="96"/>
      <c r="M45" s="96"/>
      <c r="N45" s="96"/>
      <c r="O45" s="96"/>
      <c r="P45" s="96"/>
      <c r="Q45" s="96"/>
      <c r="R45" s="96"/>
      <c r="S45" s="96"/>
      <c r="T45" s="96"/>
      <c r="U45" s="96"/>
      <c r="V45" s="96"/>
      <c r="W45" s="96"/>
      <c r="X45" s="97"/>
      <c r="Y45" s="39"/>
      <c r="Z45" s="98"/>
      <c r="AA45" s="99"/>
      <c r="AB45" s="100"/>
      <c r="AC45" s="94"/>
      <c r="AD45" s="95"/>
      <c r="AE45" s="95"/>
      <c r="AF45" s="95"/>
      <c r="AG45" s="95"/>
      <c r="AH45" s="98"/>
    </row>
    <row r="46" spans="1:34" ht="15" customHeight="1" x14ac:dyDescent="0.25">
      <c r="A46" s="105"/>
      <c r="B46" s="64"/>
      <c r="C46" s="87" t="str">
        <f>IF($A44&lt;&gt;"",CONCATENATE(IF($A44&lt;&gt;"",IF(ISNA(VLOOKUP($A44,Données!$A$3:'Données'!$AA$12,4,0)), ,VLOOKUP($A44,Données!$A$3:'Données'!$AA$12,4,0)),"")," OF"),"")</f>
        <v/>
      </c>
      <c r="D46" s="96"/>
      <c r="E46" s="96"/>
      <c r="F46" s="96"/>
      <c r="G46" s="96"/>
      <c r="H46" s="96"/>
      <c r="I46" s="96"/>
      <c r="J46" s="96"/>
      <c r="K46" s="96"/>
      <c r="L46" s="96"/>
      <c r="M46" s="96"/>
      <c r="N46" s="96"/>
      <c r="O46" s="96"/>
      <c r="P46" s="96"/>
      <c r="Q46" s="96"/>
      <c r="R46" s="96"/>
      <c r="S46" s="96"/>
      <c r="T46" s="96"/>
      <c r="U46" s="96"/>
      <c r="V46" s="96"/>
      <c r="W46" s="96"/>
      <c r="X46" s="97"/>
      <c r="Y46" s="39"/>
      <c r="Z46" s="98"/>
      <c r="AA46" s="99"/>
      <c r="AB46" s="100"/>
      <c r="AC46" s="94"/>
      <c r="AD46" s="95"/>
      <c r="AE46" s="95"/>
      <c r="AF46" s="95"/>
      <c r="AG46" s="95"/>
      <c r="AH46" s="98"/>
    </row>
    <row r="47" spans="1:34" ht="15" customHeight="1" x14ac:dyDescent="0.25">
      <c r="A47" s="105"/>
      <c r="B47" s="63"/>
      <c r="C47" s="89" t="str">
        <f>IF($A44&lt;&gt;"",CONCATENATE(IF($A44&lt;&gt;"",IF(ISNA(VLOOKUP($A44,Données!$A$3:'Données'!$AA$12,5,0)), ,VLOOKUP($A44,Données!$A$3:'Données'!$AA$12,5,0)),"")," IE"),"")</f>
        <v/>
      </c>
      <c r="D47" s="102"/>
      <c r="E47" s="102"/>
      <c r="F47" s="102"/>
      <c r="G47" s="102"/>
      <c r="H47" s="102"/>
      <c r="I47" s="102"/>
      <c r="J47" s="102"/>
      <c r="K47" s="102"/>
      <c r="L47" s="102"/>
      <c r="M47" s="102"/>
      <c r="N47" s="102"/>
      <c r="O47" s="102"/>
      <c r="P47" s="102"/>
      <c r="Q47" s="102"/>
      <c r="R47" s="102"/>
      <c r="S47" s="102"/>
      <c r="T47" s="102"/>
      <c r="U47" s="102"/>
      <c r="V47" s="102"/>
      <c r="W47" s="102"/>
      <c r="X47" s="104"/>
      <c r="Y47" s="39"/>
      <c r="Z47" s="98"/>
      <c r="AA47" s="99"/>
      <c r="AB47" s="100"/>
      <c r="AC47" s="94"/>
      <c r="AD47" s="95"/>
      <c r="AE47" s="95"/>
      <c r="AF47" s="95"/>
      <c r="AG47" s="95"/>
      <c r="AH47" s="98"/>
    </row>
    <row r="48" spans="1:34" ht="15" customHeight="1" x14ac:dyDescent="0.25">
      <c r="A48" s="105"/>
      <c r="B48" s="65"/>
      <c r="C48" s="87" t="str">
        <f>IF($A48&lt;&gt;"",CONCATENATE(IF($A48&lt;&gt;"",IF(ISNA(VLOOKUP($A48,Données!$A$3:'Données'!$AA$12,2,0)), ,VLOOKUP($A48,Données!$A$3:'Données'!$AA$12,2,0)),"")," HN"),"")</f>
        <v/>
      </c>
      <c r="D48" s="96" t="str">
        <f>IF($A48&lt;&gt;"",IF(ISNA(VLOOKUP($A48,Données!$A$3:'Données'!$AA$12,6,0)), ,VLOOKUP($A48,Données!$A$3:'Données'!$AA$12,6,0)),"")</f>
        <v/>
      </c>
      <c r="E48" s="96" t="str">
        <f>IF($A48&lt;&gt;"",IF(ISNA(VLOOKUP($A48,Données!$A$3:'Données'!$AA$12,7,0)), ,VLOOKUP($A48,Données!$A$3:'Données'!$AA$12,7,0)),"")</f>
        <v/>
      </c>
      <c r="F48" s="96" t="str">
        <f>IF($A48&lt;&gt;"",IF(ISNA(VLOOKUP($A48,Données!$A$3:'Données'!$AA$12,8,0)), ,VLOOKUP($A48,Données!$A$3:'Données'!$AA$12,8,0)),"")</f>
        <v/>
      </c>
      <c r="G48" s="96" t="str">
        <f>IF($A48&lt;&gt;"",IF(ISNA(VLOOKUP($A48,Données!$A$3:'Données'!$AA$12,9,0)), ,VLOOKUP($A48,Données!$A$3:'Données'!$AA$12,9,0)),"")</f>
        <v/>
      </c>
      <c r="H48" s="96" t="str">
        <f>IF($A48&lt;&gt;"",IF(ISNA(VLOOKUP($A48,Données!$A$3:'Données'!$AA$12,10,0)), ,VLOOKUP($A48,Données!$A$3:'Données'!$AA$12,10,0)),"")</f>
        <v/>
      </c>
      <c r="I48" s="96" t="str">
        <f>IF($A48&lt;&gt;"",IF(ISNA(VLOOKUP($A48,Données!$A$3:'Données'!$AA$12,11,0)), ,VLOOKUP($A48,Données!$A$3:'Données'!$AA$12,11,0)),"")</f>
        <v/>
      </c>
      <c r="J48" s="96" t="str">
        <f>IF($A48&lt;&gt;"",IF(ISNA(VLOOKUP($A48,Données!$A$3:'Données'!$AA$12,12,0)), ,VLOOKUP($A48,Données!$A$3:'Données'!$AA$12,12,0)),"")</f>
        <v/>
      </c>
      <c r="K48" s="96" t="str">
        <f>IF($A48&lt;&gt;"",IF(ISNA(VLOOKUP($A48,Données!$A$3:'Données'!$AA$12,13,0)), ,VLOOKUP($A48,Données!$A$3:'Données'!$AA$12,13,0)),"")</f>
        <v/>
      </c>
      <c r="L48" s="96" t="str">
        <f>IF($A48&lt;&gt;"",IF(ISNA(VLOOKUP($A48,Données!$A$3:'Données'!$AA$12,14,0)), ,VLOOKUP($A48,Données!$A$3:'Données'!$AA$12,14,0)),"")</f>
        <v/>
      </c>
      <c r="M48" s="96" t="str">
        <f>IF($A48&lt;&gt;"",IF(ISNA(VLOOKUP($A48,Données!$A$3:'Données'!$AA$12,15,0)), ,VLOOKUP($A48,Données!$A$3:'Données'!$AA$12,15,0)),"")</f>
        <v/>
      </c>
      <c r="N48" s="96" t="str">
        <f>IF($A48&lt;&gt;"",IF(ISNA(VLOOKUP($A48,Données!$A$3:'Données'!$AA$12,16,0)), ,VLOOKUP($A48,Données!$A$3:'Données'!$AA$12,16,0)),"")</f>
        <v/>
      </c>
      <c r="O48" s="96" t="str">
        <f>IF($A48&lt;&gt;"",IF(ISNA(VLOOKUP($A48,Données!$A$3:'Données'!$AA$12,17,0)), ,VLOOKUP($A48,Données!$A$3:'Données'!$AA$12,17,0)),"")</f>
        <v/>
      </c>
      <c r="P48" s="96" t="str">
        <f>IF($A48&lt;&gt;"",IF(ISNA(VLOOKUP($A48,Données!$A$3:'Données'!$AA$12,18,0)), ,VLOOKUP($A48,Données!$A$3:'Données'!$AA$12,18,0)),"")</f>
        <v/>
      </c>
      <c r="Q48" s="96" t="str">
        <f>IF($A48&lt;&gt;"",IF(ISNA(VLOOKUP($A48,Données!$A$3:'Données'!$AA$12,19,0)), ,VLOOKUP($A48,Données!$A$3:'Données'!$AA$12,19,0)),"")</f>
        <v/>
      </c>
      <c r="R48" s="96" t="str">
        <f>IF($A48&lt;&gt;"",IF(ISNA(VLOOKUP($A48,Données!$A$3:'Données'!$AA$12,20,0)), ,VLOOKUP($A48,Données!$A$3:'Données'!$AA$12,20,0)),"")</f>
        <v/>
      </c>
      <c r="S48" s="96" t="str">
        <f>IF($A48&lt;&gt;"",IF(ISNA(VLOOKUP($A48,Données!$A$3:'Données'!$AA$12,21,0)), ,VLOOKUP($A48,Données!$A$3:'Données'!$AA$12,21,0)),"")</f>
        <v/>
      </c>
      <c r="T48" s="96" t="str">
        <f>IF($A48&lt;&gt;"",IF(ISNA(VLOOKUP($A48,Données!$A$3:'Données'!$AA$12,22,0)), ,VLOOKUP($A48,Données!$A$3:'Données'!$AA$12,22,0)),"")</f>
        <v/>
      </c>
      <c r="U48" s="96" t="str">
        <f>IF($A48&lt;&gt;"",IF(ISNA(VLOOKUP($A48,Données!$A$3:'Données'!$AA$12,23,0)), ,VLOOKUP($A48,Données!$A$3:'Données'!$AA$12,23,0)),"")</f>
        <v/>
      </c>
      <c r="V48" s="96" t="str">
        <f>IF($A48&lt;&gt;"",IF(ISNA(VLOOKUP($A48,Données!$A$3:'Données'!$AA$12,24,0)), ,VLOOKUP($A48,Données!$A$3:'Données'!$AA$12,24,0)),"")</f>
        <v/>
      </c>
      <c r="W48" s="96" t="str">
        <f>IF($A48&lt;&gt;"",IF(ISNA(VLOOKUP($A48,Données!$A$3:'Données'!$AA$12,25,0)), ,VLOOKUP($A48,Données!$A$3:'Données'!$AA$12,25,0)),"")</f>
        <v/>
      </c>
      <c r="X48" s="97" t="str">
        <f>IF($A48&lt;&gt;"",IF(ISNA(VLOOKUP($A48,Données!$A$3:'Données'!$AA$12,26,0)), ,VLOOKUP($A48,Données!$A$3:'Données'!$AA$12,26,0)),"")</f>
        <v/>
      </c>
      <c r="Y48" s="39"/>
      <c r="Z48" s="98" t="str">
        <f>IF($A48&lt;&gt;"",IF(ISNA(VLOOKUP($A48,Données!$A$3:'Données'!$AA$12,27,0)), ,VLOOKUP($A48,Données!$A$3:'Données'!$AA$12,27,0)),"")</f>
        <v/>
      </c>
      <c r="AA48" s="99" t="e">
        <f>IF($AB48=0,"OK","Erreur")</f>
        <v>#VALUE!</v>
      </c>
      <c r="AB48" s="100" t="e">
        <f>$Z48-'Feuille Saisie'!$B$5</f>
        <v>#VALUE!</v>
      </c>
      <c r="AC48" s="94" t="str">
        <f>IF($A48&lt;&gt;"",IF(ISNA(VLOOKUP($A48,Données!$A$3:'Données'!$AZ$12,28,0)),,VLOOKUP($A48,Données!$A$3:'Données'!$AZ$12,28,0)),"")</f>
        <v/>
      </c>
      <c r="AD48" s="95">
        <f>IF(AND($E48&lt;&gt;"/",$E48&lt;&gt;""),1,0)</f>
        <v>0</v>
      </c>
      <c r="AE48" s="95">
        <f>IF(AND($O48&lt;&gt;"/",$O48&lt;&gt;""),1,0)</f>
        <v>0</v>
      </c>
      <c r="AF48" s="95">
        <f>IF(AND($T48&lt;&gt;"/",$T48&lt;&gt;""),1,0)</f>
        <v>0</v>
      </c>
      <c r="AG48" s="95">
        <f>IF(AND($V48&lt;&gt;"/",$V48&lt;&gt;""),1,0)</f>
        <v>0</v>
      </c>
      <c r="AH48" s="98" t="str">
        <f>IF($A48&lt;&gt;"",CONCATENATE("Fichier agence enregistré sous le nom ",IF($A48&lt;&gt;"",IF(ISNA(VLOOKUP($A48,Données!$A$3:'Données'!$AC$12,29,0)), ,VLOOKUP($A48,Données!$A$3:'Données'!$AC$12,29,0)),"")),"")</f>
        <v/>
      </c>
    </row>
    <row r="49" spans="1:34" ht="15" customHeight="1" x14ac:dyDescent="0.25">
      <c r="A49" s="105"/>
      <c r="B49" s="64"/>
      <c r="C49" s="87" t="str">
        <f>IF($A48&lt;&gt;"",CONCATENATE(IF($A48&lt;&gt;"",IF(ISNA(VLOOKUP($A48,Données!$A$3:'Données'!$AA$12,3,0)), ,VLOOKUP($A48,Données!$A$3:'Données'!$AA$12,3,0)),"")," HR"),"")</f>
        <v/>
      </c>
      <c r="D49" s="96"/>
      <c r="E49" s="96"/>
      <c r="F49" s="96"/>
      <c r="G49" s="96"/>
      <c r="H49" s="96"/>
      <c r="I49" s="96"/>
      <c r="J49" s="96"/>
      <c r="K49" s="96"/>
      <c r="L49" s="96"/>
      <c r="M49" s="96"/>
      <c r="N49" s="96"/>
      <c r="O49" s="96"/>
      <c r="P49" s="96"/>
      <c r="Q49" s="96"/>
      <c r="R49" s="96"/>
      <c r="S49" s="96"/>
      <c r="T49" s="96"/>
      <c r="U49" s="96"/>
      <c r="V49" s="96"/>
      <c r="W49" s="96"/>
      <c r="X49" s="97"/>
      <c r="Y49" s="39"/>
      <c r="Z49" s="98"/>
      <c r="AA49" s="99"/>
      <c r="AB49" s="100"/>
      <c r="AC49" s="94"/>
      <c r="AD49" s="95"/>
      <c r="AE49" s="95"/>
      <c r="AF49" s="95"/>
      <c r="AG49" s="95"/>
      <c r="AH49" s="98"/>
    </row>
    <row r="50" spans="1:34" ht="15" customHeight="1" x14ac:dyDescent="0.25">
      <c r="A50" s="105"/>
      <c r="B50" s="64"/>
      <c r="C50" s="87" t="str">
        <f>IF($A48&lt;&gt;"",CONCATENATE(IF($A48&lt;&gt;"",IF(ISNA(VLOOKUP($A48,Données!$A$3:'Données'!$AA$12,4,0)), ,VLOOKUP($A48,Données!$A$3:'Données'!$AA$12,4,0)),"")," OF"),"")</f>
        <v/>
      </c>
      <c r="D50" s="96"/>
      <c r="E50" s="96"/>
      <c r="F50" s="96"/>
      <c r="G50" s="96"/>
      <c r="H50" s="96"/>
      <c r="I50" s="96"/>
      <c r="J50" s="96"/>
      <c r="K50" s="96"/>
      <c r="L50" s="96"/>
      <c r="M50" s="96"/>
      <c r="N50" s="96"/>
      <c r="O50" s="96"/>
      <c r="P50" s="96"/>
      <c r="Q50" s="96"/>
      <c r="R50" s="96"/>
      <c r="S50" s="96"/>
      <c r="T50" s="96"/>
      <c r="U50" s="96"/>
      <c r="V50" s="96"/>
      <c r="W50" s="96"/>
      <c r="X50" s="97"/>
      <c r="Y50" s="39"/>
      <c r="Z50" s="98"/>
      <c r="AA50" s="99"/>
      <c r="AB50" s="100"/>
      <c r="AC50" s="94"/>
      <c r="AD50" s="95"/>
      <c r="AE50" s="95"/>
      <c r="AF50" s="95"/>
      <c r="AG50" s="95"/>
      <c r="AH50" s="98"/>
    </row>
    <row r="51" spans="1:34" ht="15" customHeight="1" thickBot="1" x14ac:dyDescent="0.3">
      <c r="A51" s="106"/>
      <c r="B51" s="66"/>
      <c r="C51" s="89" t="str">
        <f>IF($A48&lt;&gt;"",CONCATENATE(IF($A48&lt;&gt;"",IF(ISNA(VLOOKUP($A48,Données!$A$3:'Données'!$AA$12,5,0)), ,VLOOKUP($A48,Données!$A$3:'Données'!$AA$12,5,0)),"")," IE"),"")</f>
        <v/>
      </c>
      <c r="D51" s="96"/>
      <c r="E51" s="96"/>
      <c r="F51" s="96"/>
      <c r="G51" s="96"/>
      <c r="H51" s="96"/>
      <c r="I51" s="96"/>
      <c r="J51" s="96"/>
      <c r="K51" s="96"/>
      <c r="L51" s="96"/>
      <c r="M51" s="96"/>
      <c r="N51" s="96"/>
      <c r="O51" s="96"/>
      <c r="P51" s="96"/>
      <c r="Q51" s="96"/>
      <c r="R51" s="96"/>
      <c r="S51" s="96"/>
      <c r="T51" s="96"/>
      <c r="U51" s="96"/>
      <c r="V51" s="96"/>
      <c r="W51" s="96"/>
      <c r="X51" s="97"/>
      <c r="Y51" s="39"/>
      <c r="Z51" s="98"/>
      <c r="AA51" s="99"/>
      <c r="AB51" s="100"/>
      <c r="AC51" s="94"/>
      <c r="AD51" s="95"/>
      <c r="AE51" s="95"/>
      <c r="AF51" s="95"/>
      <c r="AG51" s="95"/>
      <c r="AH51" s="98"/>
    </row>
    <row r="52" spans="1:34" ht="39.950000000000003" customHeight="1" thickTop="1" thickBot="1" x14ac:dyDescent="0.3">
      <c r="A52" s="46"/>
      <c r="B52" s="46"/>
      <c r="C52" s="47">
        <f>$AC$53</f>
        <v>0</v>
      </c>
      <c r="D52" s="48">
        <f>SUM(D12:D51)</f>
        <v>0</v>
      </c>
      <c r="E52" s="48" t="str">
        <f>IFERROR(SUM(E12:E51)/$AD$53,"/")</f>
        <v>/</v>
      </c>
      <c r="F52" s="49">
        <f>SUM(F12:F51)</f>
        <v>0</v>
      </c>
      <c r="G52" s="49">
        <f>SUM(G12:G51)</f>
        <v>0</v>
      </c>
      <c r="H52" s="50" t="str">
        <f>IFERROR(F52/G52,"/")</f>
        <v>/</v>
      </c>
      <c r="I52" s="49">
        <f>SUM(I12:I51)</f>
        <v>0</v>
      </c>
      <c r="J52" s="49">
        <f>SUM(J12:J51)</f>
        <v>0</v>
      </c>
      <c r="K52" s="50" t="str">
        <f>IFERROR(I52/J52,"/")</f>
        <v>/</v>
      </c>
      <c r="L52" s="49">
        <f>SUM(L12:L51)</f>
        <v>0</v>
      </c>
      <c r="M52" s="48">
        <f>SUM(M12:M51)</f>
        <v>0</v>
      </c>
      <c r="N52" s="50" t="str">
        <f>IFERROR(L52/M52,"/")</f>
        <v>/</v>
      </c>
      <c r="O52" s="48" t="str">
        <f>IFERROR(SUM(O12:O51)/$AE$53,"/")</f>
        <v>/</v>
      </c>
      <c r="P52" s="50">
        <f>SUM(P12:P51)</f>
        <v>0</v>
      </c>
      <c r="Q52" s="50">
        <f>SUM(Q12:Q51)</f>
        <v>0</v>
      </c>
      <c r="R52" s="51" t="str">
        <f>IFERROR(P52/Q52,"/")</f>
        <v>/</v>
      </c>
      <c r="S52" s="49">
        <f>SUM(S12:S51)</f>
        <v>0</v>
      </c>
      <c r="T52" s="48" t="str">
        <f>IFERROR(SUM(T12:T51)/$AF$53,"/")</f>
        <v>/</v>
      </c>
      <c r="U52" s="49">
        <f>SUM(U12:U51)</f>
        <v>0</v>
      </c>
      <c r="V52" s="48" t="str">
        <f>IFERROR(SUM(V12:V51)/$AG$53,"/")</f>
        <v>/</v>
      </c>
      <c r="W52" s="49">
        <f>SUM(W12:W51)</f>
        <v>0</v>
      </c>
      <c r="X52" s="49">
        <f>SUM(X12:X51)</f>
        <v>0</v>
      </c>
      <c r="Y52" s="39"/>
      <c r="Z52" s="60"/>
      <c r="AA52" s="60"/>
      <c r="AB52" s="60"/>
      <c r="AC52" s="60"/>
      <c r="AD52" s="60"/>
      <c r="AE52" s="60"/>
      <c r="AF52" s="60"/>
      <c r="AG52" s="60"/>
      <c r="AH52" s="92"/>
    </row>
    <row r="53" spans="1:34" ht="39.950000000000003" customHeight="1" thickTop="1" thickBot="1" x14ac:dyDescent="0.3">
      <c r="A53" s="46"/>
      <c r="B53" s="46"/>
      <c r="C53" s="52"/>
      <c r="D53" s="53" t="str">
        <f>IFERROR($D$52/$C$52,"/")</f>
        <v>/</v>
      </c>
      <c r="E53" s="46"/>
      <c r="F53" s="46"/>
      <c r="G53" s="46"/>
      <c r="H53" s="46"/>
      <c r="I53" s="46"/>
      <c r="J53" s="46"/>
      <c r="K53" s="46"/>
      <c r="L53" s="46"/>
      <c r="M53" s="46"/>
      <c r="N53" s="46"/>
      <c r="O53" s="46"/>
      <c r="P53" s="46"/>
      <c r="Q53" s="46"/>
      <c r="R53" s="46"/>
      <c r="S53" s="46"/>
      <c r="T53" s="46"/>
      <c r="U53" s="46"/>
      <c r="V53" s="46"/>
      <c r="W53" s="46"/>
      <c r="X53" s="54" t="str">
        <f>IFERROR($X$52/$W$52,"/")</f>
        <v>/</v>
      </c>
      <c r="Y53" s="39"/>
      <c r="Z53" s="60"/>
      <c r="AA53" s="60"/>
      <c r="AB53" s="60"/>
      <c r="AC53" s="86">
        <f>SUM(AC12:AC51)</f>
        <v>0</v>
      </c>
      <c r="AD53" s="86">
        <f>SUM(AD12:AD51)</f>
        <v>0</v>
      </c>
      <c r="AE53" s="86">
        <f>SUM(AE12:AE51)</f>
        <v>0</v>
      </c>
      <c r="AF53" s="86">
        <f>SUM(AF12:AF51)</f>
        <v>0</v>
      </c>
      <c r="AG53" s="86">
        <f>SUM(AG12:AG51)</f>
        <v>0</v>
      </c>
      <c r="AH53" s="92"/>
    </row>
    <row r="54" spans="1:34" ht="15" customHeight="1" thickTop="1" x14ac:dyDescent="0.25">
      <c r="A54" s="46"/>
      <c r="B54" s="46"/>
      <c r="C54" s="46"/>
      <c r="D54" s="46"/>
      <c r="E54" s="46"/>
      <c r="F54" s="46"/>
      <c r="G54" s="46"/>
      <c r="H54" s="46"/>
      <c r="I54" s="46"/>
      <c r="J54" s="46"/>
      <c r="K54" s="46"/>
      <c r="L54" s="46"/>
      <c r="M54" s="46"/>
      <c r="N54" s="46"/>
      <c r="O54" s="46"/>
      <c r="P54" s="46"/>
      <c r="Q54" s="46"/>
      <c r="R54" s="46"/>
      <c r="S54" s="46"/>
      <c r="T54" s="46"/>
      <c r="U54" s="46"/>
      <c r="V54" s="46"/>
      <c r="W54" s="46"/>
      <c r="X54" s="46"/>
      <c r="Y54" s="39"/>
      <c r="Z54" s="39"/>
      <c r="AA54" s="39"/>
      <c r="AB54" s="39"/>
      <c r="AC54" s="39"/>
      <c r="AD54" s="39"/>
      <c r="AE54" s="39"/>
      <c r="AF54" s="39"/>
      <c r="AG54" s="39"/>
      <c r="AH54" s="91"/>
    </row>
    <row r="55" spans="1:34" ht="15" customHeight="1" x14ac:dyDescent="0.25">
      <c r="A55" s="46"/>
      <c r="B55" s="39"/>
      <c r="C55" s="55" t="s">
        <v>22</v>
      </c>
      <c r="D55" s="46"/>
      <c r="E55" s="46"/>
      <c r="F55" s="46"/>
      <c r="G55" s="46"/>
      <c r="H55" s="46"/>
      <c r="I55" s="46"/>
      <c r="J55" s="46"/>
      <c r="K55" s="46"/>
      <c r="L55" s="46"/>
      <c r="M55" s="46"/>
      <c r="N55" s="46"/>
      <c r="O55" s="46"/>
      <c r="P55" s="46"/>
      <c r="Q55" s="46"/>
      <c r="R55" s="46"/>
      <c r="S55" s="46"/>
      <c r="T55" s="46"/>
      <c r="U55" s="46"/>
      <c r="V55" s="46"/>
      <c r="W55" s="46"/>
      <c r="X55" s="46"/>
      <c r="Y55" s="39"/>
      <c r="Z55" s="39"/>
      <c r="AA55" s="39"/>
      <c r="AB55" s="39"/>
      <c r="AC55" s="39"/>
      <c r="AD55" s="39"/>
      <c r="AE55" s="39"/>
      <c r="AF55" s="39"/>
      <c r="AG55" s="39"/>
      <c r="AH55" s="91"/>
    </row>
    <row r="56" spans="1:34" ht="15" customHeight="1" x14ac:dyDescent="0.25">
      <c r="A56" s="46"/>
      <c r="B56" s="39"/>
      <c r="C56" s="56"/>
      <c r="D56" s="46"/>
      <c r="E56" s="46"/>
      <c r="F56" s="46"/>
      <c r="G56" s="46"/>
      <c r="H56" s="46"/>
      <c r="I56" s="46"/>
      <c r="J56" s="46"/>
      <c r="K56" s="46"/>
      <c r="L56" s="46"/>
      <c r="M56" s="46"/>
      <c r="N56" s="46"/>
      <c r="O56" s="46"/>
      <c r="P56" s="46"/>
      <c r="Q56" s="46"/>
      <c r="R56" s="46"/>
      <c r="S56" s="46"/>
      <c r="T56" s="46"/>
      <c r="U56" s="46"/>
      <c r="V56" s="46"/>
      <c r="W56" s="46"/>
      <c r="X56" s="46"/>
      <c r="Y56" s="39"/>
      <c r="Z56" s="39"/>
      <c r="AA56" s="39"/>
      <c r="AB56" s="39"/>
      <c r="AC56" s="39"/>
      <c r="AD56" s="39"/>
      <c r="AE56" s="39"/>
      <c r="AF56" s="39"/>
      <c r="AG56" s="39"/>
    </row>
    <row r="57" spans="1:34" ht="15" customHeight="1" x14ac:dyDescent="0.25">
      <c r="A57" s="46"/>
      <c r="B57" s="39"/>
      <c r="C57" s="55" t="s">
        <v>23</v>
      </c>
      <c r="D57" s="46"/>
      <c r="E57" s="46"/>
      <c r="F57" s="46"/>
      <c r="G57" s="46"/>
      <c r="H57" s="46"/>
      <c r="I57" s="46"/>
      <c r="J57" s="46"/>
      <c r="K57" s="46"/>
      <c r="L57" s="46"/>
      <c r="M57" s="46"/>
      <c r="N57" s="46"/>
      <c r="O57" s="46"/>
      <c r="P57" s="46"/>
      <c r="Q57" s="46"/>
      <c r="R57" s="46"/>
      <c r="S57" s="46"/>
      <c r="T57" s="46"/>
      <c r="U57" s="46"/>
      <c r="V57" s="46"/>
      <c r="W57" s="46"/>
      <c r="X57" s="46"/>
      <c r="Y57" s="39"/>
      <c r="Z57" s="39"/>
      <c r="AA57" s="39"/>
      <c r="AB57" s="39"/>
      <c r="AC57" s="39"/>
      <c r="AD57" s="39"/>
      <c r="AE57" s="39"/>
      <c r="AF57" s="39"/>
      <c r="AG57" s="39"/>
    </row>
    <row r="58" spans="1:34" ht="15" customHeight="1" x14ac:dyDescent="0.25">
      <c r="A58" s="46"/>
      <c r="B58" s="39"/>
      <c r="C58" s="55"/>
      <c r="D58" s="46"/>
      <c r="E58" s="46"/>
      <c r="F58" s="46"/>
      <c r="G58" s="46"/>
      <c r="H58" s="46"/>
      <c r="I58" s="46"/>
      <c r="J58" s="46"/>
      <c r="K58" s="46"/>
      <c r="L58" s="46"/>
      <c r="M58" s="46"/>
      <c r="N58" s="46"/>
      <c r="O58" s="46"/>
      <c r="P58" s="46"/>
      <c r="Q58" s="46"/>
      <c r="R58" s="46"/>
      <c r="S58" s="46"/>
      <c r="T58" s="46"/>
      <c r="U58" s="46"/>
      <c r="V58" s="46"/>
      <c r="W58" s="46"/>
      <c r="X58" s="46"/>
      <c r="Y58" s="39"/>
      <c r="Z58" s="39"/>
      <c r="AA58" s="39"/>
      <c r="AB58" s="39"/>
      <c r="AC58" s="39"/>
      <c r="AD58" s="39"/>
      <c r="AE58" s="39"/>
      <c r="AF58" s="39"/>
      <c r="AG58" s="39"/>
    </row>
    <row r="59" spans="1:34" ht="15" customHeight="1" x14ac:dyDescent="0.25">
      <c r="A59" s="46"/>
      <c r="B59" s="39"/>
      <c r="C59" s="55"/>
      <c r="D59" s="46"/>
      <c r="E59" s="46"/>
      <c r="F59" s="46"/>
      <c r="G59" s="46"/>
      <c r="H59" s="46"/>
      <c r="I59" s="46"/>
      <c r="J59" s="46"/>
      <c r="K59" s="46"/>
      <c r="L59" s="46"/>
      <c r="M59" s="46"/>
      <c r="N59" s="46"/>
      <c r="O59" s="46"/>
      <c r="P59" s="46"/>
      <c r="Q59" s="46"/>
      <c r="R59" s="46"/>
      <c r="S59" s="46"/>
      <c r="T59" s="46"/>
      <c r="U59" s="46"/>
      <c r="V59" s="46"/>
      <c r="W59" s="46"/>
      <c r="X59" s="46"/>
      <c r="Y59" s="39"/>
      <c r="Z59" s="39"/>
      <c r="AA59" s="39"/>
      <c r="AB59" s="39"/>
      <c r="AC59" s="39"/>
      <c r="AD59" s="39"/>
      <c r="AE59" s="39"/>
      <c r="AF59" s="39"/>
      <c r="AG59" s="39"/>
    </row>
    <row r="60" spans="1:34" ht="15" customHeight="1" x14ac:dyDescent="0.25">
      <c r="A60" s="46"/>
      <c r="B60" s="46"/>
      <c r="C60" s="46"/>
      <c r="D60" s="46"/>
      <c r="E60" s="46"/>
      <c r="F60" s="46"/>
      <c r="G60" s="46"/>
      <c r="H60" s="46"/>
      <c r="I60" s="46"/>
      <c r="J60" s="46"/>
      <c r="K60" s="46"/>
      <c r="L60" s="46"/>
      <c r="M60" s="46"/>
      <c r="N60" s="46"/>
      <c r="O60" s="46"/>
      <c r="P60" s="46"/>
      <c r="Q60" s="46"/>
      <c r="R60" s="46"/>
      <c r="S60" s="46"/>
      <c r="T60" s="46"/>
      <c r="U60" s="46"/>
      <c r="V60" s="46"/>
      <c r="W60" s="46"/>
      <c r="X60" s="46"/>
      <c r="Y60" s="39"/>
      <c r="Z60" s="39"/>
      <c r="AA60" s="39"/>
      <c r="AB60" s="39"/>
      <c r="AC60" s="39"/>
      <c r="AD60" s="39"/>
      <c r="AE60" s="39"/>
      <c r="AF60" s="39"/>
      <c r="AG60" s="39"/>
    </row>
    <row r="61" spans="1:34" ht="15" customHeight="1" x14ac:dyDescent="0.25">
      <c r="A61" s="46"/>
      <c r="B61" s="46"/>
      <c r="C61" s="46"/>
      <c r="D61" s="46"/>
      <c r="E61" s="46"/>
      <c r="F61" s="46"/>
      <c r="G61" s="46"/>
      <c r="H61" s="46"/>
      <c r="I61" s="46"/>
      <c r="J61" s="46"/>
      <c r="K61" s="46"/>
      <c r="L61" s="46"/>
      <c r="M61" s="46"/>
      <c r="N61" s="46"/>
      <c r="O61" s="46"/>
      <c r="P61" s="46"/>
      <c r="Q61" s="46"/>
      <c r="R61" s="46"/>
      <c r="S61" s="46"/>
      <c r="T61" s="46"/>
      <c r="U61" s="46"/>
      <c r="V61" s="46"/>
      <c r="W61" s="46"/>
      <c r="X61" s="46"/>
      <c r="Y61" s="39"/>
      <c r="Z61" s="39"/>
      <c r="AA61" s="39"/>
      <c r="AB61" s="39"/>
      <c r="AC61" s="39"/>
      <c r="AD61" s="39"/>
      <c r="AE61" s="39"/>
      <c r="AF61" s="39"/>
      <c r="AG61" s="39"/>
    </row>
    <row r="62" spans="1:34" ht="15" customHeight="1" x14ac:dyDescent="0.25">
      <c r="A62" s="46"/>
      <c r="B62" s="93" t="s">
        <v>24</v>
      </c>
      <c r="C62" s="93"/>
      <c r="D62" s="93"/>
      <c r="E62" s="93"/>
      <c r="F62" s="93"/>
      <c r="G62" s="93"/>
      <c r="H62" s="93"/>
      <c r="I62" s="93"/>
      <c r="J62" s="93"/>
      <c r="K62" s="93"/>
      <c r="L62" s="93"/>
      <c r="M62" s="93"/>
      <c r="N62" s="93"/>
      <c r="O62" s="46"/>
      <c r="P62" s="46"/>
      <c r="Q62" s="46"/>
      <c r="R62" s="46"/>
      <c r="S62" s="46"/>
      <c r="T62" s="46"/>
      <c r="U62" s="46"/>
      <c r="V62" s="46"/>
      <c r="W62" s="46"/>
      <c r="X62" s="46"/>
      <c r="Y62" s="39"/>
      <c r="Z62" s="39"/>
      <c r="AA62" s="39"/>
      <c r="AB62" s="39"/>
      <c r="AC62" s="39"/>
      <c r="AD62" s="39"/>
      <c r="AE62" s="39"/>
      <c r="AF62" s="39"/>
      <c r="AG62" s="39"/>
    </row>
    <row r="63" spans="1:34" ht="15" customHeight="1" x14ac:dyDescent="0.25">
      <c r="A63" s="46"/>
      <c r="B63" s="46"/>
      <c r="C63" s="46"/>
      <c r="D63" s="46"/>
      <c r="E63" s="46"/>
      <c r="F63" s="46"/>
      <c r="G63" s="46"/>
      <c r="H63" s="46"/>
      <c r="I63" s="46"/>
      <c r="J63" s="46"/>
      <c r="K63" s="46"/>
      <c r="L63" s="46"/>
      <c r="M63" s="46"/>
      <c r="N63" s="46"/>
      <c r="O63" s="46"/>
      <c r="P63" s="46"/>
      <c r="Q63" s="46"/>
      <c r="R63" s="46"/>
      <c r="S63" s="46"/>
      <c r="T63" s="46"/>
      <c r="U63" s="46"/>
      <c r="V63" s="46"/>
      <c r="W63" s="46"/>
      <c r="X63" s="46"/>
      <c r="Y63" s="39"/>
      <c r="Z63" s="39"/>
      <c r="AA63" s="39"/>
      <c r="AB63" s="39"/>
      <c r="AC63" s="39"/>
      <c r="AD63" s="39"/>
      <c r="AE63" s="39"/>
      <c r="AF63" s="39"/>
      <c r="AG63" s="39"/>
    </row>
    <row r="64" spans="1:34" ht="15" customHeight="1" x14ac:dyDescent="0.25">
      <c r="A64" s="46"/>
      <c r="B64" s="57"/>
      <c r="C64" s="57" t="s">
        <v>25</v>
      </c>
      <c r="D64" s="46"/>
      <c r="E64" s="46"/>
      <c r="F64" s="46"/>
      <c r="G64" s="46"/>
      <c r="H64" s="46"/>
      <c r="I64" s="46"/>
      <c r="J64" s="46"/>
      <c r="K64" s="46"/>
      <c r="L64" s="46"/>
      <c r="M64" s="46"/>
      <c r="N64" s="46"/>
      <c r="O64" s="46"/>
      <c r="P64" s="46"/>
      <c r="Q64" s="46"/>
      <c r="R64" s="46"/>
      <c r="S64" s="46"/>
      <c r="T64" s="46"/>
      <c r="U64" s="46"/>
      <c r="V64" s="46"/>
      <c r="W64" s="46"/>
      <c r="X64" s="46"/>
      <c r="Y64" s="39"/>
      <c r="Z64" s="39"/>
      <c r="AA64" s="39"/>
      <c r="AB64" s="39"/>
      <c r="AC64" s="39"/>
      <c r="AD64" s="39"/>
      <c r="AE64" s="39"/>
      <c r="AF64" s="39"/>
      <c r="AG64" s="39"/>
    </row>
    <row r="65" spans="1:33" ht="15" customHeight="1" x14ac:dyDescent="0.25">
      <c r="A65" s="58"/>
      <c r="B65" s="58"/>
      <c r="C65" s="59" t="s">
        <v>26</v>
      </c>
      <c r="D65" s="58"/>
      <c r="E65" s="58"/>
      <c r="F65" s="58"/>
      <c r="G65" s="58"/>
      <c r="H65" s="58"/>
      <c r="I65" s="58"/>
      <c r="J65" s="58"/>
      <c r="K65" s="58"/>
      <c r="L65" s="58"/>
      <c r="M65" s="58"/>
      <c r="N65" s="58"/>
      <c r="O65" s="58"/>
      <c r="P65" s="58"/>
      <c r="Q65" s="58"/>
      <c r="R65" s="58"/>
      <c r="S65" s="58"/>
      <c r="T65" s="58"/>
      <c r="U65" s="58"/>
      <c r="V65" s="58"/>
      <c r="W65" s="58"/>
      <c r="X65" s="58"/>
      <c r="Y65" s="39"/>
      <c r="Z65" s="39"/>
      <c r="AA65" s="39"/>
      <c r="AB65" s="39"/>
      <c r="AC65" s="39"/>
      <c r="AD65" s="39"/>
      <c r="AE65" s="39"/>
      <c r="AF65" s="39"/>
      <c r="AG65" s="39"/>
    </row>
    <row r="66" spans="1:33" ht="15" customHeight="1" x14ac:dyDescent="0.25">
      <c r="A66" s="58"/>
      <c r="B66" s="58"/>
      <c r="C66" s="59" t="s">
        <v>27</v>
      </c>
      <c r="D66" s="58"/>
      <c r="E66" s="58"/>
      <c r="F66" s="58"/>
      <c r="G66" s="58"/>
      <c r="H66" s="58"/>
      <c r="I66" s="58"/>
      <c r="J66" s="58"/>
      <c r="K66" s="58"/>
      <c r="L66" s="58"/>
      <c r="M66" s="58"/>
      <c r="N66" s="58"/>
      <c r="O66" s="58"/>
      <c r="P66" s="58"/>
      <c r="Q66" s="58"/>
      <c r="R66" s="58"/>
      <c r="S66" s="58"/>
      <c r="T66" s="58"/>
      <c r="U66" s="58"/>
      <c r="V66" s="58"/>
      <c r="W66" s="58"/>
      <c r="X66" s="58"/>
      <c r="Y66" s="39"/>
      <c r="Z66" s="39"/>
      <c r="AA66" s="39"/>
      <c r="AB66" s="39"/>
      <c r="AC66" s="39"/>
      <c r="AD66" s="39"/>
      <c r="AE66" s="39"/>
      <c r="AF66" s="39"/>
      <c r="AG66" s="39"/>
    </row>
    <row r="67" spans="1:33" ht="15" customHeight="1" x14ac:dyDescent="0.25">
      <c r="A67" s="58"/>
      <c r="B67" s="58"/>
      <c r="C67" s="59" t="s">
        <v>48</v>
      </c>
      <c r="D67" s="58"/>
      <c r="E67" s="58"/>
      <c r="F67" s="58"/>
      <c r="G67" s="58"/>
      <c r="H67" s="58"/>
      <c r="I67" s="58"/>
      <c r="J67" s="58"/>
      <c r="K67" s="58"/>
      <c r="L67" s="58"/>
      <c r="M67" s="58"/>
      <c r="N67" s="58"/>
      <c r="O67" s="58"/>
      <c r="P67" s="58"/>
      <c r="Q67" s="58"/>
      <c r="R67" s="58"/>
      <c r="S67" s="58"/>
      <c r="T67" s="58"/>
      <c r="U67" s="58"/>
      <c r="V67" s="58"/>
      <c r="W67" s="58"/>
      <c r="X67" s="58"/>
      <c r="Y67" s="39"/>
      <c r="Z67" s="39"/>
      <c r="AA67" s="39"/>
      <c r="AB67" s="39"/>
      <c r="AC67" s="39"/>
      <c r="AD67" s="39"/>
      <c r="AE67" s="39"/>
      <c r="AF67" s="39"/>
      <c r="AG67" s="39"/>
    </row>
    <row r="68" spans="1:33" ht="15" customHeight="1" x14ac:dyDescent="0.25">
      <c r="A68" s="58"/>
      <c r="B68" s="58"/>
      <c r="C68" s="59" t="s">
        <v>49</v>
      </c>
      <c r="D68" s="58"/>
      <c r="E68" s="58"/>
      <c r="F68" s="58"/>
      <c r="G68" s="58"/>
      <c r="H68" s="58"/>
      <c r="I68" s="58"/>
      <c r="J68" s="58"/>
      <c r="K68" s="58"/>
      <c r="L68" s="58"/>
      <c r="M68" s="58"/>
      <c r="N68" s="58"/>
      <c r="O68" s="58"/>
      <c r="P68" s="58"/>
      <c r="Q68" s="58"/>
      <c r="R68" s="58"/>
      <c r="S68" s="58"/>
      <c r="T68" s="58"/>
      <c r="U68" s="58"/>
      <c r="V68" s="58"/>
      <c r="W68" s="58"/>
      <c r="X68" s="58"/>
      <c r="Y68" s="39"/>
      <c r="Z68" s="39"/>
      <c r="AA68" s="39"/>
      <c r="AB68" s="39"/>
      <c r="AC68" s="39"/>
      <c r="AD68" s="39"/>
      <c r="AE68" s="39"/>
      <c r="AF68" s="39"/>
      <c r="AG68" s="39"/>
    </row>
    <row r="69" spans="1:33" ht="15" customHeight="1" x14ac:dyDescent="0.25">
      <c r="A69" s="58"/>
      <c r="B69" s="58"/>
      <c r="C69" s="59" t="s">
        <v>36</v>
      </c>
      <c r="D69" s="58"/>
      <c r="E69" s="58"/>
      <c r="F69" s="58"/>
      <c r="G69" s="58"/>
      <c r="H69" s="58"/>
      <c r="I69" s="58"/>
      <c r="J69" s="58"/>
      <c r="K69" s="58"/>
      <c r="L69" s="58"/>
      <c r="M69" s="58"/>
      <c r="N69" s="58"/>
      <c r="O69" s="58"/>
      <c r="P69" s="58"/>
      <c r="Q69" s="58"/>
      <c r="R69" s="58"/>
      <c r="S69" s="58"/>
      <c r="T69" s="58"/>
      <c r="U69" s="58"/>
      <c r="V69" s="58"/>
      <c r="W69" s="58"/>
      <c r="X69" s="58"/>
      <c r="Y69" s="39"/>
      <c r="Z69" s="39"/>
      <c r="AA69" s="39"/>
      <c r="AB69" s="39"/>
      <c r="AC69" s="39"/>
      <c r="AD69" s="39"/>
      <c r="AE69" s="39"/>
      <c r="AF69" s="39"/>
      <c r="AG69" s="39"/>
    </row>
    <row r="70" spans="1:33" ht="15" customHeight="1" x14ac:dyDescent="0.25">
      <c r="A70" s="58"/>
      <c r="B70" s="58"/>
      <c r="C70" s="59" t="s">
        <v>35</v>
      </c>
      <c r="D70" s="58"/>
      <c r="E70" s="58"/>
      <c r="F70" s="58"/>
      <c r="G70" s="58"/>
      <c r="H70" s="58"/>
      <c r="I70" s="58"/>
      <c r="J70" s="58"/>
      <c r="K70" s="58"/>
      <c r="L70" s="58"/>
      <c r="M70" s="58"/>
      <c r="N70" s="58"/>
      <c r="O70" s="58"/>
      <c r="P70" s="58"/>
      <c r="Q70" s="58"/>
      <c r="R70" s="58"/>
      <c r="S70" s="58"/>
      <c r="T70" s="58"/>
      <c r="U70" s="58"/>
      <c r="V70" s="58"/>
      <c r="W70" s="58"/>
      <c r="X70" s="58"/>
      <c r="Y70" s="39"/>
      <c r="Z70" s="39"/>
      <c r="AA70" s="39"/>
      <c r="AB70" s="39"/>
      <c r="AC70" s="39"/>
      <c r="AD70" s="39"/>
      <c r="AE70" s="39"/>
      <c r="AF70" s="39"/>
      <c r="AG70" s="39"/>
    </row>
    <row r="71" spans="1:33" ht="15" customHeight="1" x14ac:dyDescent="0.25">
      <c r="A71" s="58"/>
      <c r="B71" s="58"/>
      <c r="C71" s="59" t="s">
        <v>50</v>
      </c>
      <c r="D71" s="58"/>
      <c r="E71" s="58"/>
      <c r="F71" s="58"/>
      <c r="G71" s="58"/>
      <c r="H71" s="58"/>
      <c r="I71" s="58"/>
      <c r="J71" s="58"/>
      <c r="K71" s="58"/>
      <c r="L71" s="58"/>
      <c r="M71" s="58"/>
      <c r="N71" s="58"/>
      <c r="O71" s="58"/>
      <c r="P71" s="58"/>
      <c r="Q71" s="58"/>
      <c r="R71" s="58"/>
      <c r="S71" s="58"/>
      <c r="T71" s="58"/>
      <c r="U71" s="58"/>
      <c r="V71" s="58"/>
      <c r="W71" s="58"/>
      <c r="X71" s="58"/>
      <c r="Y71" s="39"/>
      <c r="Z71" s="39"/>
      <c r="AA71" s="39"/>
      <c r="AB71" s="39"/>
      <c r="AC71" s="39"/>
      <c r="AD71" s="39"/>
      <c r="AE71" s="39"/>
      <c r="AF71" s="39"/>
      <c r="AG71" s="39"/>
    </row>
    <row r="72" spans="1:33" ht="15" customHeight="1" x14ac:dyDescent="0.25">
      <c r="A72" s="58"/>
      <c r="B72" s="58"/>
      <c r="C72" s="59" t="s">
        <v>28</v>
      </c>
      <c r="D72" s="58"/>
      <c r="E72" s="58"/>
      <c r="F72" s="58"/>
      <c r="G72" s="58"/>
      <c r="H72" s="58"/>
      <c r="I72" s="58"/>
      <c r="J72" s="58"/>
      <c r="K72" s="58"/>
      <c r="L72" s="58"/>
      <c r="M72" s="58"/>
      <c r="N72" s="58"/>
      <c r="O72" s="58"/>
      <c r="P72" s="58"/>
      <c r="Q72" s="58"/>
      <c r="R72" s="58"/>
      <c r="S72" s="58"/>
      <c r="T72" s="58"/>
      <c r="U72" s="58"/>
      <c r="V72" s="58"/>
      <c r="W72" s="58"/>
      <c r="X72" s="58"/>
      <c r="Y72" s="39"/>
      <c r="Z72" s="39"/>
      <c r="AA72" s="39"/>
      <c r="AB72" s="39"/>
      <c r="AC72" s="39"/>
      <c r="AD72" s="39"/>
      <c r="AE72" s="39"/>
      <c r="AF72" s="39"/>
      <c r="AG72" s="39"/>
    </row>
    <row r="73" spans="1:33" ht="15" customHeight="1" x14ac:dyDescent="0.25">
      <c r="A73" s="58"/>
      <c r="B73" s="58"/>
      <c r="C73" s="59" t="s">
        <v>56</v>
      </c>
      <c r="D73" s="58"/>
      <c r="E73" s="58"/>
      <c r="F73" s="58"/>
      <c r="G73" s="58"/>
      <c r="H73" s="58"/>
      <c r="I73" s="58"/>
      <c r="J73" s="58"/>
      <c r="K73" s="58"/>
      <c r="L73" s="58"/>
      <c r="M73" s="58"/>
      <c r="N73" s="58"/>
      <c r="O73" s="58"/>
      <c r="P73" s="58"/>
      <c r="Q73" s="58"/>
      <c r="R73" s="58"/>
      <c r="S73" s="58"/>
      <c r="T73" s="58"/>
      <c r="U73" s="58"/>
      <c r="V73" s="58"/>
      <c r="W73" s="58"/>
      <c r="X73" s="58"/>
      <c r="Y73" s="39"/>
      <c r="Z73" s="39"/>
      <c r="AA73" s="39"/>
      <c r="AB73" s="39"/>
      <c r="AC73" s="39"/>
      <c r="AD73" s="39"/>
      <c r="AE73" s="39"/>
      <c r="AF73" s="39"/>
      <c r="AG73" s="39"/>
    </row>
    <row r="74" spans="1:33" ht="15" customHeight="1" x14ac:dyDescent="0.25">
      <c r="A74" s="58"/>
      <c r="B74" s="58"/>
      <c r="C74" s="59" t="s">
        <v>57</v>
      </c>
      <c r="D74" s="58"/>
      <c r="E74" s="58"/>
      <c r="F74" s="58"/>
      <c r="G74" s="58"/>
      <c r="H74" s="58"/>
      <c r="I74" s="58"/>
      <c r="J74" s="58"/>
      <c r="K74" s="58"/>
      <c r="L74" s="58"/>
      <c r="M74" s="58"/>
      <c r="N74" s="58"/>
      <c r="O74" s="58"/>
      <c r="P74" s="58"/>
      <c r="Q74" s="58"/>
      <c r="R74" s="58"/>
      <c r="S74" s="58"/>
      <c r="T74" s="58"/>
      <c r="U74" s="58"/>
      <c r="V74" s="58"/>
      <c r="W74" s="58"/>
      <c r="X74" s="58"/>
      <c r="Y74" s="39"/>
      <c r="Z74" s="39"/>
      <c r="AA74" s="39"/>
      <c r="AB74" s="39"/>
      <c r="AC74" s="39"/>
      <c r="AD74" s="39"/>
      <c r="AE74" s="39"/>
      <c r="AF74" s="39"/>
      <c r="AG74" s="39"/>
    </row>
    <row r="75" spans="1:33" ht="15" customHeight="1" x14ac:dyDescent="0.25">
      <c r="A75" s="58"/>
      <c r="B75" s="58"/>
      <c r="C75" s="59"/>
      <c r="D75" s="58"/>
      <c r="E75" s="58"/>
      <c r="F75" s="58"/>
      <c r="G75" s="58"/>
      <c r="H75" s="58"/>
      <c r="I75" s="58"/>
      <c r="J75" s="58"/>
      <c r="K75" s="58"/>
      <c r="L75" s="58"/>
      <c r="M75" s="58"/>
      <c r="N75" s="58"/>
      <c r="O75" s="58"/>
      <c r="P75" s="58"/>
      <c r="Q75" s="58"/>
      <c r="R75" s="58"/>
      <c r="S75" s="58"/>
      <c r="T75" s="58"/>
      <c r="U75" s="58"/>
      <c r="V75" s="58"/>
      <c r="W75" s="58"/>
      <c r="X75" s="58"/>
      <c r="Y75" s="39"/>
      <c r="Z75" s="39"/>
      <c r="AA75" s="39"/>
      <c r="AB75" s="39"/>
      <c r="AC75" s="39"/>
      <c r="AD75" s="39"/>
      <c r="AE75" s="39"/>
      <c r="AF75" s="39"/>
      <c r="AG75" s="39"/>
    </row>
    <row r="76" spans="1:33" ht="15" customHeight="1" x14ac:dyDescent="0.25">
      <c r="A76" s="58"/>
      <c r="B76" s="58"/>
      <c r="C76" s="39"/>
      <c r="D76" s="55" t="s">
        <v>34</v>
      </c>
      <c r="E76" s="58"/>
      <c r="F76" s="58"/>
      <c r="G76" s="58"/>
      <c r="H76" s="58"/>
      <c r="I76" s="58"/>
      <c r="J76" s="58"/>
      <c r="K76" s="58"/>
      <c r="L76" s="58"/>
      <c r="M76" s="58"/>
      <c r="N76" s="58"/>
      <c r="O76" s="58"/>
      <c r="P76" s="58"/>
      <c r="Q76" s="58"/>
      <c r="R76" s="58"/>
      <c r="S76" s="58"/>
      <c r="T76" s="58"/>
      <c r="U76" s="58"/>
      <c r="V76" s="58"/>
      <c r="W76" s="58"/>
      <c r="X76" s="58"/>
      <c r="Y76" s="39"/>
      <c r="Z76" s="39"/>
      <c r="AA76" s="39"/>
      <c r="AB76" s="39"/>
      <c r="AC76" s="39"/>
      <c r="AD76" s="39"/>
      <c r="AE76" s="39"/>
      <c r="AF76" s="39"/>
      <c r="AG76" s="39"/>
    </row>
    <row r="77" spans="1:33" ht="15" customHeight="1" x14ac:dyDescent="0.25">
      <c r="A77" s="58"/>
      <c r="B77" s="58"/>
      <c r="C77" s="39"/>
      <c r="D77" s="58" t="s">
        <v>32</v>
      </c>
      <c r="E77" s="58"/>
      <c r="F77" s="58"/>
      <c r="G77" s="58"/>
      <c r="H77" s="58"/>
      <c r="I77" s="58"/>
      <c r="J77" s="58"/>
      <c r="K77" s="58"/>
      <c r="L77" s="58"/>
      <c r="M77" s="58"/>
      <c r="N77" s="58"/>
      <c r="O77" s="58"/>
      <c r="P77" s="58"/>
      <c r="Q77" s="58"/>
      <c r="R77" s="58"/>
      <c r="S77" s="58"/>
      <c r="T77" s="58"/>
      <c r="U77" s="58"/>
      <c r="V77" s="58"/>
      <c r="W77" s="58"/>
      <c r="X77" s="58"/>
      <c r="Y77" s="39"/>
      <c r="Z77" s="39"/>
      <c r="AA77" s="39"/>
      <c r="AB77" s="39"/>
      <c r="AC77" s="39"/>
      <c r="AD77" s="39"/>
      <c r="AE77" s="39"/>
      <c r="AF77" s="39"/>
      <c r="AG77" s="39"/>
    </row>
    <row r="78" spans="1:33" ht="15" customHeight="1" x14ac:dyDescent="0.25">
      <c r="A78" s="58"/>
      <c r="B78" s="58"/>
      <c r="C78" s="58"/>
      <c r="D78" s="58"/>
      <c r="E78" s="58"/>
      <c r="F78" s="58"/>
      <c r="G78" s="58"/>
      <c r="H78" s="58"/>
      <c r="I78" s="58"/>
      <c r="J78" s="58"/>
      <c r="K78" s="58"/>
      <c r="L78" s="58"/>
      <c r="M78" s="58"/>
      <c r="N78" s="58"/>
      <c r="O78" s="58"/>
      <c r="P78" s="58"/>
      <c r="Q78" s="58"/>
      <c r="R78" s="58"/>
      <c r="S78" s="58"/>
      <c r="T78" s="58"/>
      <c r="U78" s="58"/>
      <c r="V78" s="58"/>
      <c r="W78" s="58"/>
      <c r="X78" s="58"/>
      <c r="Y78" s="39"/>
      <c r="Z78" s="39"/>
      <c r="AA78" s="39"/>
      <c r="AB78" s="39"/>
      <c r="AC78" s="39"/>
      <c r="AD78" s="39"/>
      <c r="AE78" s="39"/>
      <c r="AF78" s="39"/>
      <c r="AG78" s="39"/>
    </row>
    <row r="79" spans="1:33" x14ac:dyDescent="0.25">
      <c r="A79" s="58"/>
      <c r="B79" s="58"/>
      <c r="C79" s="59" t="s">
        <v>29</v>
      </c>
      <c r="D79" s="58"/>
      <c r="E79" s="58"/>
      <c r="F79" s="58"/>
      <c r="G79" s="58"/>
      <c r="H79" s="58"/>
      <c r="I79" s="58"/>
      <c r="J79" s="58"/>
      <c r="K79" s="58"/>
      <c r="L79" s="58"/>
      <c r="M79" s="58"/>
      <c r="N79" s="58"/>
      <c r="O79" s="58"/>
      <c r="P79" s="58"/>
      <c r="Q79" s="58"/>
      <c r="R79" s="58"/>
      <c r="S79" s="58"/>
      <c r="T79" s="58"/>
      <c r="U79" s="58"/>
      <c r="V79" s="58"/>
      <c r="W79" s="58"/>
      <c r="X79" s="58"/>
      <c r="Y79" s="39"/>
      <c r="Z79" s="39"/>
      <c r="AA79" s="39"/>
      <c r="AB79" s="39"/>
      <c r="AC79" s="39"/>
      <c r="AD79" s="39"/>
      <c r="AE79" s="39"/>
      <c r="AF79" s="39"/>
      <c r="AG79" s="39"/>
    </row>
    <row r="80" spans="1:33" x14ac:dyDescent="0.25">
      <c r="A80" s="58"/>
      <c r="B80" s="58"/>
      <c r="C80" s="59" t="s">
        <v>51</v>
      </c>
      <c r="D80" s="58"/>
      <c r="E80" s="58"/>
      <c r="F80" s="58"/>
      <c r="G80" s="58"/>
      <c r="H80" s="58"/>
      <c r="I80" s="58"/>
      <c r="J80" s="58"/>
      <c r="K80" s="58"/>
      <c r="L80" s="58"/>
      <c r="M80" s="58"/>
      <c r="N80" s="58"/>
      <c r="O80" s="58"/>
      <c r="P80" s="58"/>
      <c r="Q80" s="58"/>
      <c r="R80" s="58"/>
      <c r="S80" s="58"/>
      <c r="T80" s="58"/>
      <c r="U80" s="58"/>
      <c r="V80" s="58"/>
      <c r="W80" s="58"/>
      <c r="X80" s="58"/>
      <c r="Y80" s="39"/>
      <c r="Z80" s="39"/>
      <c r="AA80" s="39"/>
      <c r="AB80" s="39"/>
      <c r="AC80" s="39"/>
      <c r="AD80" s="39"/>
      <c r="AE80" s="39"/>
      <c r="AF80" s="39"/>
      <c r="AG80" s="39"/>
    </row>
    <row r="81" spans="1:33" x14ac:dyDescent="0.25">
      <c r="A81" s="58"/>
      <c r="B81" s="58"/>
      <c r="C81" s="58"/>
      <c r="D81" s="58"/>
      <c r="E81" s="58"/>
      <c r="F81" s="58"/>
      <c r="G81" s="58"/>
      <c r="H81" s="58"/>
      <c r="I81" s="58"/>
      <c r="J81" s="58"/>
      <c r="K81" s="58"/>
      <c r="L81" s="58"/>
      <c r="M81" s="58"/>
      <c r="N81" s="58"/>
      <c r="O81" s="58"/>
      <c r="P81" s="58"/>
      <c r="Q81" s="58"/>
      <c r="R81" s="58"/>
      <c r="S81" s="58"/>
      <c r="T81" s="58"/>
      <c r="U81" s="58"/>
      <c r="V81" s="58"/>
      <c r="W81" s="58"/>
      <c r="X81" s="58"/>
      <c r="Y81" s="39"/>
      <c r="Z81" s="39"/>
      <c r="AA81" s="39"/>
      <c r="AB81" s="39"/>
      <c r="AC81" s="39"/>
      <c r="AD81" s="39"/>
      <c r="AE81" s="39"/>
      <c r="AF81" s="39"/>
      <c r="AG81" s="39"/>
    </row>
    <row r="82" spans="1:33" x14ac:dyDescent="0.25">
      <c r="A82" s="58"/>
      <c r="B82" s="58"/>
      <c r="C82" s="58"/>
      <c r="D82" s="58"/>
      <c r="E82" s="58"/>
      <c r="F82" s="58"/>
      <c r="G82" s="58"/>
      <c r="H82" s="58"/>
      <c r="I82" s="58"/>
      <c r="J82" s="58"/>
      <c r="K82" s="58"/>
      <c r="L82" s="58"/>
      <c r="M82" s="58"/>
      <c r="N82" s="58"/>
      <c r="O82" s="58"/>
      <c r="P82" s="58"/>
      <c r="Q82" s="58"/>
      <c r="R82" s="58"/>
      <c r="S82" s="58"/>
      <c r="T82" s="58"/>
      <c r="U82" s="58"/>
      <c r="V82" s="58"/>
      <c r="W82" s="58"/>
      <c r="X82" s="58"/>
      <c r="Y82" s="39"/>
      <c r="Z82" s="39"/>
      <c r="AA82" s="39"/>
      <c r="AB82" s="39"/>
      <c r="AC82" s="39"/>
      <c r="AD82" s="39"/>
      <c r="AE82" s="39"/>
      <c r="AF82" s="39"/>
      <c r="AG82" s="39"/>
    </row>
    <row r="83" spans="1:33" x14ac:dyDescent="0.25">
      <c r="A83" s="38"/>
      <c r="B83" s="38"/>
      <c r="C83" s="38"/>
      <c r="D83" s="38"/>
      <c r="E83" s="38"/>
      <c r="F83" s="38"/>
      <c r="G83" s="38"/>
      <c r="H83" s="38"/>
      <c r="I83" s="38"/>
      <c r="J83" s="38"/>
      <c r="K83" s="38"/>
      <c r="L83" s="38"/>
      <c r="M83" s="38"/>
      <c r="N83" s="38"/>
      <c r="O83" s="38"/>
      <c r="P83" s="38"/>
      <c r="Q83" s="38"/>
      <c r="R83" s="38"/>
      <c r="S83" s="38"/>
      <c r="T83" s="38"/>
      <c r="U83" s="38"/>
      <c r="V83" s="38"/>
      <c r="W83" s="38"/>
      <c r="X83" s="38"/>
    </row>
    <row r="84" spans="1:33" x14ac:dyDescent="0.25">
      <c r="A84" s="38"/>
      <c r="B84" s="38"/>
      <c r="C84" s="38"/>
      <c r="D84" s="38"/>
      <c r="E84" s="38"/>
      <c r="F84" s="38"/>
      <c r="G84" s="38"/>
      <c r="H84" s="38"/>
      <c r="I84" s="38"/>
      <c r="J84" s="38"/>
      <c r="K84" s="38"/>
      <c r="L84" s="38"/>
      <c r="M84" s="38"/>
      <c r="N84" s="38"/>
      <c r="O84" s="38"/>
      <c r="P84" s="38"/>
      <c r="Q84" s="38"/>
      <c r="R84" s="38"/>
      <c r="S84" s="38"/>
      <c r="T84" s="38"/>
      <c r="U84" s="38"/>
      <c r="V84" s="38"/>
      <c r="W84" s="38"/>
      <c r="X84" s="38"/>
    </row>
    <row r="85" spans="1:33" x14ac:dyDescent="0.25">
      <c r="A85" s="38"/>
      <c r="B85" s="38"/>
      <c r="C85" s="38"/>
      <c r="D85" s="38"/>
      <c r="E85" s="38"/>
      <c r="F85" s="38"/>
      <c r="G85" s="38"/>
      <c r="H85" s="38"/>
      <c r="I85" s="38"/>
      <c r="J85" s="38"/>
      <c r="K85" s="38"/>
      <c r="L85" s="38"/>
      <c r="M85" s="38"/>
      <c r="N85" s="38"/>
      <c r="O85" s="38"/>
      <c r="P85" s="38"/>
      <c r="Q85" s="38"/>
      <c r="R85" s="38"/>
      <c r="S85" s="38"/>
      <c r="T85" s="38"/>
      <c r="U85" s="38"/>
      <c r="V85" s="38"/>
      <c r="W85" s="38"/>
      <c r="X85" s="38"/>
    </row>
    <row r="86" spans="1:33" x14ac:dyDescent="0.25">
      <c r="A86" s="38"/>
      <c r="B86" s="38"/>
      <c r="C86" s="38"/>
      <c r="D86" s="38"/>
      <c r="E86" s="38"/>
      <c r="F86" s="38"/>
      <c r="G86" s="38"/>
      <c r="H86" s="38"/>
      <c r="I86" s="38"/>
      <c r="J86" s="38"/>
      <c r="K86" s="38"/>
      <c r="L86" s="38"/>
      <c r="M86" s="38"/>
      <c r="N86" s="38"/>
      <c r="O86" s="38"/>
      <c r="P86" s="38"/>
      <c r="Q86" s="38"/>
      <c r="R86" s="38"/>
      <c r="S86" s="38"/>
      <c r="T86" s="38"/>
      <c r="U86" s="38"/>
      <c r="V86" s="38"/>
      <c r="W86" s="38"/>
      <c r="X86" s="38"/>
    </row>
    <row r="87" spans="1:33" x14ac:dyDescent="0.25">
      <c r="A87" s="38"/>
      <c r="B87" s="38"/>
      <c r="C87" s="38"/>
      <c r="D87" s="38"/>
      <c r="E87" s="38"/>
      <c r="F87" s="38"/>
      <c r="G87" s="38"/>
      <c r="H87" s="38"/>
      <c r="I87" s="38"/>
      <c r="J87" s="38"/>
      <c r="K87" s="38"/>
      <c r="L87" s="38"/>
      <c r="M87" s="38"/>
      <c r="N87" s="38"/>
      <c r="O87" s="38"/>
      <c r="P87" s="38"/>
      <c r="Q87" s="38"/>
      <c r="R87" s="38"/>
      <c r="S87" s="38"/>
      <c r="T87" s="38"/>
      <c r="U87" s="38"/>
      <c r="V87" s="38"/>
      <c r="W87" s="38"/>
      <c r="X87" s="38"/>
    </row>
    <row r="88" spans="1:33" x14ac:dyDescent="0.25">
      <c r="A88" s="38"/>
      <c r="B88" s="38"/>
      <c r="C88" s="38"/>
      <c r="D88" s="38"/>
      <c r="E88" s="38"/>
      <c r="F88" s="38"/>
      <c r="G88" s="38"/>
      <c r="H88" s="38"/>
      <c r="I88" s="38"/>
      <c r="J88" s="38"/>
      <c r="K88" s="38"/>
      <c r="L88" s="38"/>
      <c r="M88" s="38"/>
      <c r="N88" s="38"/>
      <c r="O88" s="38"/>
      <c r="P88" s="38"/>
      <c r="Q88" s="38"/>
      <c r="R88" s="38"/>
      <c r="S88" s="38"/>
      <c r="T88" s="38"/>
      <c r="U88" s="38"/>
      <c r="V88" s="38"/>
      <c r="W88" s="38"/>
      <c r="X88" s="38"/>
    </row>
  </sheetData>
  <sheetProtection algorithmName="SHA-512" hashValue="HzEsNTcHCNd6vRQ/9yTvwRuoRRjMBCIaPGGYoXniMGnALVXBqyfclVM0HVEyaNvdoqlSUbKDaQLr7yhrBV4DCQ==" saltValue="w++gJRcklnyprl+cNwWSBw==" spinCount="100000" sheet="1" objects="1" scenarios="1"/>
  <protectedRanges>
    <protectedRange sqref="A12:A51" name="Plage2"/>
    <protectedRange algorithmName="SHA-512" hashValue="jPkVJsVTlso+WQ6ljKUNZIXkMlxVFnPVnj65/u3xsp+6HZmbTHNjqMN9s6lYvnW5YDLfmqDafu3Fw6KI8vablQ==" saltValue="7AMUdXFg3sUAST8bYSk7VQ==" spinCount="100000" sqref="B12:B51" name="Plage1"/>
  </protectedRanges>
  <mergeCells count="312">
    <mergeCell ref="AH48:AH51"/>
    <mergeCell ref="AH12:AH15"/>
    <mergeCell ref="AH16:AH19"/>
    <mergeCell ref="AH20:AH23"/>
    <mergeCell ref="AH24:AH27"/>
    <mergeCell ref="AH28:AH31"/>
    <mergeCell ref="AH32:AH35"/>
    <mergeCell ref="AH36:AH39"/>
    <mergeCell ref="AH40:AH43"/>
    <mergeCell ref="AH44:AH47"/>
    <mergeCell ref="AG16:AG19"/>
    <mergeCell ref="U16:U19"/>
    <mergeCell ref="V16:V19"/>
    <mergeCell ref="X16:X19"/>
    <mergeCell ref="Z16:Z19"/>
    <mergeCell ref="AA16:AA19"/>
    <mergeCell ref="W16:W19"/>
    <mergeCell ref="O16:O19"/>
    <mergeCell ref="P16:P19"/>
    <mergeCell ref="Q16:Q19"/>
    <mergeCell ref="R16:R19"/>
    <mergeCell ref="S16:S19"/>
    <mergeCell ref="T16:T19"/>
    <mergeCell ref="AB16:AB19"/>
    <mergeCell ref="AC16:AC19"/>
    <mergeCell ref="AF16:AF19"/>
    <mergeCell ref="F16:F19"/>
    <mergeCell ref="G16:G19"/>
    <mergeCell ref="H16:H19"/>
    <mergeCell ref="I16:I19"/>
    <mergeCell ref="J16:J19"/>
    <mergeCell ref="K16:K19"/>
    <mergeCell ref="L16:L19"/>
    <mergeCell ref="M16:M19"/>
    <mergeCell ref="N16:N19"/>
    <mergeCell ref="AF12:AF15"/>
    <mergeCell ref="AG12:AG15"/>
    <mergeCell ref="T12:T15"/>
    <mergeCell ref="U12:U15"/>
    <mergeCell ref="V12:V15"/>
    <mergeCell ref="X12:X15"/>
    <mergeCell ref="Z12:Z15"/>
    <mergeCell ref="AA12:AA15"/>
    <mergeCell ref="W12:W15"/>
    <mergeCell ref="AC12:AC15"/>
    <mergeCell ref="AD12:AD15"/>
    <mergeCell ref="P12:P15"/>
    <mergeCell ref="Q12:Q15"/>
    <mergeCell ref="R12:R15"/>
    <mergeCell ref="S12:S15"/>
    <mergeCell ref="H12:H15"/>
    <mergeCell ref="I12:I15"/>
    <mergeCell ref="J12:J15"/>
    <mergeCell ref="K12:K15"/>
    <mergeCell ref="L12:L15"/>
    <mergeCell ref="A32:A35"/>
    <mergeCell ref="A36:A39"/>
    <mergeCell ref="A40:A43"/>
    <mergeCell ref="A44:A47"/>
    <mergeCell ref="A48:A51"/>
    <mergeCell ref="A8:X8"/>
    <mergeCell ref="A16:A19"/>
    <mergeCell ref="AD16:AD19"/>
    <mergeCell ref="AE16:AE19"/>
    <mergeCell ref="A20:A23"/>
    <mergeCell ref="AE12:AE15"/>
    <mergeCell ref="M12:M15"/>
    <mergeCell ref="A12:A15"/>
    <mergeCell ref="D12:D15"/>
    <mergeCell ref="E12:E15"/>
    <mergeCell ref="F12:F15"/>
    <mergeCell ref="G12:G15"/>
    <mergeCell ref="D16:D19"/>
    <mergeCell ref="E16:E19"/>
    <mergeCell ref="A24:A27"/>
    <mergeCell ref="A28:A31"/>
    <mergeCell ref="AB12:AB15"/>
    <mergeCell ref="N12:N15"/>
    <mergeCell ref="O12:O15"/>
    <mergeCell ref="H20:H23"/>
    <mergeCell ref="I20:I23"/>
    <mergeCell ref="J20:J23"/>
    <mergeCell ref="K20:K23"/>
    <mergeCell ref="L20:L23"/>
    <mergeCell ref="D20:D23"/>
    <mergeCell ref="E20:E23"/>
    <mergeCell ref="F20:F23"/>
    <mergeCell ref="G20:G23"/>
    <mergeCell ref="R20:R23"/>
    <mergeCell ref="S20:S23"/>
    <mergeCell ref="T20:T23"/>
    <mergeCell ref="U20:U23"/>
    <mergeCell ref="V20:V23"/>
    <mergeCell ref="M20:M23"/>
    <mergeCell ref="N20:N23"/>
    <mergeCell ref="O20:O23"/>
    <mergeCell ref="P20:P23"/>
    <mergeCell ref="Q20:Q23"/>
    <mergeCell ref="AC20:AC23"/>
    <mergeCell ref="AD20:AD23"/>
    <mergeCell ref="AE20:AE23"/>
    <mergeCell ref="AF20:AF23"/>
    <mergeCell ref="AG20:AG23"/>
    <mergeCell ref="W20:W23"/>
    <mergeCell ref="X20:X23"/>
    <mergeCell ref="Z20:Z23"/>
    <mergeCell ref="AA20:AA23"/>
    <mergeCell ref="AB20:AB23"/>
    <mergeCell ref="H24:H27"/>
    <mergeCell ref="I24:I27"/>
    <mergeCell ref="J24:J27"/>
    <mergeCell ref="K24:K27"/>
    <mergeCell ref="L24:L27"/>
    <mergeCell ref="D24:D27"/>
    <mergeCell ref="E24:E27"/>
    <mergeCell ref="F24:F27"/>
    <mergeCell ref="G24:G27"/>
    <mergeCell ref="R24:R27"/>
    <mergeCell ref="S24:S27"/>
    <mergeCell ref="T24:T27"/>
    <mergeCell ref="U24:U27"/>
    <mergeCell ref="V24:V27"/>
    <mergeCell ref="M24:M27"/>
    <mergeCell ref="N24:N27"/>
    <mergeCell ref="O24:O27"/>
    <mergeCell ref="P24:P27"/>
    <mergeCell ref="Q24:Q27"/>
    <mergeCell ref="AC24:AC27"/>
    <mergeCell ref="AD24:AD27"/>
    <mergeCell ref="AE24:AE27"/>
    <mergeCell ref="AF24:AF27"/>
    <mergeCell ref="AG24:AG27"/>
    <mergeCell ref="W24:W27"/>
    <mergeCell ref="X24:X27"/>
    <mergeCell ref="Z24:Z27"/>
    <mergeCell ref="AA24:AA27"/>
    <mergeCell ref="AB24:AB27"/>
    <mergeCell ref="H28:H31"/>
    <mergeCell ref="I28:I31"/>
    <mergeCell ref="J28:J31"/>
    <mergeCell ref="K28:K31"/>
    <mergeCell ref="L28:L31"/>
    <mergeCell ref="D28:D31"/>
    <mergeCell ref="E28:E31"/>
    <mergeCell ref="F28:F31"/>
    <mergeCell ref="G28:G31"/>
    <mergeCell ref="R28:R31"/>
    <mergeCell ref="S28:S31"/>
    <mergeCell ref="T28:T31"/>
    <mergeCell ref="U28:U31"/>
    <mergeCell ref="V28:V31"/>
    <mergeCell ref="M28:M31"/>
    <mergeCell ref="N28:N31"/>
    <mergeCell ref="O28:O31"/>
    <mergeCell ref="P28:P31"/>
    <mergeCell ref="Q28:Q31"/>
    <mergeCell ref="AC28:AC31"/>
    <mergeCell ref="AD28:AD31"/>
    <mergeCell ref="AE28:AE31"/>
    <mergeCell ref="AF28:AF31"/>
    <mergeCell ref="AG28:AG31"/>
    <mergeCell ref="W28:W31"/>
    <mergeCell ref="X28:X31"/>
    <mergeCell ref="Z28:Z31"/>
    <mergeCell ref="AA28:AA31"/>
    <mergeCell ref="AB28:AB31"/>
    <mergeCell ref="H32:H35"/>
    <mergeCell ref="I32:I35"/>
    <mergeCell ref="J32:J35"/>
    <mergeCell ref="K32:K35"/>
    <mergeCell ref="L32:L35"/>
    <mergeCell ref="D32:D35"/>
    <mergeCell ref="E32:E35"/>
    <mergeCell ref="F32:F35"/>
    <mergeCell ref="G32:G35"/>
    <mergeCell ref="R32:R35"/>
    <mergeCell ref="S32:S35"/>
    <mergeCell ref="T32:T35"/>
    <mergeCell ref="U32:U35"/>
    <mergeCell ref="V32:V35"/>
    <mergeCell ref="M32:M35"/>
    <mergeCell ref="N32:N35"/>
    <mergeCell ref="O32:O35"/>
    <mergeCell ref="P32:P35"/>
    <mergeCell ref="Q32:Q35"/>
    <mergeCell ref="AC32:AC35"/>
    <mergeCell ref="AD32:AD35"/>
    <mergeCell ref="AE32:AE35"/>
    <mergeCell ref="AF32:AF35"/>
    <mergeCell ref="AG32:AG35"/>
    <mergeCell ref="W32:W35"/>
    <mergeCell ref="X32:X35"/>
    <mergeCell ref="Z32:Z35"/>
    <mergeCell ref="AA32:AA35"/>
    <mergeCell ref="AB32:AB35"/>
    <mergeCell ref="H36:H39"/>
    <mergeCell ref="I36:I39"/>
    <mergeCell ref="J36:J39"/>
    <mergeCell ref="K36:K39"/>
    <mergeCell ref="L36:L39"/>
    <mergeCell ref="D36:D39"/>
    <mergeCell ref="E36:E39"/>
    <mergeCell ref="F36:F39"/>
    <mergeCell ref="G36:G39"/>
    <mergeCell ref="R36:R39"/>
    <mergeCell ref="S36:S39"/>
    <mergeCell ref="T36:T39"/>
    <mergeCell ref="U36:U39"/>
    <mergeCell ref="V36:V39"/>
    <mergeCell ref="M36:M39"/>
    <mergeCell ref="N36:N39"/>
    <mergeCell ref="O36:O39"/>
    <mergeCell ref="P36:P39"/>
    <mergeCell ref="Q36:Q39"/>
    <mergeCell ref="AC36:AC39"/>
    <mergeCell ref="AD36:AD39"/>
    <mergeCell ref="AE36:AE39"/>
    <mergeCell ref="AF36:AF39"/>
    <mergeCell ref="AG36:AG39"/>
    <mergeCell ref="W36:W39"/>
    <mergeCell ref="X36:X39"/>
    <mergeCell ref="Z36:Z39"/>
    <mergeCell ref="AA36:AA39"/>
    <mergeCell ref="AB36:AB39"/>
    <mergeCell ref="H40:H43"/>
    <mergeCell ref="I40:I43"/>
    <mergeCell ref="J40:J43"/>
    <mergeCell ref="K40:K43"/>
    <mergeCell ref="L40:L43"/>
    <mergeCell ref="D40:D43"/>
    <mergeCell ref="E40:E43"/>
    <mergeCell ref="F40:F43"/>
    <mergeCell ref="G40:G43"/>
    <mergeCell ref="R40:R43"/>
    <mergeCell ref="S40:S43"/>
    <mergeCell ref="T40:T43"/>
    <mergeCell ref="U40:U43"/>
    <mergeCell ref="V40:V43"/>
    <mergeCell ref="M40:M43"/>
    <mergeCell ref="N40:N43"/>
    <mergeCell ref="O40:O43"/>
    <mergeCell ref="P40:P43"/>
    <mergeCell ref="Q40:Q43"/>
    <mergeCell ref="AC40:AC43"/>
    <mergeCell ref="AD40:AD43"/>
    <mergeCell ref="AE40:AE43"/>
    <mergeCell ref="AF40:AF43"/>
    <mergeCell ref="AG40:AG43"/>
    <mergeCell ref="W40:W43"/>
    <mergeCell ref="X40:X43"/>
    <mergeCell ref="Z40:Z43"/>
    <mergeCell ref="AA40:AA43"/>
    <mergeCell ref="AB40:AB43"/>
    <mergeCell ref="AE44:AE47"/>
    <mergeCell ref="AF44:AF47"/>
    <mergeCell ref="AG44:AG47"/>
    <mergeCell ref="W44:W47"/>
    <mergeCell ref="X44:X47"/>
    <mergeCell ref="Z44:Z47"/>
    <mergeCell ref="AA44:AA47"/>
    <mergeCell ref="AB44:AB47"/>
    <mergeCell ref="R44:R47"/>
    <mergeCell ref="S44:S47"/>
    <mergeCell ref="T44:T47"/>
    <mergeCell ref="U44:U47"/>
    <mergeCell ref="V44:V47"/>
    <mergeCell ref="K48:K51"/>
    <mergeCell ref="L48:L51"/>
    <mergeCell ref="D48:D51"/>
    <mergeCell ref="E48:E51"/>
    <mergeCell ref="F48:F51"/>
    <mergeCell ref="G48:G51"/>
    <mergeCell ref="AC44:AC47"/>
    <mergeCell ref="AD44:AD47"/>
    <mergeCell ref="M44:M47"/>
    <mergeCell ref="N44:N47"/>
    <mergeCell ref="O44:O47"/>
    <mergeCell ref="P44:P47"/>
    <mergeCell ref="Q44:Q47"/>
    <mergeCell ref="H44:H47"/>
    <mergeCell ref="I44:I47"/>
    <mergeCell ref="J44:J47"/>
    <mergeCell ref="K44:K47"/>
    <mergeCell ref="L44:L47"/>
    <mergeCell ref="D44:D47"/>
    <mergeCell ref="E44:E47"/>
    <mergeCell ref="F44:F47"/>
    <mergeCell ref="G44:G47"/>
    <mergeCell ref="B62:N62"/>
    <mergeCell ref="AC48:AC51"/>
    <mergeCell ref="AD48:AD51"/>
    <mergeCell ref="AE48:AE51"/>
    <mergeCell ref="AF48:AF51"/>
    <mergeCell ref="AG48:AG51"/>
    <mergeCell ref="W48:W51"/>
    <mergeCell ref="X48:X51"/>
    <mergeCell ref="Z48:Z51"/>
    <mergeCell ref="AA48:AA51"/>
    <mergeCell ref="AB48:AB51"/>
    <mergeCell ref="R48:R51"/>
    <mergeCell ref="S48:S51"/>
    <mergeCell ref="T48:T51"/>
    <mergeCell ref="U48:U51"/>
    <mergeCell ref="V48:V51"/>
    <mergeCell ref="M48:M51"/>
    <mergeCell ref="N48:N51"/>
    <mergeCell ref="O48:O51"/>
    <mergeCell ref="P48:P51"/>
    <mergeCell ref="Q48:Q51"/>
    <mergeCell ref="H48:H51"/>
    <mergeCell ref="I48:I51"/>
    <mergeCell ref="J48:J51"/>
  </mergeCells>
  <conditionalFormatting sqref="A12">
    <cfRule type="expression" dxfId="65" priority="42">
      <formula>AA12="Erreur"</formula>
    </cfRule>
  </conditionalFormatting>
  <conditionalFormatting sqref="A16:A51">
    <cfRule type="expression" dxfId="64" priority="1">
      <formula>AA16="Erreur"</formula>
    </cfRule>
  </conditionalFormatting>
  <printOptions horizontalCentered="1"/>
  <pageMargins left="0" right="0" top="0" bottom="1.3779527559055118" header="0.31496062992125984" footer="0.31496062992125984"/>
  <pageSetup paperSize="8" scale="67" orientation="landscape" r:id="rId1"/>
  <headerFooter>
    <oddFooter>&amp;C&amp;G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Saisie1">
                <anchor moveWithCells="1" sizeWithCells="1">
                  <from>
                    <xdr:col>0</xdr:col>
                    <xdr:colOff>123825</xdr:colOff>
                    <xdr:row>0</xdr:row>
                    <xdr:rowOff>104775</xdr:rowOff>
                  </from>
                  <to>
                    <xdr:col>1</xdr:col>
                    <xdr:colOff>923925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32" r:id="rId6" name="Check Box 2504">
              <controlPr defaultSize="0" autoFill="0" autoLine="0" autoPict="0">
                <anchor moveWithCells="1">
                  <from>
                    <xdr:col>1</xdr:col>
                    <xdr:colOff>200025</xdr:colOff>
                    <xdr:row>15</xdr:row>
                    <xdr:rowOff>57150</xdr:rowOff>
                  </from>
                  <to>
                    <xdr:col>1</xdr:col>
                    <xdr:colOff>628650</xdr:colOff>
                    <xdr:row>16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33" r:id="rId7" name="Check Box 2505">
              <controlPr defaultSize="0" autoFill="0" autoLine="0" autoPict="0">
                <anchor moveWithCells="1">
                  <from>
                    <xdr:col>1</xdr:col>
                    <xdr:colOff>200025</xdr:colOff>
                    <xdr:row>16</xdr:row>
                    <xdr:rowOff>28575</xdr:rowOff>
                  </from>
                  <to>
                    <xdr:col>1</xdr:col>
                    <xdr:colOff>628650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34" r:id="rId8" name="Check Box 2506">
              <controlPr defaultSize="0" autoFill="0" autoLine="0" autoPict="0">
                <anchor moveWithCells="1">
                  <from>
                    <xdr:col>1</xdr:col>
                    <xdr:colOff>200025</xdr:colOff>
                    <xdr:row>17</xdr:row>
                    <xdr:rowOff>161925</xdr:rowOff>
                  </from>
                  <to>
                    <xdr:col>1</xdr:col>
                    <xdr:colOff>628650</xdr:colOff>
                    <xdr:row>18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35" r:id="rId9" name="Check Box 2507">
              <controlPr defaultSize="0" autoFill="0" autoLine="0" autoPict="0">
                <anchor moveWithCells="1">
                  <from>
                    <xdr:col>1</xdr:col>
                    <xdr:colOff>200025</xdr:colOff>
                    <xdr:row>17</xdr:row>
                    <xdr:rowOff>0</xdr:rowOff>
                  </from>
                  <to>
                    <xdr:col>1</xdr:col>
                    <xdr:colOff>628650</xdr:colOff>
                    <xdr:row>17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36" r:id="rId10" name="Check Box 2508">
              <controlPr defaultSize="0" autoFill="0" autoLine="0" autoPict="0" macro="[0]!Caseàcocher2508_Cliquer">
                <anchor moveWithCells="1">
                  <from>
                    <xdr:col>1</xdr:col>
                    <xdr:colOff>200025</xdr:colOff>
                    <xdr:row>19</xdr:row>
                    <xdr:rowOff>57150</xdr:rowOff>
                  </from>
                  <to>
                    <xdr:col>1</xdr:col>
                    <xdr:colOff>628650</xdr:colOff>
                    <xdr:row>20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37" r:id="rId11" name="Check Box 2509">
              <controlPr defaultSize="0" autoFill="0" autoLine="0" autoPict="0">
                <anchor moveWithCells="1">
                  <from>
                    <xdr:col>1</xdr:col>
                    <xdr:colOff>200025</xdr:colOff>
                    <xdr:row>20</xdr:row>
                    <xdr:rowOff>28575</xdr:rowOff>
                  </from>
                  <to>
                    <xdr:col>1</xdr:col>
                    <xdr:colOff>628650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38" r:id="rId12" name="Check Box 2510">
              <controlPr defaultSize="0" autoFill="0" autoLine="0" autoPict="0">
                <anchor moveWithCells="1">
                  <from>
                    <xdr:col>1</xdr:col>
                    <xdr:colOff>200025</xdr:colOff>
                    <xdr:row>21</xdr:row>
                    <xdr:rowOff>161925</xdr:rowOff>
                  </from>
                  <to>
                    <xdr:col>1</xdr:col>
                    <xdr:colOff>628650</xdr:colOff>
                    <xdr:row>22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39" r:id="rId13" name="Check Box 2511">
              <controlPr defaultSize="0" autoFill="0" autoLine="0" autoPict="0">
                <anchor moveWithCells="1">
                  <from>
                    <xdr:col>1</xdr:col>
                    <xdr:colOff>200025</xdr:colOff>
                    <xdr:row>21</xdr:row>
                    <xdr:rowOff>0</xdr:rowOff>
                  </from>
                  <to>
                    <xdr:col>1</xdr:col>
                    <xdr:colOff>628650</xdr:colOff>
                    <xdr:row>21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40" r:id="rId14" name="Check Box 2512">
              <controlPr defaultSize="0" autoFill="0" autoLine="0" autoPict="0">
                <anchor moveWithCells="1">
                  <from>
                    <xdr:col>1</xdr:col>
                    <xdr:colOff>200025</xdr:colOff>
                    <xdr:row>23</xdr:row>
                    <xdr:rowOff>57150</xdr:rowOff>
                  </from>
                  <to>
                    <xdr:col>1</xdr:col>
                    <xdr:colOff>628650</xdr:colOff>
                    <xdr:row>24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41" r:id="rId15" name="Check Box 2513">
              <controlPr defaultSize="0" autoFill="0" autoLine="0" autoPict="0">
                <anchor moveWithCells="1">
                  <from>
                    <xdr:col>1</xdr:col>
                    <xdr:colOff>200025</xdr:colOff>
                    <xdr:row>24</xdr:row>
                    <xdr:rowOff>28575</xdr:rowOff>
                  </from>
                  <to>
                    <xdr:col>1</xdr:col>
                    <xdr:colOff>628650</xdr:colOff>
                    <xdr:row>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42" r:id="rId16" name="Check Box 2514">
              <controlPr defaultSize="0" autoFill="0" autoLine="0" autoPict="0">
                <anchor moveWithCells="1">
                  <from>
                    <xdr:col>1</xdr:col>
                    <xdr:colOff>200025</xdr:colOff>
                    <xdr:row>25</xdr:row>
                    <xdr:rowOff>161925</xdr:rowOff>
                  </from>
                  <to>
                    <xdr:col>1</xdr:col>
                    <xdr:colOff>628650</xdr:colOff>
                    <xdr:row>26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43" r:id="rId17" name="Check Box 2515">
              <controlPr defaultSize="0" autoFill="0" autoLine="0" autoPict="0">
                <anchor moveWithCells="1">
                  <from>
                    <xdr:col>1</xdr:col>
                    <xdr:colOff>200025</xdr:colOff>
                    <xdr:row>25</xdr:row>
                    <xdr:rowOff>0</xdr:rowOff>
                  </from>
                  <to>
                    <xdr:col>1</xdr:col>
                    <xdr:colOff>628650</xdr:colOff>
                    <xdr:row>25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44" r:id="rId18" name="Check Box 2516">
              <controlPr defaultSize="0" autoFill="0" autoLine="0" autoPict="0">
                <anchor moveWithCells="1">
                  <from>
                    <xdr:col>1</xdr:col>
                    <xdr:colOff>200025</xdr:colOff>
                    <xdr:row>27</xdr:row>
                    <xdr:rowOff>57150</xdr:rowOff>
                  </from>
                  <to>
                    <xdr:col>1</xdr:col>
                    <xdr:colOff>628650</xdr:colOff>
                    <xdr:row>28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45" r:id="rId19" name="Check Box 2517">
              <controlPr defaultSize="0" autoFill="0" autoLine="0" autoPict="0">
                <anchor moveWithCells="1">
                  <from>
                    <xdr:col>1</xdr:col>
                    <xdr:colOff>200025</xdr:colOff>
                    <xdr:row>28</xdr:row>
                    <xdr:rowOff>28575</xdr:rowOff>
                  </from>
                  <to>
                    <xdr:col>1</xdr:col>
                    <xdr:colOff>628650</xdr:colOff>
                    <xdr:row>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46" r:id="rId20" name="Check Box 2518">
              <controlPr defaultSize="0" autoFill="0" autoLine="0" autoPict="0">
                <anchor moveWithCells="1">
                  <from>
                    <xdr:col>1</xdr:col>
                    <xdr:colOff>200025</xdr:colOff>
                    <xdr:row>29</xdr:row>
                    <xdr:rowOff>161925</xdr:rowOff>
                  </from>
                  <to>
                    <xdr:col>1</xdr:col>
                    <xdr:colOff>628650</xdr:colOff>
                    <xdr:row>30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47" r:id="rId21" name="Check Box 2519">
              <controlPr defaultSize="0" autoFill="0" autoLine="0" autoPict="0">
                <anchor moveWithCells="1">
                  <from>
                    <xdr:col>1</xdr:col>
                    <xdr:colOff>200025</xdr:colOff>
                    <xdr:row>29</xdr:row>
                    <xdr:rowOff>0</xdr:rowOff>
                  </from>
                  <to>
                    <xdr:col>1</xdr:col>
                    <xdr:colOff>628650</xdr:colOff>
                    <xdr:row>29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48" r:id="rId22" name="Check Box 2520">
              <controlPr defaultSize="0" autoFill="0" autoLine="0" autoPict="0">
                <anchor moveWithCells="1">
                  <from>
                    <xdr:col>1</xdr:col>
                    <xdr:colOff>200025</xdr:colOff>
                    <xdr:row>31</xdr:row>
                    <xdr:rowOff>57150</xdr:rowOff>
                  </from>
                  <to>
                    <xdr:col>1</xdr:col>
                    <xdr:colOff>628650</xdr:colOff>
                    <xdr:row>32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49" r:id="rId23" name="Check Box 2521">
              <controlPr defaultSize="0" autoFill="0" autoLine="0" autoPict="0">
                <anchor moveWithCells="1">
                  <from>
                    <xdr:col>1</xdr:col>
                    <xdr:colOff>200025</xdr:colOff>
                    <xdr:row>32</xdr:row>
                    <xdr:rowOff>28575</xdr:rowOff>
                  </from>
                  <to>
                    <xdr:col>1</xdr:col>
                    <xdr:colOff>628650</xdr:colOff>
                    <xdr:row>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50" r:id="rId24" name="Check Box 2522">
              <controlPr defaultSize="0" autoFill="0" autoLine="0" autoPict="0">
                <anchor moveWithCells="1">
                  <from>
                    <xdr:col>1</xdr:col>
                    <xdr:colOff>200025</xdr:colOff>
                    <xdr:row>33</xdr:row>
                    <xdr:rowOff>161925</xdr:rowOff>
                  </from>
                  <to>
                    <xdr:col>1</xdr:col>
                    <xdr:colOff>628650</xdr:colOff>
                    <xdr:row>34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51" r:id="rId25" name="Check Box 2523">
              <controlPr defaultSize="0" autoFill="0" autoLine="0" autoPict="0">
                <anchor moveWithCells="1">
                  <from>
                    <xdr:col>1</xdr:col>
                    <xdr:colOff>200025</xdr:colOff>
                    <xdr:row>33</xdr:row>
                    <xdr:rowOff>0</xdr:rowOff>
                  </from>
                  <to>
                    <xdr:col>1</xdr:col>
                    <xdr:colOff>628650</xdr:colOff>
                    <xdr:row>33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52" r:id="rId26" name="Check Box 2524">
              <controlPr defaultSize="0" autoFill="0" autoLine="0" autoPict="0">
                <anchor moveWithCells="1">
                  <from>
                    <xdr:col>1</xdr:col>
                    <xdr:colOff>200025</xdr:colOff>
                    <xdr:row>35</xdr:row>
                    <xdr:rowOff>57150</xdr:rowOff>
                  </from>
                  <to>
                    <xdr:col>1</xdr:col>
                    <xdr:colOff>628650</xdr:colOff>
                    <xdr:row>36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53" r:id="rId27" name="Check Box 2525">
              <controlPr defaultSize="0" autoFill="0" autoLine="0" autoPict="0">
                <anchor moveWithCells="1">
                  <from>
                    <xdr:col>1</xdr:col>
                    <xdr:colOff>200025</xdr:colOff>
                    <xdr:row>36</xdr:row>
                    <xdr:rowOff>28575</xdr:rowOff>
                  </from>
                  <to>
                    <xdr:col>1</xdr:col>
                    <xdr:colOff>628650</xdr:colOff>
                    <xdr:row>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54" r:id="rId28" name="Check Box 2526">
              <controlPr defaultSize="0" autoFill="0" autoLine="0" autoPict="0">
                <anchor moveWithCells="1">
                  <from>
                    <xdr:col>1</xdr:col>
                    <xdr:colOff>200025</xdr:colOff>
                    <xdr:row>37</xdr:row>
                    <xdr:rowOff>161925</xdr:rowOff>
                  </from>
                  <to>
                    <xdr:col>1</xdr:col>
                    <xdr:colOff>628650</xdr:colOff>
                    <xdr:row>38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55" r:id="rId29" name="Check Box 2527">
              <controlPr defaultSize="0" autoFill="0" autoLine="0" autoPict="0">
                <anchor moveWithCells="1">
                  <from>
                    <xdr:col>1</xdr:col>
                    <xdr:colOff>200025</xdr:colOff>
                    <xdr:row>37</xdr:row>
                    <xdr:rowOff>0</xdr:rowOff>
                  </from>
                  <to>
                    <xdr:col>1</xdr:col>
                    <xdr:colOff>628650</xdr:colOff>
                    <xdr:row>37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56" r:id="rId30" name="Check Box 2528">
              <controlPr defaultSize="0" autoFill="0" autoLine="0" autoPict="0">
                <anchor moveWithCells="1">
                  <from>
                    <xdr:col>1</xdr:col>
                    <xdr:colOff>200025</xdr:colOff>
                    <xdr:row>39</xdr:row>
                    <xdr:rowOff>57150</xdr:rowOff>
                  </from>
                  <to>
                    <xdr:col>1</xdr:col>
                    <xdr:colOff>628650</xdr:colOff>
                    <xdr:row>40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57" r:id="rId31" name="Check Box 2529">
              <controlPr defaultSize="0" autoFill="0" autoLine="0" autoPict="0">
                <anchor moveWithCells="1">
                  <from>
                    <xdr:col>1</xdr:col>
                    <xdr:colOff>200025</xdr:colOff>
                    <xdr:row>40</xdr:row>
                    <xdr:rowOff>28575</xdr:rowOff>
                  </from>
                  <to>
                    <xdr:col>1</xdr:col>
                    <xdr:colOff>628650</xdr:colOff>
                    <xdr:row>41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58" r:id="rId32" name="Check Box 2530">
              <controlPr defaultSize="0" autoFill="0" autoLine="0" autoPict="0">
                <anchor moveWithCells="1">
                  <from>
                    <xdr:col>1</xdr:col>
                    <xdr:colOff>200025</xdr:colOff>
                    <xdr:row>41</xdr:row>
                    <xdr:rowOff>161925</xdr:rowOff>
                  </from>
                  <to>
                    <xdr:col>1</xdr:col>
                    <xdr:colOff>628650</xdr:colOff>
                    <xdr:row>42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59" r:id="rId33" name="Check Box 2531">
              <controlPr defaultSize="0" autoFill="0" autoLine="0" autoPict="0">
                <anchor moveWithCells="1">
                  <from>
                    <xdr:col>1</xdr:col>
                    <xdr:colOff>200025</xdr:colOff>
                    <xdr:row>41</xdr:row>
                    <xdr:rowOff>0</xdr:rowOff>
                  </from>
                  <to>
                    <xdr:col>1</xdr:col>
                    <xdr:colOff>628650</xdr:colOff>
                    <xdr:row>41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60" r:id="rId34" name="Check Box 2532">
              <controlPr defaultSize="0" autoFill="0" autoLine="0" autoPict="0">
                <anchor moveWithCells="1">
                  <from>
                    <xdr:col>1</xdr:col>
                    <xdr:colOff>200025</xdr:colOff>
                    <xdr:row>43</xdr:row>
                    <xdr:rowOff>57150</xdr:rowOff>
                  </from>
                  <to>
                    <xdr:col>1</xdr:col>
                    <xdr:colOff>628650</xdr:colOff>
                    <xdr:row>44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61" r:id="rId35" name="Check Box 2533">
              <controlPr defaultSize="0" autoFill="0" autoLine="0" autoPict="0">
                <anchor moveWithCells="1">
                  <from>
                    <xdr:col>1</xdr:col>
                    <xdr:colOff>200025</xdr:colOff>
                    <xdr:row>44</xdr:row>
                    <xdr:rowOff>28575</xdr:rowOff>
                  </from>
                  <to>
                    <xdr:col>1</xdr:col>
                    <xdr:colOff>628650</xdr:colOff>
                    <xdr:row>45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62" r:id="rId36" name="Check Box 2534">
              <controlPr defaultSize="0" autoFill="0" autoLine="0" autoPict="0">
                <anchor moveWithCells="1">
                  <from>
                    <xdr:col>1</xdr:col>
                    <xdr:colOff>200025</xdr:colOff>
                    <xdr:row>45</xdr:row>
                    <xdr:rowOff>161925</xdr:rowOff>
                  </from>
                  <to>
                    <xdr:col>1</xdr:col>
                    <xdr:colOff>628650</xdr:colOff>
                    <xdr:row>46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63" r:id="rId37" name="Check Box 2535">
              <controlPr defaultSize="0" autoFill="0" autoLine="0" autoPict="0">
                <anchor moveWithCells="1">
                  <from>
                    <xdr:col>1</xdr:col>
                    <xdr:colOff>200025</xdr:colOff>
                    <xdr:row>45</xdr:row>
                    <xdr:rowOff>0</xdr:rowOff>
                  </from>
                  <to>
                    <xdr:col>1</xdr:col>
                    <xdr:colOff>628650</xdr:colOff>
                    <xdr:row>45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64" r:id="rId38" name="Check Box 2536">
              <controlPr defaultSize="0" autoFill="0" autoLine="0" autoPict="0">
                <anchor moveWithCells="1">
                  <from>
                    <xdr:col>1</xdr:col>
                    <xdr:colOff>200025</xdr:colOff>
                    <xdr:row>47</xdr:row>
                    <xdr:rowOff>57150</xdr:rowOff>
                  </from>
                  <to>
                    <xdr:col>1</xdr:col>
                    <xdr:colOff>628650</xdr:colOff>
                    <xdr:row>48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65" r:id="rId39" name="Check Box 2537">
              <controlPr defaultSize="0" autoFill="0" autoLine="0" autoPict="0">
                <anchor moveWithCells="1">
                  <from>
                    <xdr:col>1</xdr:col>
                    <xdr:colOff>200025</xdr:colOff>
                    <xdr:row>48</xdr:row>
                    <xdr:rowOff>28575</xdr:rowOff>
                  </from>
                  <to>
                    <xdr:col>1</xdr:col>
                    <xdr:colOff>628650</xdr:colOff>
                    <xdr:row>49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66" r:id="rId40" name="Check Box 2538">
              <controlPr defaultSize="0" autoFill="0" autoLine="0" autoPict="0">
                <anchor moveWithCells="1">
                  <from>
                    <xdr:col>1</xdr:col>
                    <xdr:colOff>200025</xdr:colOff>
                    <xdr:row>49</xdr:row>
                    <xdr:rowOff>161925</xdr:rowOff>
                  </from>
                  <to>
                    <xdr:col>1</xdr:col>
                    <xdr:colOff>628650</xdr:colOff>
                    <xdr:row>50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67" r:id="rId41" name="Check Box 2539">
              <controlPr defaultSize="0" autoFill="0" autoLine="0" autoPict="0">
                <anchor moveWithCells="1">
                  <from>
                    <xdr:col>1</xdr:col>
                    <xdr:colOff>200025</xdr:colOff>
                    <xdr:row>49</xdr:row>
                    <xdr:rowOff>0</xdr:rowOff>
                  </from>
                  <to>
                    <xdr:col>1</xdr:col>
                    <xdr:colOff>628650</xdr:colOff>
                    <xdr:row>49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68" r:id="rId42" name="Check Box 2540">
              <controlPr defaultSize="0" autoFill="0" autoLine="0" autoPict="0">
                <anchor moveWithCells="1">
                  <from>
                    <xdr:col>1</xdr:col>
                    <xdr:colOff>200025</xdr:colOff>
                    <xdr:row>11</xdr:row>
                    <xdr:rowOff>57150</xdr:rowOff>
                  </from>
                  <to>
                    <xdr:col>1</xdr:col>
                    <xdr:colOff>628650</xdr:colOff>
                    <xdr:row>12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69" r:id="rId43" name="Check Box 2541">
              <controlPr defaultSize="0" autoFill="0" autoLine="0" autoPict="0">
                <anchor moveWithCells="1">
                  <from>
                    <xdr:col>1</xdr:col>
                    <xdr:colOff>200025</xdr:colOff>
                    <xdr:row>12</xdr:row>
                    <xdr:rowOff>28575</xdr:rowOff>
                  </from>
                  <to>
                    <xdr:col>1</xdr:col>
                    <xdr:colOff>628650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70" r:id="rId44" name="Check Box 2542">
              <controlPr defaultSize="0" autoFill="0" autoLine="0" autoPict="0">
                <anchor moveWithCells="1">
                  <from>
                    <xdr:col>1</xdr:col>
                    <xdr:colOff>200025</xdr:colOff>
                    <xdr:row>13</xdr:row>
                    <xdr:rowOff>161925</xdr:rowOff>
                  </from>
                  <to>
                    <xdr:col>1</xdr:col>
                    <xdr:colOff>628650</xdr:colOff>
                    <xdr:row>14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71" r:id="rId45" name="Check Box 2543">
              <controlPr defaultSize="0" autoFill="0" autoLine="0" autoPict="0">
                <anchor moveWithCells="1">
                  <from>
                    <xdr:col>1</xdr:col>
                    <xdr:colOff>200025</xdr:colOff>
                    <xdr:row>13</xdr:row>
                    <xdr:rowOff>0</xdr:rowOff>
                  </from>
                  <to>
                    <xdr:col>1</xdr:col>
                    <xdr:colOff>628650</xdr:colOff>
                    <xdr:row>13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OFFSET(Données!$A$3:$A$12,0,0,COUNTA(Données!$A$3:$A$12),1)</xm:f>
          </x14:formula1>
          <xm:sqref>A12 A16:A51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C12"/>
  <sheetViews>
    <sheetView workbookViewId="0">
      <selection activeCell="A4" sqref="A4"/>
    </sheetView>
  </sheetViews>
  <sheetFormatPr baseColWidth="10" defaultRowHeight="15" x14ac:dyDescent="0.25"/>
  <cols>
    <col min="1" max="24" width="12.7109375" customWidth="1"/>
  </cols>
  <sheetData>
    <row r="1" spans="1:29" ht="15.75" thickBot="1" x14ac:dyDescent="0.3"/>
    <row r="2" spans="1:29" ht="51.75" thickBot="1" x14ac:dyDescent="0.3">
      <c r="A2" s="40" t="s">
        <v>16</v>
      </c>
      <c r="B2" s="114" t="s">
        <v>33</v>
      </c>
      <c r="C2" s="115"/>
      <c r="D2" s="115"/>
      <c r="E2" s="116"/>
      <c r="F2" s="67" t="s">
        <v>55</v>
      </c>
      <c r="G2" s="41" t="s">
        <v>18</v>
      </c>
      <c r="H2" s="41" t="s">
        <v>37</v>
      </c>
      <c r="I2" s="41" t="s">
        <v>38</v>
      </c>
      <c r="J2" s="41" t="s">
        <v>39</v>
      </c>
      <c r="K2" s="41" t="s">
        <v>40</v>
      </c>
      <c r="L2" s="41" t="s">
        <v>41</v>
      </c>
      <c r="M2" s="41" t="s">
        <v>42</v>
      </c>
      <c r="N2" s="41" t="s">
        <v>47</v>
      </c>
      <c r="O2" s="41" t="s">
        <v>43</v>
      </c>
      <c r="P2" s="41" t="s">
        <v>44</v>
      </c>
      <c r="Q2" s="41" t="s">
        <v>45</v>
      </c>
      <c r="R2" s="41" t="s">
        <v>52</v>
      </c>
      <c r="S2" s="41" t="s">
        <v>53</v>
      </c>
      <c r="T2" s="41" t="s">
        <v>54</v>
      </c>
      <c r="U2" s="42" t="s">
        <v>46</v>
      </c>
      <c r="V2" s="42" t="s">
        <v>19</v>
      </c>
      <c r="W2" s="42" t="s">
        <v>20</v>
      </c>
      <c r="X2" s="42" t="s">
        <v>21</v>
      </c>
      <c r="Y2" s="61" t="s">
        <v>31</v>
      </c>
      <c r="Z2" s="62" t="s">
        <v>30</v>
      </c>
    </row>
    <row r="3" spans="1:29" x14ac:dyDescent="0.25">
      <c r="A3" s="71" t="str">
        <f>IFERROR('[1]Feuille Saisie'!$B$3,"/")</f>
        <v>AAAA</v>
      </c>
      <c r="B3" s="81">
        <f>IFERROR([1]Indicateurs!$H$21,"/")</f>
        <v>0</v>
      </c>
      <c r="C3" s="81">
        <f>IFERROR([1]Indicateurs!$H$22,"/")</f>
        <v>0</v>
      </c>
      <c r="D3" s="81">
        <f>IFERROR([1]Indicateurs!$H$23,"/")</f>
        <v>0</v>
      </c>
      <c r="E3" s="81">
        <f>IFERROR([1]Indicateurs!$H$24,"/")</f>
        <v>0</v>
      </c>
      <c r="F3" s="81">
        <f>IFERROR([1]Indicateurs!$I$37,"/")</f>
        <v>0</v>
      </c>
      <c r="G3" s="81" t="str">
        <f>IFERROR([1]Indicateurs!$H$7,"/")</f>
        <v>/</v>
      </c>
      <c r="H3" s="81">
        <f>IFERROR([1]Indicateurs!$I$8,"/")</f>
        <v>0</v>
      </c>
      <c r="I3" s="81">
        <f>IFERROR([1]Indicateurs!$J$8,"/")</f>
        <v>0</v>
      </c>
      <c r="J3" s="82" t="str">
        <f>IFERROR([1]Indicateurs!$H$8,"/")</f>
        <v>/</v>
      </c>
      <c r="K3" s="81">
        <f>IFERROR([1]Indicateurs!$I$9,"/")</f>
        <v>0</v>
      </c>
      <c r="L3" s="81">
        <f>IFERROR([1]Indicateurs!$J$9,"/")</f>
        <v>0</v>
      </c>
      <c r="M3" s="82" t="str">
        <f>IFERROR([1]Indicateurs!$H$9,"/")</f>
        <v>/</v>
      </c>
      <c r="N3" s="81">
        <f>IFERROR([1]Indicateurs!$I$10,"/")</f>
        <v>0</v>
      </c>
      <c r="O3" s="81">
        <f>IFERROR([1]Indicateurs!$J$10,"/")</f>
        <v>0</v>
      </c>
      <c r="P3" s="82" t="str">
        <f>IFERROR([1]Indicateurs!$H$10,"/")</f>
        <v>/</v>
      </c>
      <c r="Q3" s="81" t="str">
        <f>IFERROR([1]Indicateurs!$H$11,"/")</f>
        <v>/</v>
      </c>
      <c r="R3" s="82">
        <f>IFERROR([1]Indicateurs!$H$12,"/")</f>
        <v>0</v>
      </c>
      <c r="S3" s="82">
        <f>IFERROR([1]Indicateurs!$J$13,"/")</f>
        <v>0</v>
      </c>
      <c r="T3" s="75" t="str">
        <f>IFERROR([1]Indicateurs!$H$13,"/")</f>
        <v>/</v>
      </c>
      <c r="U3" s="73">
        <f>IFERROR([1]Indicateurs!$I$33,"/")</f>
        <v>0</v>
      </c>
      <c r="V3" s="73" t="str">
        <f>IFERROR([1]Indicateurs!$I$34,"/")</f>
        <v>/</v>
      </c>
      <c r="W3" s="73">
        <f>IFERROR([1]Indicateurs!$I$35,"/")</f>
        <v>0</v>
      </c>
      <c r="X3" s="73" t="str">
        <f>IFERROR([1]Indicateurs!$I$36,"/")</f>
        <v>/</v>
      </c>
      <c r="Y3" s="73">
        <f>IFERROR([1]Indicateurs!$I$29,"/")</f>
        <v>0</v>
      </c>
      <c r="Z3" s="77">
        <f>IFERROR([1]Indicateurs!$I$30,"/")</f>
        <v>0</v>
      </c>
      <c r="AA3" s="85" t="str">
        <f>IFERROR(TEXT('[1]Feuille Saisie'!$B$4,"aaa"),"/")</f>
        <v>2019</v>
      </c>
      <c r="AB3" s="90">
        <f>IFERROR([1]Indicateurs!$H$21,"/")+IFERROR([1]Indicateurs!$H$22,"/")+IFERROR([1]Indicateurs!$H$23,"/")+IFERROR([1]Indicateurs!$H$24,"/")</f>
        <v>0</v>
      </c>
      <c r="AC3" s="15" t="s">
        <v>58</v>
      </c>
    </row>
    <row r="4" spans="1:29" x14ac:dyDescent="0.25">
      <c r="A4" s="71" t="str">
        <f>IFERROR('[2]Feuille Saisie'!$B$3,"/")</f>
        <v>BBBB</v>
      </c>
      <c r="B4" s="89">
        <f>IFERROR([2]Indicateurs!$H$21,"/")</f>
        <v>0</v>
      </c>
      <c r="C4" s="89">
        <f>IFERROR([2]Indicateurs!$H$22,"/")</f>
        <v>0</v>
      </c>
      <c r="D4" s="89">
        <f>IFERROR([2]Indicateurs!$H$23,"/")</f>
        <v>0</v>
      </c>
      <c r="E4" s="89">
        <f>IFERROR([2]Indicateurs!$H$24,"/")</f>
        <v>0</v>
      </c>
      <c r="F4" s="74">
        <f>IFERROR([2]Indicateurs!$I$37,"/")</f>
        <v>0</v>
      </c>
      <c r="G4" s="74" t="str">
        <f>IFERROR([2]Indicateurs!$H$7,"/")</f>
        <v>/</v>
      </c>
      <c r="H4" s="74">
        <f>IFERROR([2]Indicateurs!$I$8,"/")</f>
        <v>0</v>
      </c>
      <c r="I4" s="74">
        <f>IFERROR([2]Indicateurs!$J$8,"/")</f>
        <v>0</v>
      </c>
      <c r="J4" s="76" t="str">
        <f>IFERROR([2]Indicateurs!$H$8,"/")</f>
        <v>/</v>
      </c>
      <c r="K4" s="74">
        <f>IFERROR([2]Indicateurs!$I$9,"/")</f>
        <v>0</v>
      </c>
      <c r="L4" s="74">
        <f>IFERROR([2]Indicateurs!$J$9,"/")</f>
        <v>0</v>
      </c>
      <c r="M4" s="76" t="str">
        <f>IFERROR([2]Indicateurs!$H$9,"/")</f>
        <v>/</v>
      </c>
      <c r="N4" s="74">
        <f>IFERROR([2]Indicateurs!$I$10,"/")</f>
        <v>0</v>
      </c>
      <c r="O4" s="74">
        <f>IFERROR([2]Indicateurs!$J$10,"/")</f>
        <v>0</v>
      </c>
      <c r="P4" s="76" t="str">
        <f>IFERROR([2]Indicateurs!$H$10,"/")</f>
        <v>/</v>
      </c>
      <c r="Q4" s="74" t="str">
        <f>IFERROR([2]Indicateurs!$H$11,"/")</f>
        <v>/</v>
      </c>
      <c r="R4" s="76">
        <f>IFERROR([2]Indicateurs!$H$12,"/")</f>
        <v>0</v>
      </c>
      <c r="S4" s="76">
        <f>IFERROR([2]Indicateurs!$J$13,"/")</f>
        <v>0</v>
      </c>
      <c r="T4" s="70" t="str">
        <f>IFERROR([2]Indicateurs!$H$13,"/")</f>
        <v>/</v>
      </c>
      <c r="U4" s="68">
        <f>IFERROR([2]Indicateurs!$I$33,"/")</f>
        <v>0</v>
      </c>
      <c r="V4" s="68" t="str">
        <f>IFERROR([2]Indicateurs!$I$34,"/")</f>
        <v>/</v>
      </c>
      <c r="W4" s="68">
        <f>IFERROR([2]Indicateurs!$I$35,"/")</f>
        <v>0</v>
      </c>
      <c r="X4" s="68" t="str">
        <f>IFERROR([2]Indicateurs!$I$36,"/")</f>
        <v>/</v>
      </c>
      <c r="Y4" s="68">
        <f>IFERROR([2]Indicateurs!$I$29,"/")</f>
        <v>0</v>
      </c>
      <c r="Z4" s="69">
        <f>IFERROR([2]Indicateurs!$I$30,"/")</f>
        <v>0</v>
      </c>
      <c r="AA4" s="85" t="str">
        <f>IFERROR(TEXT('[2]Feuille Saisie'!$B$4,"aaa"),"/")</f>
        <v>2019</v>
      </c>
      <c r="AB4" s="90">
        <f>IFERROR([2]Indicateurs!$H$21,"/")+IFERROR([2]Indicateurs!$H$22,"/")+IFERROR([2]Indicateurs!$H$23,"/")+IFERROR([2]Indicateurs!$H$24,"/")</f>
        <v>0</v>
      </c>
      <c r="AC4" s="15" t="s">
        <v>59</v>
      </c>
    </row>
    <row r="5" spans="1:29" x14ac:dyDescent="0.25">
      <c r="A5" s="71" t="str">
        <f>IFERROR('[3]Feuille Saisie'!$B$3,"/")</f>
        <v>CCCC</v>
      </c>
      <c r="B5" s="68">
        <f>IFERROR([3]Indicateurs!$H$21,"/")</f>
        <v>0</v>
      </c>
      <c r="C5" s="68">
        <f>IFERROR([3]Indicateurs!$H$22,"/")</f>
        <v>0</v>
      </c>
      <c r="D5" s="68">
        <f>IFERROR([3]Indicateurs!$H$23,"/")</f>
        <v>0</v>
      </c>
      <c r="E5" s="68">
        <f>IFERROR([3]Indicateurs!$H$24,"/")</f>
        <v>0</v>
      </c>
      <c r="F5" s="68">
        <f>IFERROR([3]Indicateurs!$I$37,"/")</f>
        <v>0</v>
      </c>
      <c r="G5" s="68" t="str">
        <f>IFERROR([3]Indicateurs!$H$7,"/")</f>
        <v>/</v>
      </c>
      <c r="H5" s="68">
        <f>IFERROR([3]Indicateurs!$I$8,"/")</f>
        <v>0</v>
      </c>
      <c r="I5" s="68">
        <f>IFERROR([3]Indicateurs!$J$8,"/")</f>
        <v>0</v>
      </c>
      <c r="J5" s="70" t="str">
        <f>IFERROR([3]Indicateurs!$H$8,"/")</f>
        <v>/</v>
      </c>
      <c r="K5" s="68">
        <f>IFERROR([3]Indicateurs!$I$9,"/")</f>
        <v>0</v>
      </c>
      <c r="L5" s="68">
        <f>IFERROR([3]Indicateurs!$J$9,"/")</f>
        <v>0</v>
      </c>
      <c r="M5" s="70" t="str">
        <f>IFERROR([3]Indicateurs!$H$9,"/")</f>
        <v>/</v>
      </c>
      <c r="N5" s="68">
        <f>IFERROR([3]Indicateurs!$I$10,"/")</f>
        <v>0</v>
      </c>
      <c r="O5" s="68">
        <f>IFERROR([3]Indicateurs!$J$10,"/")</f>
        <v>0</v>
      </c>
      <c r="P5" s="70" t="str">
        <f>IFERROR([3]Indicateurs!$H$10,"/")</f>
        <v>/</v>
      </c>
      <c r="Q5" s="68" t="str">
        <f>IFERROR([3]Indicateurs!$H$11,"/")</f>
        <v>/</v>
      </c>
      <c r="R5" s="70">
        <f>IFERROR([3]Indicateurs!$H$12,"/")</f>
        <v>0</v>
      </c>
      <c r="S5" s="70">
        <f>IFERROR([3]Indicateurs!$J$13,"/")</f>
        <v>0</v>
      </c>
      <c r="T5" s="70" t="str">
        <f>IFERROR([3]Indicateurs!$H$13,"/")</f>
        <v>/</v>
      </c>
      <c r="U5" s="68">
        <f>IFERROR([3]Indicateurs!$I$33,"/")</f>
        <v>0</v>
      </c>
      <c r="V5" s="68" t="str">
        <f>IFERROR([3]Indicateurs!$I$34,"/")</f>
        <v>/</v>
      </c>
      <c r="W5" s="68">
        <f>IFERROR([3]Indicateurs!$I$35,"/")</f>
        <v>0</v>
      </c>
      <c r="X5" s="68" t="str">
        <f>IFERROR([3]Indicateurs!$I$36,"/")</f>
        <v>/</v>
      </c>
      <c r="Y5" s="68">
        <f>IFERROR([3]Indicateurs!$I$29,"/")</f>
        <v>0</v>
      </c>
      <c r="Z5" s="69">
        <f>IFERROR([3]Indicateurs!$I$30,"/")</f>
        <v>0</v>
      </c>
      <c r="AA5" s="85" t="str">
        <f>IFERROR(TEXT('[3]Feuille Saisie'!$B$4,"aaa"),"/")</f>
        <v>2019</v>
      </c>
      <c r="AB5" s="90">
        <f>IFERROR([3]Indicateurs!$H$21,"/")+IFERROR([3]Indicateurs!$H$22,"/")+IFERROR([3]Indicateurs!$H$23,"/")+IFERROR([3]Indicateurs!$H$24,"/")</f>
        <v>0</v>
      </c>
      <c r="AC5" s="15" t="s">
        <v>60</v>
      </c>
    </row>
    <row r="6" spans="1:29" x14ac:dyDescent="0.25">
      <c r="A6" s="71" t="str">
        <f>IFERROR('[4]Feuille Saisie'!$B$3,"/")</f>
        <v>DDDD</v>
      </c>
      <c r="B6" s="68">
        <f>IFERROR([4]Indicateurs!$H$21,"/")</f>
        <v>0</v>
      </c>
      <c r="C6" s="68">
        <f>IFERROR([4]Indicateurs!$H$22,"/")</f>
        <v>0</v>
      </c>
      <c r="D6" s="68">
        <f>IFERROR([4]Indicateurs!$H$23,"/")</f>
        <v>0</v>
      </c>
      <c r="E6" s="68">
        <f>IFERROR([4]Indicateurs!$H$24,"/")</f>
        <v>0</v>
      </c>
      <c r="F6" s="68">
        <f>IFERROR([4]Indicateurs!$I$37,"/")</f>
        <v>0</v>
      </c>
      <c r="G6" s="68" t="str">
        <f>IFERROR([4]Indicateurs!$H$7,"/")</f>
        <v>/</v>
      </c>
      <c r="H6" s="68">
        <f>IFERROR([4]Indicateurs!$I$8,"/")</f>
        <v>0</v>
      </c>
      <c r="I6" s="68">
        <f>IFERROR([4]Indicateurs!$J$8,"/")</f>
        <v>0</v>
      </c>
      <c r="J6" s="70" t="str">
        <f>IFERROR([4]Indicateurs!$H$8,"/")</f>
        <v>/</v>
      </c>
      <c r="K6" s="68">
        <f>IFERROR([4]Indicateurs!$I$9,"/")</f>
        <v>0</v>
      </c>
      <c r="L6" s="68">
        <f>IFERROR([4]Indicateurs!$J$9,"/")</f>
        <v>0</v>
      </c>
      <c r="M6" s="70" t="str">
        <f>IFERROR([4]Indicateurs!$H$9,"/")</f>
        <v>/</v>
      </c>
      <c r="N6" s="68">
        <f>IFERROR([4]Indicateurs!$I$10,"/")</f>
        <v>0</v>
      </c>
      <c r="O6" s="68">
        <f>IFERROR([4]Indicateurs!$J$10,"/")</f>
        <v>0</v>
      </c>
      <c r="P6" s="70" t="str">
        <f>IFERROR([4]Indicateurs!$H$10,"/")</f>
        <v>/</v>
      </c>
      <c r="Q6" s="68" t="str">
        <f>IFERROR([4]Indicateurs!$H$11,"/")</f>
        <v>/</v>
      </c>
      <c r="R6" s="70">
        <f>IFERROR([4]Indicateurs!$H$12,"/")</f>
        <v>0</v>
      </c>
      <c r="S6" s="70">
        <f>IFERROR([4]Indicateurs!$J$13,"/")</f>
        <v>0</v>
      </c>
      <c r="T6" s="70" t="str">
        <f>IFERROR([4]Indicateurs!$H$13,"/")</f>
        <v>/</v>
      </c>
      <c r="U6" s="68">
        <f>IFERROR([4]Indicateurs!$I$33,"/")</f>
        <v>0</v>
      </c>
      <c r="V6" s="68" t="str">
        <f>IFERROR([4]Indicateurs!$I$34,"/")</f>
        <v>/</v>
      </c>
      <c r="W6" s="68">
        <f>IFERROR([4]Indicateurs!$I$35,"/")</f>
        <v>0</v>
      </c>
      <c r="X6" s="68" t="str">
        <f>IFERROR([4]Indicateurs!$I$36,"/")</f>
        <v>/</v>
      </c>
      <c r="Y6" s="68">
        <f>IFERROR([4]Indicateurs!$I$29,"/")</f>
        <v>0</v>
      </c>
      <c r="Z6" s="69">
        <f>IFERROR([4]Indicateurs!$I$30,"/")</f>
        <v>0</v>
      </c>
      <c r="AA6" s="85" t="str">
        <f>IFERROR(TEXT('[4]Feuille Saisie'!$B$4,"aaa"),"/")</f>
        <v>2019</v>
      </c>
      <c r="AB6" s="90">
        <f>IFERROR([4]Indicateurs!$H$21,"/")+IFERROR([4]Indicateurs!$H$22,"/")+IFERROR([4]Indicateurs!$H$23,"/")+IFERROR([4]Indicateurs!$H$24,"/")</f>
        <v>0</v>
      </c>
      <c r="AC6" s="15" t="s">
        <v>61</v>
      </c>
    </row>
    <row r="7" spans="1:29" x14ac:dyDescent="0.25">
      <c r="A7" s="71" t="str">
        <f>IFERROR('[5]Feuille Saisie'!$B$3,"/")</f>
        <v>EEEE</v>
      </c>
      <c r="B7" s="68">
        <f>IFERROR([5]Indicateurs!$H$21,"/")</f>
        <v>0</v>
      </c>
      <c r="C7" s="68">
        <f>IFERROR([5]Indicateurs!$H$22,"/")</f>
        <v>0</v>
      </c>
      <c r="D7" s="68">
        <f>IFERROR([5]Indicateurs!$H$23,"/")</f>
        <v>0</v>
      </c>
      <c r="E7" s="68">
        <f>IFERROR([5]Indicateurs!$H$24,"/")</f>
        <v>0</v>
      </c>
      <c r="F7" s="68">
        <f>IFERROR([5]Indicateurs!$I$37,"/")</f>
        <v>0</v>
      </c>
      <c r="G7" s="68" t="str">
        <f>IFERROR([5]Indicateurs!$H$7,"/")</f>
        <v>/</v>
      </c>
      <c r="H7" s="68">
        <f>IFERROR([5]Indicateurs!$I$8,"/")</f>
        <v>0</v>
      </c>
      <c r="I7" s="68">
        <f>IFERROR([5]Indicateurs!$J$8,"/")</f>
        <v>0</v>
      </c>
      <c r="J7" s="70" t="str">
        <f>IFERROR([5]Indicateurs!$H$8,"/")</f>
        <v>/</v>
      </c>
      <c r="K7" s="68">
        <f>IFERROR([5]Indicateurs!$I$9,"/")</f>
        <v>0</v>
      </c>
      <c r="L7" s="68">
        <f>IFERROR([5]Indicateurs!$J$9,"/")</f>
        <v>0</v>
      </c>
      <c r="M7" s="70" t="str">
        <f>IFERROR([5]Indicateurs!$H$9,"/")</f>
        <v>/</v>
      </c>
      <c r="N7" s="68">
        <f>IFERROR([5]Indicateurs!$I$10,"/")</f>
        <v>0</v>
      </c>
      <c r="O7" s="68">
        <f>IFERROR([5]Indicateurs!$J$10,"/")</f>
        <v>0</v>
      </c>
      <c r="P7" s="70" t="str">
        <f>IFERROR([5]Indicateurs!$H$10,"/")</f>
        <v>/</v>
      </c>
      <c r="Q7" s="68" t="str">
        <f>IFERROR([5]Indicateurs!$H$11,"/")</f>
        <v>/</v>
      </c>
      <c r="R7" s="70">
        <f>IFERROR([5]Indicateurs!$H$12,"/")</f>
        <v>0</v>
      </c>
      <c r="S7" s="70">
        <f>IFERROR([5]Indicateurs!$J$13,"/")</f>
        <v>0</v>
      </c>
      <c r="T7" s="70" t="str">
        <f>IFERROR([5]Indicateurs!$H$13,"/")</f>
        <v>/</v>
      </c>
      <c r="U7" s="68">
        <f>IFERROR([5]Indicateurs!$I$33,"/")</f>
        <v>0</v>
      </c>
      <c r="V7" s="68" t="str">
        <f>IFERROR([5]Indicateurs!$I$34,"/")</f>
        <v>/</v>
      </c>
      <c r="W7" s="68">
        <f>IFERROR([5]Indicateurs!$I$35,"/")</f>
        <v>0</v>
      </c>
      <c r="X7" s="68" t="str">
        <f>IFERROR([5]Indicateurs!$I$36,"/")</f>
        <v>/</v>
      </c>
      <c r="Y7" s="68">
        <f>IFERROR([5]Indicateurs!$I$29,"/")</f>
        <v>0</v>
      </c>
      <c r="Z7" s="69">
        <f>IFERROR([5]Indicateurs!$I$30,"/")</f>
        <v>0</v>
      </c>
      <c r="AA7" s="85" t="str">
        <f>IFERROR(TEXT('[5]Feuille Saisie'!$B$4,"aaa"),"/")</f>
        <v>2019</v>
      </c>
      <c r="AB7" s="90">
        <f>IFERROR([5]Indicateurs!$H$21,"/")+IFERROR([5]Indicateurs!$H$22,"/")+IFERROR([5]Indicateurs!$H$23,"/")+IFERROR([5]Indicateurs!$H$24,"/")</f>
        <v>0</v>
      </c>
      <c r="AC7" s="15" t="s">
        <v>62</v>
      </c>
    </row>
    <row r="8" spans="1:29" x14ac:dyDescent="0.25">
      <c r="A8" s="71" t="str">
        <f>IFERROR('[6]Feuille Saisie'!$B$3,"/")</f>
        <v>FFFF</v>
      </c>
      <c r="B8" s="68">
        <f>IFERROR([6]Indicateurs!$H$21,"/")</f>
        <v>0</v>
      </c>
      <c r="C8" s="68">
        <f>IFERROR([6]Indicateurs!$H$22,"/")</f>
        <v>0</v>
      </c>
      <c r="D8" s="68">
        <f>IFERROR([6]Indicateurs!$H$23,"/")</f>
        <v>0</v>
      </c>
      <c r="E8" s="68">
        <f>IFERROR([6]Indicateurs!$H$24,"/")</f>
        <v>0</v>
      </c>
      <c r="F8" s="68">
        <f>IFERROR([6]Indicateurs!$I$37,"/")</f>
        <v>0</v>
      </c>
      <c r="G8" s="68" t="str">
        <f>IFERROR([6]Indicateurs!$H$7,"/")</f>
        <v>/</v>
      </c>
      <c r="H8" s="68">
        <f>IFERROR([6]Indicateurs!$I$8,"/")</f>
        <v>0</v>
      </c>
      <c r="I8" s="68">
        <f>IFERROR([6]Indicateurs!$J$8,"/")</f>
        <v>0</v>
      </c>
      <c r="J8" s="70" t="str">
        <f>IFERROR([6]Indicateurs!$H$8,"/")</f>
        <v>/</v>
      </c>
      <c r="K8" s="68">
        <f>IFERROR([6]Indicateurs!$I$9,"/")</f>
        <v>0</v>
      </c>
      <c r="L8" s="68">
        <f>IFERROR([6]Indicateurs!$J$9,"/")</f>
        <v>0</v>
      </c>
      <c r="M8" s="70" t="str">
        <f>IFERROR([6]Indicateurs!$H$9,"/")</f>
        <v>/</v>
      </c>
      <c r="N8" s="68">
        <f>IFERROR([6]Indicateurs!$I$10,"/")</f>
        <v>0</v>
      </c>
      <c r="O8" s="68">
        <f>IFERROR([6]Indicateurs!$J$10,"/")</f>
        <v>0</v>
      </c>
      <c r="P8" s="70" t="str">
        <f>IFERROR([6]Indicateurs!$H$10,"/")</f>
        <v>/</v>
      </c>
      <c r="Q8" s="68" t="str">
        <f>IFERROR([6]Indicateurs!$H$11,"/")</f>
        <v>/</v>
      </c>
      <c r="R8" s="70">
        <f>IFERROR([6]Indicateurs!$H$12,"/")</f>
        <v>0</v>
      </c>
      <c r="S8" s="70">
        <f>IFERROR([6]Indicateurs!$J$13,"/")</f>
        <v>0</v>
      </c>
      <c r="T8" s="70" t="str">
        <f>IFERROR([6]Indicateurs!$H$13,"/")</f>
        <v>/</v>
      </c>
      <c r="U8" s="68">
        <f>IFERROR([6]Indicateurs!$I$33,"/")</f>
        <v>0</v>
      </c>
      <c r="V8" s="68" t="str">
        <f>IFERROR([6]Indicateurs!$I$34,"/")</f>
        <v>/</v>
      </c>
      <c r="W8" s="68">
        <f>IFERROR([6]Indicateurs!$I$35,"/")</f>
        <v>0</v>
      </c>
      <c r="X8" s="68" t="str">
        <f>IFERROR([6]Indicateurs!$I$36,"/")</f>
        <v>/</v>
      </c>
      <c r="Y8" s="68">
        <f>IFERROR([6]Indicateurs!$I$29,"/")</f>
        <v>0</v>
      </c>
      <c r="Z8" s="69">
        <f>IFERROR([6]Indicateurs!$I$30,"/")</f>
        <v>0</v>
      </c>
      <c r="AA8" s="85" t="str">
        <f>IFERROR(TEXT('[6]Feuille Saisie'!$B$4,"aaa"),"/")</f>
        <v>2019</v>
      </c>
      <c r="AB8" s="90">
        <f>IFERROR([6]Indicateurs!$H$21,"/")+IFERROR([6]Indicateurs!$H$22,"/")+IFERROR([6]Indicateurs!$H$23,"/")+IFERROR([6]Indicateurs!$H$24,"/")</f>
        <v>0</v>
      </c>
      <c r="AC8" s="15" t="s">
        <v>63</v>
      </c>
    </row>
    <row r="9" spans="1:29" x14ac:dyDescent="0.25">
      <c r="A9" s="71" t="str">
        <f>IFERROR('[7]Feuille Saisie'!$B$3,"/")</f>
        <v>GGGG</v>
      </c>
      <c r="B9" s="68">
        <f>IFERROR([7]Indicateurs!$H$21,"/")</f>
        <v>0</v>
      </c>
      <c r="C9" s="68">
        <f>IFERROR([7]Indicateurs!$H$22,"/")</f>
        <v>0</v>
      </c>
      <c r="D9" s="68">
        <f>IFERROR([7]Indicateurs!$H$23,"/")</f>
        <v>0</v>
      </c>
      <c r="E9" s="68">
        <f>IFERROR([7]Indicateurs!$H$24,"/")</f>
        <v>0</v>
      </c>
      <c r="F9" s="68">
        <f>IFERROR([7]Indicateurs!$I$37,"/")</f>
        <v>0</v>
      </c>
      <c r="G9" s="68" t="str">
        <f>IFERROR([7]Indicateurs!$H$7,"/")</f>
        <v>/</v>
      </c>
      <c r="H9" s="68">
        <f>IFERROR([7]Indicateurs!$I$8,"/")</f>
        <v>0</v>
      </c>
      <c r="I9" s="68">
        <f>IFERROR([7]Indicateurs!$J$8,"/")</f>
        <v>0</v>
      </c>
      <c r="J9" s="70" t="str">
        <f>IFERROR([7]Indicateurs!$H$8,"/")</f>
        <v>/</v>
      </c>
      <c r="K9" s="68">
        <f>IFERROR([7]Indicateurs!$I$9,"/")</f>
        <v>0</v>
      </c>
      <c r="L9" s="68">
        <f>IFERROR([7]Indicateurs!$J$9,"/")</f>
        <v>0</v>
      </c>
      <c r="M9" s="70" t="str">
        <f>IFERROR([7]Indicateurs!$H$9,"/")</f>
        <v>/</v>
      </c>
      <c r="N9" s="68">
        <f>IFERROR([7]Indicateurs!$I$10,"/")</f>
        <v>0</v>
      </c>
      <c r="O9" s="68">
        <f>IFERROR([7]Indicateurs!$J$10,"/")</f>
        <v>0</v>
      </c>
      <c r="P9" s="70" t="str">
        <f>IFERROR([7]Indicateurs!$H$10,"/")</f>
        <v>/</v>
      </c>
      <c r="Q9" s="68" t="str">
        <f>IFERROR([7]Indicateurs!$H$11,"/")</f>
        <v>/</v>
      </c>
      <c r="R9" s="70">
        <f>IFERROR([7]Indicateurs!$H$12,"/")</f>
        <v>0</v>
      </c>
      <c r="S9" s="70">
        <f>IFERROR([7]Indicateurs!$J$13,"/")</f>
        <v>0</v>
      </c>
      <c r="T9" s="70" t="str">
        <f>IFERROR([7]Indicateurs!$H$13,"/")</f>
        <v>/</v>
      </c>
      <c r="U9" s="68">
        <f>IFERROR([7]Indicateurs!$I$33,"/")</f>
        <v>0</v>
      </c>
      <c r="V9" s="68" t="str">
        <f>IFERROR([7]Indicateurs!$I$34,"/")</f>
        <v>/</v>
      </c>
      <c r="W9" s="68">
        <f>IFERROR([7]Indicateurs!$I$35,"/")</f>
        <v>0</v>
      </c>
      <c r="X9" s="68" t="str">
        <f>IFERROR([7]Indicateurs!$I$36,"/")</f>
        <v>/</v>
      </c>
      <c r="Y9" s="68">
        <f>IFERROR([7]Indicateurs!$I$29,"/")</f>
        <v>0</v>
      </c>
      <c r="Z9" s="69">
        <f>IFERROR([7]Indicateurs!$I$30,"/")</f>
        <v>0</v>
      </c>
      <c r="AA9" s="85" t="str">
        <f>IFERROR(TEXT('[7]Feuille Saisie'!$B$4,"aaa"),"/")</f>
        <v>2019</v>
      </c>
      <c r="AB9" s="90">
        <f>IFERROR([7]Indicateurs!$H$21,"/")+IFERROR([7]Indicateurs!$H$22,"/")+IFERROR([7]Indicateurs!$H$23,"/")+IFERROR([7]Indicateurs!$H$24,"/")</f>
        <v>0</v>
      </c>
      <c r="AC9" s="15" t="s">
        <v>64</v>
      </c>
    </row>
    <row r="10" spans="1:29" x14ac:dyDescent="0.25">
      <c r="A10" s="71" t="str">
        <f>IFERROR('[8]Feuille Saisie'!$B$3,"/")</f>
        <v>HHHH</v>
      </c>
      <c r="B10" s="68">
        <f>IFERROR([8]Indicateurs!$H$21,"/")</f>
        <v>0</v>
      </c>
      <c r="C10" s="68">
        <f>IFERROR([8]Indicateurs!$H$22,"/")</f>
        <v>0</v>
      </c>
      <c r="D10" s="68">
        <f>IFERROR([8]Indicateurs!$H$23,"/")</f>
        <v>0</v>
      </c>
      <c r="E10" s="68">
        <f>IFERROR([8]Indicateurs!$H$24,"/")</f>
        <v>0</v>
      </c>
      <c r="F10" s="68">
        <f>IFERROR([8]Indicateurs!$I$37,"/")</f>
        <v>0</v>
      </c>
      <c r="G10" s="68" t="str">
        <f>IFERROR([8]Indicateurs!$H$7,"/")</f>
        <v>/</v>
      </c>
      <c r="H10" s="68">
        <f>IFERROR([8]Indicateurs!$I$8,"/")</f>
        <v>0</v>
      </c>
      <c r="I10" s="68">
        <f>IFERROR([8]Indicateurs!$J$8,"/")</f>
        <v>0</v>
      </c>
      <c r="J10" s="70" t="str">
        <f>IFERROR([8]Indicateurs!$H$8,"/")</f>
        <v>/</v>
      </c>
      <c r="K10" s="68">
        <f>IFERROR([8]Indicateurs!$I$9,"/")</f>
        <v>0</v>
      </c>
      <c r="L10" s="68">
        <f>IFERROR([8]Indicateurs!$J$9,"/")</f>
        <v>0</v>
      </c>
      <c r="M10" s="70" t="str">
        <f>IFERROR([8]Indicateurs!$H$9,"/")</f>
        <v>/</v>
      </c>
      <c r="N10" s="68">
        <f>IFERROR([8]Indicateurs!$I$10,"/")</f>
        <v>0</v>
      </c>
      <c r="O10" s="68">
        <f>IFERROR([8]Indicateurs!$J$10,"/")</f>
        <v>0</v>
      </c>
      <c r="P10" s="70" t="str">
        <f>IFERROR([8]Indicateurs!$H$10,"/")</f>
        <v>/</v>
      </c>
      <c r="Q10" s="68" t="str">
        <f>IFERROR([8]Indicateurs!$H$11,"/")</f>
        <v>/</v>
      </c>
      <c r="R10" s="70">
        <f>IFERROR([8]Indicateurs!$H$12,"/")</f>
        <v>0</v>
      </c>
      <c r="S10" s="70">
        <f>IFERROR([8]Indicateurs!$J$13,"/")</f>
        <v>0</v>
      </c>
      <c r="T10" s="70" t="str">
        <f>IFERROR([8]Indicateurs!$H$13,"/")</f>
        <v>/</v>
      </c>
      <c r="U10" s="68">
        <f>IFERROR([8]Indicateurs!$I$33,"/")</f>
        <v>0</v>
      </c>
      <c r="V10" s="68" t="str">
        <f>IFERROR([8]Indicateurs!$I$34,"/")</f>
        <v>/</v>
      </c>
      <c r="W10" s="68">
        <f>IFERROR([8]Indicateurs!$I$35,"/")</f>
        <v>0</v>
      </c>
      <c r="X10" s="68" t="str">
        <f>IFERROR([8]Indicateurs!$I$36,"/")</f>
        <v>/</v>
      </c>
      <c r="Y10" s="68">
        <f>IFERROR([8]Indicateurs!$I$29,"/")</f>
        <v>0</v>
      </c>
      <c r="Z10" s="69">
        <f>IFERROR([8]Indicateurs!$I$30,"/")</f>
        <v>0</v>
      </c>
      <c r="AA10" s="85" t="str">
        <f>IFERROR(TEXT('[8]Feuille Saisie'!$B$4,"aaa"),"/")</f>
        <v>2019</v>
      </c>
      <c r="AB10" s="90">
        <f>IFERROR([8]Indicateurs!$H$21,"/")+IFERROR([8]Indicateurs!$H$22,"/")+IFERROR([8]Indicateurs!$H$23,"/")+IFERROR([8]Indicateurs!$H$24,"/")</f>
        <v>0</v>
      </c>
      <c r="AC10" s="15" t="s">
        <v>65</v>
      </c>
    </row>
    <row r="11" spans="1:29" x14ac:dyDescent="0.25">
      <c r="A11" s="71" t="str">
        <f>IFERROR('[9]Feuille Saisie'!$B$3,"/")</f>
        <v>XXXX</v>
      </c>
      <c r="B11" s="88">
        <f>IFERROR([9]Indicateurs!$H$21,"/")</f>
        <v>0</v>
      </c>
      <c r="C11" s="88">
        <f>IFERROR([9]Indicateurs!$H$22,"/")</f>
        <v>0</v>
      </c>
      <c r="D11" s="88">
        <f>IFERROR([9]Indicateurs!$H$23,"/")</f>
        <v>0</v>
      </c>
      <c r="E11" s="88">
        <f>IFERROR([9]Indicateurs!$H$24,"/")</f>
        <v>0</v>
      </c>
      <c r="F11" s="68">
        <f>IFERROR([9]Indicateurs!$I$37,"/")</f>
        <v>0</v>
      </c>
      <c r="G11" s="68" t="str">
        <f>IFERROR([9]Indicateurs!$H$7,"/")</f>
        <v>/</v>
      </c>
      <c r="H11" s="68">
        <f>IFERROR([9]Indicateurs!$I$8,"/")</f>
        <v>0</v>
      </c>
      <c r="I11" s="68">
        <f>IFERROR([9]Indicateurs!$J$8,"/")</f>
        <v>0</v>
      </c>
      <c r="J11" s="70" t="str">
        <f>IFERROR([9]Indicateurs!$H$8,"/")</f>
        <v>/</v>
      </c>
      <c r="K11" s="68">
        <f>IFERROR([9]Indicateurs!$I$9,"/")</f>
        <v>0</v>
      </c>
      <c r="L11" s="68">
        <f>IFERROR([9]Indicateurs!$J$9,"/")</f>
        <v>0</v>
      </c>
      <c r="M11" s="70" t="str">
        <f>IFERROR([9]Indicateurs!$H$9,"/")</f>
        <v>/</v>
      </c>
      <c r="N11" s="68">
        <f>IFERROR([9]Indicateurs!$I$10,"/")</f>
        <v>0</v>
      </c>
      <c r="O11" s="68">
        <f>IFERROR([9]Indicateurs!$J$10,"/")</f>
        <v>0</v>
      </c>
      <c r="P11" s="70" t="str">
        <f>IFERROR([9]Indicateurs!$H$10,"/")</f>
        <v>/</v>
      </c>
      <c r="Q11" s="68" t="str">
        <f>IFERROR([9]Indicateurs!$H$11,"/")</f>
        <v>/</v>
      </c>
      <c r="R11" s="70">
        <f>IFERROR([9]Indicateurs!$H$12,"/")</f>
        <v>0</v>
      </c>
      <c r="S11" s="70">
        <f>IFERROR([9]Indicateurs!$J$13,"/")</f>
        <v>0</v>
      </c>
      <c r="T11" s="70" t="str">
        <f>IFERROR([9]Indicateurs!$H$13,"/")</f>
        <v>/</v>
      </c>
      <c r="U11" s="68">
        <f>IFERROR([9]Indicateurs!$I$33,"/")</f>
        <v>0</v>
      </c>
      <c r="V11" s="68" t="str">
        <f>IFERROR([9]Indicateurs!$I$34,"/")</f>
        <v>/</v>
      </c>
      <c r="W11" s="68">
        <f>IFERROR([9]Indicateurs!$I$35,"/")</f>
        <v>0</v>
      </c>
      <c r="X11" s="68" t="str">
        <f>IFERROR([9]Indicateurs!$I$36,"/")</f>
        <v>/</v>
      </c>
      <c r="Y11" s="68">
        <f>IFERROR([9]Indicateurs!$I$29,"/")</f>
        <v>0</v>
      </c>
      <c r="Z11" s="69">
        <f>IFERROR([9]Indicateurs!$I$30,"/")</f>
        <v>0</v>
      </c>
      <c r="AA11" s="85" t="str">
        <f>IFERROR(TEXT('[9]Feuille Saisie'!$B$4,"aaa"),"/")</f>
        <v>2019</v>
      </c>
      <c r="AB11" s="90">
        <f>IFERROR([9]Indicateurs!$H$21,"/")+IFERROR([9]Indicateurs!$H$22,"/")+IFERROR([9]Indicateurs!$H$23,"/")+IFERROR([9]Indicateurs!$H$24,"/")</f>
        <v>0</v>
      </c>
      <c r="AC11" s="15" t="s">
        <v>66</v>
      </c>
    </row>
    <row r="12" spans="1:29" ht="15.75" thickBot="1" x14ac:dyDescent="0.3">
      <c r="A12" s="72" t="str">
        <f>IFERROR('[10]Feuille Saisie'!$B$3,"/")</f>
        <v>JJJJ</v>
      </c>
      <c r="B12" s="78">
        <f>IFERROR([10]Indicateurs!$H$21,"/")</f>
        <v>0</v>
      </c>
      <c r="C12" s="78">
        <f>IFERROR([10]Indicateurs!$H$22,"/")</f>
        <v>0</v>
      </c>
      <c r="D12" s="78">
        <f>IFERROR([10]Indicateurs!$H$23,"/")</f>
        <v>0</v>
      </c>
      <c r="E12" s="78">
        <f>IFERROR([10]Indicateurs!$H$24,"/")</f>
        <v>0</v>
      </c>
      <c r="F12" s="78">
        <f>IFERROR([10]Indicateurs!$I$37,"/")</f>
        <v>0</v>
      </c>
      <c r="G12" s="78" t="str">
        <f>IFERROR([10]Indicateurs!$H$7,"/")</f>
        <v>/</v>
      </c>
      <c r="H12" s="78">
        <f>IFERROR([10]Indicateurs!$I$8,"/")</f>
        <v>0</v>
      </c>
      <c r="I12" s="78">
        <f>IFERROR([10]Indicateurs!$J$8,"/")</f>
        <v>0</v>
      </c>
      <c r="J12" s="79" t="str">
        <f>IFERROR([10]Indicateurs!$H$8,"/")</f>
        <v>/</v>
      </c>
      <c r="K12" s="78">
        <f>IFERROR([10]Indicateurs!$I$9,"/")</f>
        <v>0</v>
      </c>
      <c r="L12" s="78">
        <f>IFERROR([10]Indicateurs!$J$9,"/")</f>
        <v>0</v>
      </c>
      <c r="M12" s="79" t="str">
        <f>IFERROR([10]Indicateurs!$H$9,"/")</f>
        <v>/</v>
      </c>
      <c r="N12" s="78">
        <f>IFERROR([10]Indicateurs!$I$10,"/")</f>
        <v>0</v>
      </c>
      <c r="O12" s="78">
        <f>IFERROR([10]Indicateurs!$J$10,"/")</f>
        <v>0</v>
      </c>
      <c r="P12" s="79" t="str">
        <f>IFERROR([10]Indicateurs!$H$10,"/")</f>
        <v>/</v>
      </c>
      <c r="Q12" s="78" t="str">
        <f>IFERROR([10]Indicateurs!$H$11,"/")</f>
        <v>/</v>
      </c>
      <c r="R12" s="79">
        <f>IFERROR([10]Indicateurs!$H$12,"/")</f>
        <v>0</v>
      </c>
      <c r="S12" s="79">
        <f>IFERROR([10]Indicateurs!$J$13,"/")</f>
        <v>0</v>
      </c>
      <c r="T12" s="79" t="str">
        <f>IFERROR([10]Indicateurs!$H$13,"/")</f>
        <v>/</v>
      </c>
      <c r="U12" s="78">
        <f>IFERROR([10]Indicateurs!$I$33,"/")</f>
        <v>0</v>
      </c>
      <c r="V12" s="78" t="str">
        <f>IFERROR([10]Indicateurs!$I$34,"/")</f>
        <v>/</v>
      </c>
      <c r="W12" s="78">
        <f>IFERROR([10]Indicateurs!$I$35,"/")</f>
        <v>0</v>
      </c>
      <c r="X12" s="78" t="str">
        <f>IFERROR([10]Indicateurs!$I$36,"/")</f>
        <v>/</v>
      </c>
      <c r="Y12" s="78">
        <f>IFERROR([10]Indicateurs!$I$29,"/")</f>
        <v>0</v>
      </c>
      <c r="Z12" s="80">
        <f>IFERROR([10]Indicateurs!$I$30,"/")</f>
        <v>0</v>
      </c>
      <c r="AA12" s="85" t="str">
        <f>IFERROR(TEXT('[10]Feuille Saisie'!$B$4,"aaa"),"/")</f>
        <v>2019</v>
      </c>
      <c r="AB12" s="90">
        <f>IFERROR([10]Indicateurs!$H$21,"/")+IFERROR([10]Indicateurs!$H$22,"/")+IFERROR([10]Indicateurs!$H$23,"/")+IFERROR([10]Indicateurs!$H$24,"/")</f>
        <v>0</v>
      </c>
      <c r="AC12" s="15" t="s">
        <v>67</v>
      </c>
    </row>
  </sheetData>
  <mergeCells count="1">
    <mergeCell ref="B2:E2"/>
  </mergeCells>
  <conditionalFormatting sqref="A5:A6 A8:A12">
    <cfRule type="expression" dxfId="63" priority="11">
      <formula>Z5="Erreur"</formula>
    </cfRule>
  </conditionalFormatting>
  <conditionalFormatting sqref="A7">
    <cfRule type="expression" dxfId="62" priority="7">
      <formula>Z7="Erreur"</formula>
    </cfRule>
  </conditionalFormatting>
  <conditionalFormatting sqref="A4">
    <cfRule type="expression" dxfId="61" priority="44">
      <formula>#REF!="Erreur"</formula>
    </cfRule>
  </conditionalFormatting>
  <conditionalFormatting sqref="A3">
    <cfRule type="expression" dxfId="60" priority="1">
      <formula>#REF!="Erreur"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pageSetUpPr fitToPage="1"/>
  </sheetPr>
  <dimension ref="A1:V51"/>
  <sheetViews>
    <sheetView showGridLines="0" zoomScaleNormal="100" workbookViewId="0"/>
  </sheetViews>
  <sheetFormatPr baseColWidth="10" defaultColWidth="11.42578125" defaultRowHeight="15" x14ac:dyDescent="0.25"/>
  <cols>
    <col min="1" max="2" width="0.85546875" customWidth="1"/>
    <col min="3" max="3" width="55.7109375" customWidth="1"/>
    <col min="4" max="14" width="15.7109375" customWidth="1"/>
    <col min="15" max="15" width="1.7109375" customWidth="1"/>
    <col min="16" max="16" width="104.7109375" customWidth="1"/>
    <col min="17" max="18" width="0.85546875" customWidth="1"/>
  </cols>
  <sheetData>
    <row r="1" spans="1:19" ht="5.0999999999999996" customHeigh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</row>
    <row r="2" spans="1:19" x14ac:dyDescent="0.25">
      <c r="A2" s="1"/>
      <c r="B2" s="1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8"/>
    </row>
    <row r="3" spans="1:19" x14ac:dyDescent="0.25">
      <c r="A3" s="1"/>
      <c r="B3" s="1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8"/>
    </row>
    <row r="4" spans="1:19" x14ac:dyDescent="0.25">
      <c r="A4" s="1"/>
      <c r="B4" s="1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8"/>
    </row>
    <row r="5" spans="1:19" x14ac:dyDescent="0.25">
      <c r="A5" s="1"/>
      <c r="B5" s="1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8"/>
    </row>
    <row r="6" spans="1:19" x14ac:dyDescent="0.25">
      <c r="A6" s="1"/>
      <c r="B6" s="1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8"/>
    </row>
    <row r="7" spans="1:19" x14ac:dyDescent="0.25">
      <c r="A7" s="1"/>
      <c r="B7" s="1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8"/>
    </row>
    <row r="8" spans="1:19" x14ac:dyDescent="0.25">
      <c r="A8" s="1"/>
      <c r="B8" s="1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8"/>
    </row>
    <row r="9" spans="1:19" x14ac:dyDescent="0.25">
      <c r="A9" s="1"/>
      <c r="B9" s="1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8"/>
    </row>
    <row r="10" spans="1:19" x14ac:dyDescent="0.25">
      <c r="A10" s="1"/>
      <c r="B10" s="1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8"/>
    </row>
    <row r="20" spans="1:22" x14ac:dyDescent="0.25">
      <c r="A20" s="1"/>
      <c r="B20" s="1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1"/>
      <c r="R20" s="1"/>
      <c r="S20" s="1"/>
    </row>
    <row r="21" spans="1:22" x14ac:dyDescent="0.25">
      <c r="A21" s="1"/>
      <c r="B21" s="1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1"/>
      <c r="R21" s="1"/>
      <c r="S21" s="1"/>
    </row>
    <row r="22" spans="1:22" x14ac:dyDescent="0.25">
      <c r="A22" s="1"/>
      <c r="B22" s="1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1"/>
      <c r="R22" s="1"/>
      <c r="S22" s="1"/>
    </row>
    <row r="23" spans="1:22" x14ac:dyDescent="0.25">
      <c r="A23" s="1"/>
      <c r="B23" s="1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1"/>
      <c r="R23" s="1"/>
      <c r="S23" s="1"/>
    </row>
    <row r="24" spans="1:22" x14ac:dyDescent="0.25">
      <c r="A24" s="1"/>
      <c r="B24" s="1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1"/>
      <c r="R24" s="1"/>
      <c r="S24" s="1"/>
    </row>
    <row r="25" spans="1:22" ht="15" customHeight="1" x14ac:dyDescent="0.25">
      <c r="A25" s="1"/>
      <c r="B25" s="1"/>
      <c r="C25" s="117" t="s">
        <v>0</v>
      </c>
      <c r="D25" s="117" t="s">
        <v>1</v>
      </c>
      <c r="E25" s="117" t="s">
        <v>6</v>
      </c>
      <c r="F25" s="117" t="s">
        <v>14</v>
      </c>
      <c r="G25" s="117" t="s">
        <v>8</v>
      </c>
      <c r="H25" s="117" t="s">
        <v>2</v>
      </c>
      <c r="I25" s="117" t="s">
        <v>5</v>
      </c>
      <c r="J25" s="117" t="s">
        <v>7</v>
      </c>
      <c r="K25" s="117" t="s">
        <v>15</v>
      </c>
      <c r="L25" s="117" t="s">
        <v>3</v>
      </c>
      <c r="M25" s="120" t="s">
        <v>4</v>
      </c>
      <c r="N25" s="120" t="s">
        <v>11</v>
      </c>
      <c r="O25" s="2"/>
      <c r="P25" s="120" t="s">
        <v>12</v>
      </c>
      <c r="Q25" s="1"/>
      <c r="R25" s="1"/>
    </row>
    <row r="26" spans="1:22" x14ac:dyDescent="0.25">
      <c r="A26" s="1"/>
      <c r="B26" s="1"/>
      <c r="C26" s="118"/>
      <c r="D26" s="118"/>
      <c r="E26" s="118"/>
      <c r="F26" s="118"/>
      <c r="G26" s="118"/>
      <c r="H26" s="118"/>
      <c r="I26" s="118"/>
      <c r="J26" s="118"/>
      <c r="K26" s="118"/>
      <c r="L26" s="118"/>
      <c r="M26" s="121"/>
      <c r="N26" s="121"/>
      <c r="O26" s="2"/>
      <c r="P26" s="121"/>
      <c r="Q26" s="1"/>
      <c r="R26" s="1"/>
    </row>
    <row r="27" spans="1:22" ht="15" customHeight="1" x14ac:dyDescent="0.25">
      <c r="A27" s="1"/>
      <c r="B27" s="1"/>
      <c r="C27" s="118"/>
      <c r="D27" s="118"/>
      <c r="E27" s="118"/>
      <c r="F27" s="118"/>
      <c r="G27" s="118"/>
      <c r="H27" s="118"/>
      <c r="I27" s="118"/>
      <c r="J27" s="118"/>
      <c r="K27" s="118"/>
      <c r="L27" s="118"/>
      <c r="M27" s="121"/>
      <c r="N27" s="121"/>
      <c r="O27" s="9"/>
      <c r="P27" s="121"/>
      <c r="Q27" s="1"/>
      <c r="R27" s="1"/>
    </row>
    <row r="28" spans="1:22" x14ac:dyDescent="0.25">
      <c r="A28" s="1"/>
      <c r="B28" s="1"/>
      <c r="C28" s="119"/>
      <c r="D28" s="119"/>
      <c r="E28" s="119"/>
      <c r="F28" s="119"/>
      <c r="G28" s="119"/>
      <c r="H28" s="119"/>
      <c r="I28" s="119"/>
      <c r="J28" s="119"/>
      <c r="K28" s="119"/>
      <c r="L28" s="119"/>
      <c r="M28" s="122"/>
      <c r="N28" s="122"/>
      <c r="O28" s="9"/>
      <c r="P28" s="122"/>
      <c r="Q28" s="1"/>
      <c r="R28" s="1"/>
    </row>
    <row r="29" spans="1:22" ht="50.1" customHeight="1" x14ac:dyDescent="0.25">
      <c r="A29" s="1"/>
      <c r="B29" s="1"/>
      <c r="C29" s="36" t="e">
        <f>IF(#REF!="HN",#REF!,"/")</f>
        <v>#REF!</v>
      </c>
      <c r="D29" s="23" t="e">
        <f>IF($C29="/","",IF($C29="","",IFERROR(IF(ISNA(VLOOKUP($C29,#REF!:#REF!,10,0)), ,VLOOKUP($C29,#REF!:#REF!,10,0)),0)))</f>
        <v>#REF!</v>
      </c>
      <c r="E29" s="24" t="e">
        <f>IF($C29="/","",IF($C29="","",IFERROR(IF(ISNA($D29/VLOOKUP($C29,'Bilan indicateurs PA SAV'!#REF!:'Bilan indicateurs PA SAV'!#REF!,6,0)), ,$D29/VLOOKUP($C29,'Bilan indicateurs PA SAV'!#REF!:'Bilan indicateurs PA SAV'!#REF!,6,0)),"/")))</f>
        <v>#REF!</v>
      </c>
      <c r="F29" s="24" t="e">
        <f>IF($C29="/","",IF($C29="","",IFERROR(IF(ISNA($D29/VLOOKUP($C29,'Bilan indicateurs PA SAV'!#REF!:'Bilan indicateurs PA SAV'!#REF!,7,0)*100), ,$D29/VLOOKUP($C29,'Bilan indicateurs PA SAV'!#REF!:'Bilan indicateurs PA SAV'!#REF!,7,0)*100),"/")))</f>
        <v>#REF!</v>
      </c>
      <c r="G29" s="23" t="e">
        <f>IF($C29="/","",IF($C29="","",IFERROR(IF(ISNA(VLOOKUP($C29,#REF!:#REF!,11,0)), ,VLOOKUP($C29,#REF!:#REF!,11,0)),0)))</f>
        <v>#REF!</v>
      </c>
      <c r="H29" s="25" t="e">
        <f>IF($C29="/","",IF($C29="","",IFERROR(IF(ISNA(VLOOKUP($C29,#REF!:#REF!,12,0)), ,VLOOKUP($C29,#REF!:#REF!,12,0)),0)))</f>
        <v>#REF!</v>
      </c>
      <c r="I29" s="25" t="e">
        <f>IF($C29="/","",IF($C29="","",IFERROR(IF(ISNA($H29/VLOOKUP($C29,'Bilan indicateurs PA SAV'!#REF!:'Bilan indicateurs PA SAV'!#REF!,5,0)), ,$H29/VLOOKUP($C29,'Bilan indicateurs PA SAV'!#REF!:'Bilan indicateurs PA SAV'!#REF!,5,0))*100,0)))</f>
        <v>#REF!</v>
      </c>
      <c r="J29" s="25" t="e">
        <f>IF($C29="/","",IF($C29="","",IFERROR(IF(ISNA($H29/VLOOKUP($C29,'Bilan indicateurs PA SAV'!#REF!:'Bilan indicateurs PA SAV'!#REF!,6,0)), ,$H29/VLOOKUP($C29,'Bilan indicateurs PA SAV'!#REF!:'Bilan indicateurs PA SAV'!#REF!,6,0)),"/")))</f>
        <v>#REF!</v>
      </c>
      <c r="K29" s="25" t="e">
        <f>IF($C29="/","",IF($C29="","",IFERROR(IF(ISNA($H29/VLOOKUP($C29,'Bilan indicateurs PA SAV'!#REF!:'Bilan indicateurs PA SAV'!#REF!,7,0)*100), ,$H29/VLOOKUP($C29,'Bilan indicateurs PA SAV'!#REF!:'Bilan indicateurs PA SAV'!#REF!,7,0)*100),"/")))</f>
        <v>#REF!</v>
      </c>
      <c r="L29" s="26" t="e">
        <f>IF($C29="/","",IF($D29=0,"/",IF($C29="","",IFERROR(($H29/$D29),0))))</f>
        <v>#REF!</v>
      </c>
      <c r="M29" s="13"/>
      <c r="N29" s="12"/>
      <c r="O29" s="3"/>
      <c r="P29" s="14"/>
      <c r="Q29" s="1"/>
      <c r="R29" s="1"/>
      <c r="S29" s="27" t="e">
        <f>IF($C29="","",IFERROR(IF(ISNA(VLOOKUP($C29,'Bilan indicateurs PA SAV'!#REF!:'Bilan indicateurs PA SAV'!#REF!,6,0)), ,VLOOKUP($C29,'Bilan indicateurs PA SAV'!#REF!:'Bilan indicateurs PA SAV'!#REF!,6,0)),"/"))</f>
        <v>#REF!</v>
      </c>
      <c r="T29" s="27" t="e">
        <f>IF($C29="","",IFERROR(IF(ISNA(VLOOKUP($C29,'Bilan indicateurs PA SAV'!#REF!:'Bilan indicateurs PA SAV'!#REF!,7,0)), ,VLOOKUP($C29,'Bilan indicateurs PA SAV'!#REF!:'Bilan indicateurs PA SAV'!#REF!,7,0)),"/"))</f>
        <v>#REF!</v>
      </c>
      <c r="U29" s="27" t="e">
        <f>IF($C29="","",IFERROR(IF(ISNA(VLOOKUP($C29,'Bilan indicateurs PA SAV'!#REF!:'Bilan indicateurs PA SAV'!#REF!,5,0)), ,VLOOKUP($C29,'Bilan indicateurs PA SAV'!#REF!:'Bilan indicateurs PA SAV'!#REF!,5,0)),"/"))</f>
        <v>#REF!</v>
      </c>
      <c r="V29" s="27" t="e">
        <f>IF($C29="","",IFERROR(IF(ISNA($D29*$G29), ,$D29*$G29),"/"))</f>
        <v>#REF!</v>
      </c>
    </row>
    <row r="30" spans="1:22" ht="50.1" customHeight="1" x14ac:dyDescent="0.25">
      <c r="A30" s="1"/>
      <c r="B30" s="1"/>
      <c r="C30" s="36" t="e">
        <f>IF(#REF!="HN",#REF!,"/")</f>
        <v>#REF!</v>
      </c>
      <c r="D30" s="23" t="e">
        <f>IF($C30="/","",IF($C30="","",IFERROR(IF(ISNA(VLOOKUP($C30,#REF!:#REF!,10,0)), ,VLOOKUP($C30,#REF!:#REF!,10,0)),0)))</f>
        <v>#REF!</v>
      </c>
      <c r="E30" s="24" t="e">
        <f>IF($C30="/","",IF($C30="","",IFERROR(IF(ISNA($D30/VLOOKUP($C30,'Bilan indicateurs PA SAV'!#REF!:'Bilan indicateurs PA SAV'!#REF!,6,0)), ,$D30/VLOOKUP($C30,'Bilan indicateurs PA SAV'!#REF!:'Bilan indicateurs PA SAV'!#REF!,6,0)),"/")))</f>
        <v>#REF!</v>
      </c>
      <c r="F30" s="24" t="e">
        <f>IF($C30="/","",IF($C30="","",IFERROR(IF(ISNA($D30/VLOOKUP($C30,'Bilan indicateurs PA SAV'!#REF!:'Bilan indicateurs PA SAV'!#REF!,7,0)*100), ,$D30/VLOOKUP($C30,'Bilan indicateurs PA SAV'!#REF!:'Bilan indicateurs PA SAV'!#REF!,7,0)*100),"/")))</f>
        <v>#REF!</v>
      </c>
      <c r="G30" s="23" t="e">
        <f>IF($C30="/","",IF($C30="","",IFERROR(IF(ISNA(VLOOKUP($C30,#REF!:#REF!,11,0)), ,VLOOKUP($C30,#REF!:#REF!,11,0)),0)))</f>
        <v>#REF!</v>
      </c>
      <c r="H30" s="25" t="e">
        <f>IF($C30="/","",IF($C30="","",IFERROR(IF(ISNA(VLOOKUP($C30,#REF!:#REF!,12,0)), ,VLOOKUP($C30,#REF!:#REF!,12,0)),0)))</f>
        <v>#REF!</v>
      </c>
      <c r="I30" s="25" t="e">
        <f>IF($C30="/","",IF($C30="","",IFERROR(IF(ISNA($H30/VLOOKUP($C30,'Bilan indicateurs PA SAV'!#REF!:'Bilan indicateurs PA SAV'!#REF!,5,0)), ,$H30/VLOOKUP($C30,'Bilan indicateurs PA SAV'!#REF!:'Bilan indicateurs PA SAV'!#REF!,5,0))*100,0)))</f>
        <v>#REF!</v>
      </c>
      <c r="J30" s="25" t="e">
        <f>IF($C30="/","",IF($C30="","",IFERROR(IF(ISNA($H30/VLOOKUP($C30,'Bilan indicateurs PA SAV'!#REF!:'Bilan indicateurs PA SAV'!#REF!,6,0)), ,$H30/VLOOKUP($C30,'Bilan indicateurs PA SAV'!#REF!:'Bilan indicateurs PA SAV'!#REF!,6,0)),"/")))</f>
        <v>#REF!</v>
      </c>
      <c r="K30" s="25" t="e">
        <f>IF($C30="/","",IF($C30="","",IFERROR(IF(ISNA($H30/VLOOKUP($C30,'Bilan indicateurs PA SAV'!#REF!:'Bilan indicateurs PA SAV'!#REF!,7,0)*100), ,$H30/VLOOKUP($C30,'Bilan indicateurs PA SAV'!#REF!:'Bilan indicateurs PA SAV'!#REF!,7,0)*100),"/")))</f>
        <v>#REF!</v>
      </c>
      <c r="L30" s="26" t="e">
        <f t="shared" ref="L30:L43" si="0">IF($C30="/","",IF($D30=0,"/",IF($C30="","",IFERROR(($H30/$D30),0))))</f>
        <v>#REF!</v>
      </c>
      <c r="M30" s="13"/>
      <c r="N30" s="12"/>
      <c r="O30" s="3"/>
      <c r="P30" s="14"/>
      <c r="Q30" s="1"/>
      <c r="R30" s="1"/>
      <c r="S30" s="27" t="e">
        <f>IF($C30="","",IFERROR(IF(ISNA(VLOOKUP($C30,'Bilan indicateurs PA SAV'!#REF!:'Bilan indicateurs PA SAV'!#REF!,6,0)), ,VLOOKUP($C30,'Bilan indicateurs PA SAV'!#REF!:'Bilan indicateurs PA SAV'!#REF!,6,0)),"/"))</f>
        <v>#REF!</v>
      </c>
      <c r="T30" s="27" t="e">
        <f>IF($C30="","",IFERROR(IF(ISNA(VLOOKUP($C30,'Bilan indicateurs PA SAV'!#REF!:'Bilan indicateurs PA SAV'!#REF!,7,0)), ,VLOOKUP($C30,'Bilan indicateurs PA SAV'!#REF!:'Bilan indicateurs PA SAV'!#REF!,7,0)),"/"))</f>
        <v>#REF!</v>
      </c>
      <c r="U30" s="27" t="e">
        <f>IF($C30="","",IFERROR(IF(ISNA(VLOOKUP($C30,'Bilan indicateurs PA SAV'!#REF!:'Bilan indicateurs PA SAV'!#REF!,5,0)), ,VLOOKUP($C30,'Bilan indicateurs PA SAV'!#REF!:'Bilan indicateurs PA SAV'!#REF!,5,0)),"/"))</f>
        <v>#REF!</v>
      </c>
      <c r="V30" s="27" t="e">
        <f>IF($C30="","",IFERROR(IF(ISNA($D30*$G30), ,$D30*$G30),"/"))</f>
        <v>#REF!</v>
      </c>
    </row>
    <row r="31" spans="1:22" ht="50.1" customHeight="1" x14ac:dyDescent="0.25">
      <c r="A31" s="1"/>
      <c r="B31" s="1"/>
      <c r="C31" s="36" t="e">
        <f>IF(#REF!="HN",#REF!,"/")</f>
        <v>#REF!</v>
      </c>
      <c r="D31" s="23" t="e">
        <f>IF($C31="/","",IF($C31="","",IFERROR(IF(ISNA(VLOOKUP($C31,#REF!:#REF!,10,0)), ,VLOOKUP($C31,#REF!:#REF!,10,0)),0)))</f>
        <v>#REF!</v>
      </c>
      <c r="E31" s="24" t="e">
        <f>IF($C31="/","",IF($C31="","",IFERROR(IF(ISNA($D31/VLOOKUP($C31,'Bilan indicateurs PA SAV'!#REF!:'Bilan indicateurs PA SAV'!#REF!,6,0)), ,$D31/VLOOKUP($C31,'Bilan indicateurs PA SAV'!#REF!:'Bilan indicateurs PA SAV'!#REF!,6,0)),"/")))</f>
        <v>#REF!</v>
      </c>
      <c r="F31" s="24" t="e">
        <f>IF($C31="/","",IF($C31="","",IFERROR(IF(ISNA($D31/VLOOKUP($C31,'Bilan indicateurs PA SAV'!#REF!:'Bilan indicateurs PA SAV'!#REF!,7,0)*100), ,$D31/VLOOKUP($C31,'Bilan indicateurs PA SAV'!#REF!:'Bilan indicateurs PA SAV'!#REF!,7,0)*100),"/")))</f>
        <v>#REF!</v>
      </c>
      <c r="G31" s="23" t="e">
        <f>IF($C31="/","",IF($C31="","",IFERROR(IF(ISNA(VLOOKUP($C31,#REF!:#REF!,11,0)), ,VLOOKUP($C31,#REF!:#REF!,11,0)),0)))</f>
        <v>#REF!</v>
      </c>
      <c r="H31" s="25" t="e">
        <f>IF($C31="/","",IF($C31="","",IFERROR(IF(ISNA(VLOOKUP($C31,#REF!:#REF!,12,0)), ,VLOOKUP($C31,#REF!:#REF!,12,0)),0)))</f>
        <v>#REF!</v>
      </c>
      <c r="I31" s="25" t="e">
        <f>IF($C31="/","",IF($C31="","",IFERROR(IF(ISNA($H31/VLOOKUP($C31,'Bilan indicateurs PA SAV'!#REF!:'Bilan indicateurs PA SAV'!#REF!,5,0)), ,$H31/VLOOKUP($C31,'Bilan indicateurs PA SAV'!#REF!:'Bilan indicateurs PA SAV'!#REF!,5,0))*100,0)))</f>
        <v>#REF!</v>
      </c>
      <c r="J31" s="25" t="e">
        <f>IF($C31="/","",IF($C31="","",IFERROR(IF(ISNA($H31/VLOOKUP($C31,'Bilan indicateurs PA SAV'!#REF!:'Bilan indicateurs PA SAV'!#REF!,6,0)), ,$H31/VLOOKUP($C31,'Bilan indicateurs PA SAV'!#REF!:'Bilan indicateurs PA SAV'!#REF!,6,0)),"/")))</f>
        <v>#REF!</v>
      </c>
      <c r="K31" s="25" t="e">
        <f>IF($C31="/","",IF($C31="","",IFERROR(IF(ISNA($H31/VLOOKUP($C31,'Bilan indicateurs PA SAV'!#REF!:'Bilan indicateurs PA SAV'!#REF!,7,0)*100), ,$H31/VLOOKUP($C31,'Bilan indicateurs PA SAV'!#REF!:'Bilan indicateurs PA SAV'!#REF!,7,0)*100),"/")))</f>
        <v>#REF!</v>
      </c>
      <c r="L31" s="26" t="e">
        <f t="shared" si="0"/>
        <v>#REF!</v>
      </c>
      <c r="M31" s="13"/>
      <c r="N31" s="12"/>
      <c r="O31" s="3"/>
      <c r="P31" s="14"/>
      <c r="Q31" s="1"/>
      <c r="R31" s="1"/>
      <c r="S31" s="27" t="e">
        <f>IF($C31="","",IFERROR(IF(ISNA(VLOOKUP($C31,'Bilan indicateurs PA SAV'!#REF!:'Bilan indicateurs PA SAV'!#REF!,6,0)), ,VLOOKUP($C31,'Bilan indicateurs PA SAV'!#REF!:'Bilan indicateurs PA SAV'!#REF!,6,0)),"/"))</f>
        <v>#REF!</v>
      </c>
      <c r="T31" s="27" t="e">
        <f>IF($C31="","",IFERROR(IF(ISNA(VLOOKUP($C31,'Bilan indicateurs PA SAV'!#REF!:'Bilan indicateurs PA SAV'!#REF!,7,0)), ,VLOOKUP($C31,'Bilan indicateurs PA SAV'!#REF!:'Bilan indicateurs PA SAV'!#REF!,7,0)),"/"))</f>
        <v>#REF!</v>
      </c>
      <c r="U31" s="27" t="e">
        <f>IF($C31="","",IFERROR(IF(ISNA(VLOOKUP($C31,'Bilan indicateurs PA SAV'!#REF!:'Bilan indicateurs PA SAV'!#REF!,5,0)), ,VLOOKUP($C31,'Bilan indicateurs PA SAV'!#REF!:'Bilan indicateurs PA SAV'!#REF!,5,0)),"/"))</f>
        <v>#REF!</v>
      </c>
      <c r="V31" s="27" t="e">
        <f t="shared" ref="V31:V43" si="1">IF($C31="","",IFERROR(IF(ISNA($D31*$G31), ,$D31*$G31),"/"))</f>
        <v>#REF!</v>
      </c>
    </row>
    <row r="32" spans="1:22" ht="50.1" customHeight="1" x14ac:dyDescent="0.25">
      <c r="A32" s="1"/>
      <c r="B32" s="1"/>
      <c r="C32" s="36" t="e">
        <f>IF(#REF!="HN",#REF!,"/")</f>
        <v>#REF!</v>
      </c>
      <c r="D32" s="23" t="e">
        <f>IF($C32="/","",IF($C32="","",IFERROR(IF(ISNA(VLOOKUP($C32,#REF!:#REF!,10,0)), ,VLOOKUP($C32,#REF!:#REF!,10,0)),0)))</f>
        <v>#REF!</v>
      </c>
      <c r="E32" s="24" t="e">
        <f>IF($C32="/","",IF($C32="","",IFERROR(IF(ISNA($D32/VLOOKUP($C32,'Bilan indicateurs PA SAV'!#REF!:'Bilan indicateurs PA SAV'!#REF!,6,0)), ,$D32/VLOOKUP($C32,'Bilan indicateurs PA SAV'!#REF!:'Bilan indicateurs PA SAV'!#REF!,6,0)),"/")))</f>
        <v>#REF!</v>
      </c>
      <c r="F32" s="24" t="e">
        <f>IF($C32="/","",IF($C32="","",IFERROR(IF(ISNA($D32/VLOOKUP($C32,'Bilan indicateurs PA SAV'!#REF!:'Bilan indicateurs PA SAV'!#REF!,7,0)*100), ,$D32/VLOOKUP($C32,'Bilan indicateurs PA SAV'!#REF!:'Bilan indicateurs PA SAV'!#REF!,7,0)*100),"/")))</f>
        <v>#REF!</v>
      </c>
      <c r="G32" s="23" t="e">
        <f>IF($C32="/","",IF($C32="","",IFERROR(IF(ISNA(VLOOKUP($C32,#REF!:#REF!,11,0)), ,VLOOKUP($C32,#REF!:#REF!,11,0)),0)))</f>
        <v>#REF!</v>
      </c>
      <c r="H32" s="25" t="e">
        <f>IF($C32="/","",IF($C32="","",IFERROR(IF(ISNA(VLOOKUP($C32,#REF!:#REF!,12,0)), ,VLOOKUP($C32,#REF!:#REF!,12,0)),0)))</f>
        <v>#REF!</v>
      </c>
      <c r="I32" s="25" t="e">
        <f>IF($C32="/","",IF($C32="","",IFERROR(IF(ISNA($H32/VLOOKUP($C32,'Bilan indicateurs PA SAV'!#REF!:'Bilan indicateurs PA SAV'!#REF!,5,0)), ,$H32/VLOOKUP($C32,'Bilan indicateurs PA SAV'!#REF!:'Bilan indicateurs PA SAV'!#REF!,5,0))*100,0)))</f>
        <v>#REF!</v>
      </c>
      <c r="J32" s="25" t="e">
        <f>IF($C32="/","",IF($C32="","",IFERROR(IF(ISNA($H32/VLOOKUP($C32,'Bilan indicateurs PA SAV'!#REF!:'Bilan indicateurs PA SAV'!#REF!,6,0)), ,$H32/VLOOKUP($C32,'Bilan indicateurs PA SAV'!#REF!:'Bilan indicateurs PA SAV'!#REF!,6,0)),"/")))</f>
        <v>#REF!</v>
      </c>
      <c r="K32" s="25" t="e">
        <f>IF($C32="/","",IF($C32="","",IFERROR(IF(ISNA($H32/VLOOKUP($C32,'Bilan indicateurs PA SAV'!#REF!:'Bilan indicateurs PA SAV'!#REF!,7,0)*100), ,$H32/VLOOKUP($C32,'Bilan indicateurs PA SAV'!#REF!:'Bilan indicateurs PA SAV'!#REF!,7,0)*100),"/")))</f>
        <v>#REF!</v>
      </c>
      <c r="L32" s="26" t="e">
        <f t="shared" si="0"/>
        <v>#REF!</v>
      </c>
      <c r="M32" s="13"/>
      <c r="N32" s="12"/>
      <c r="O32" s="3"/>
      <c r="P32" s="14"/>
      <c r="Q32" s="1"/>
      <c r="R32" s="1"/>
      <c r="S32" s="27" t="e">
        <f>IF($C32="","",IFERROR(IF(ISNA(VLOOKUP($C32,'Bilan indicateurs PA SAV'!#REF!:'Bilan indicateurs PA SAV'!#REF!,6,0)), ,VLOOKUP($C32,'Bilan indicateurs PA SAV'!#REF!:'Bilan indicateurs PA SAV'!#REF!,6,0)),"/"))</f>
        <v>#REF!</v>
      </c>
      <c r="T32" s="27" t="e">
        <f>IF($C32="","",IFERROR(IF(ISNA(VLOOKUP($C32,'Bilan indicateurs PA SAV'!#REF!:'Bilan indicateurs PA SAV'!#REF!,7,0)), ,VLOOKUP($C32,'Bilan indicateurs PA SAV'!#REF!:'Bilan indicateurs PA SAV'!#REF!,7,0)),"/"))</f>
        <v>#REF!</v>
      </c>
      <c r="U32" s="27" t="e">
        <f>IF($C32="","",IFERROR(IF(ISNA(VLOOKUP($C32,'Bilan indicateurs PA SAV'!#REF!:'Bilan indicateurs PA SAV'!#REF!,5,0)), ,VLOOKUP($C32,'Bilan indicateurs PA SAV'!#REF!:'Bilan indicateurs PA SAV'!#REF!,5,0)),"/"))</f>
        <v>#REF!</v>
      </c>
      <c r="V32" s="27" t="e">
        <f t="shared" si="1"/>
        <v>#REF!</v>
      </c>
    </row>
    <row r="33" spans="1:22" ht="50.1" customHeight="1" x14ac:dyDescent="0.25">
      <c r="A33" s="1"/>
      <c r="B33" s="1"/>
      <c r="C33" s="36" t="e">
        <f>IF(#REF!="HN",#REF!,"/")</f>
        <v>#REF!</v>
      </c>
      <c r="D33" s="23" t="e">
        <f>IF($C33="/","",IF($C33="","",IFERROR(IF(ISNA(VLOOKUP($C33,#REF!:#REF!,10,0)), ,VLOOKUP($C33,#REF!:#REF!,10,0)),0)))</f>
        <v>#REF!</v>
      </c>
      <c r="E33" s="24" t="e">
        <f>IF($C33="/","",IF($C33="","",IFERROR(IF(ISNA($D33/VLOOKUP($C33,'Bilan indicateurs PA SAV'!#REF!:'Bilan indicateurs PA SAV'!#REF!,6,0)), ,$D33/VLOOKUP($C33,'Bilan indicateurs PA SAV'!#REF!:'Bilan indicateurs PA SAV'!#REF!,6,0)),"/")))</f>
        <v>#REF!</v>
      </c>
      <c r="F33" s="24" t="e">
        <f>IF($C33="/","",IF($C33="","",IFERROR(IF(ISNA($D33/VLOOKUP($C33,'Bilan indicateurs PA SAV'!#REF!:'Bilan indicateurs PA SAV'!#REF!,7,0)*100), ,$D33/VLOOKUP($C33,'Bilan indicateurs PA SAV'!#REF!:'Bilan indicateurs PA SAV'!#REF!,7,0)*100),"/")))</f>
        <v>#REF!</v>
      </c>
      <c r="G33" s="23" t="e">
        <f>IF($C33="/","",IF($C33="","",IFERROR(IF(ISNA(VLOOKUP($C33,#REF!:#REF!,11,0)), ,VLOOKUP($C33,#REF!:#REF!,11,0)),0)))</f>
        <v>#REF!</v>
      </c>
      <c r="H33" s="25" t="e">
        <f>IF($C33="/","",IF($C33="","",IFERROR(IF(ISNA(VLOOKUP($C33,#REF!:#REF!,12,0)), ,VLOOKUP($C33,#REF!:#REF!,12,0)),0)))</f>
        <v>#REF!</v>
      </c>
      <c r="I33" s="25" t="e">
        <f>IF($C33="/","",IF($C33="","",IFERROR(IF(ISNA($H33/VLOOKUP($C33,'Bilan indicateurs PA SAV'!#REF!:'Bilan indicateurs PA SAV'!#REF!,5,0)), ,$H33/VLOOKUP($C33,'Bilan indicateurs PA SAV'!#REF!:'Bilan indicateurs PA SAV'!#REF!,5,0))*100,0)))</f>
        <v>#REF!</v>
      </c>
      <c r="J33" s="25" t="e">
        <f>IF($C33="/","",IF($C33="","",IFERROR(IF(ISNA($H33/VLOOKUP($C33,'Bilan indicateurs PA SAV'!#REF!:'Bilan indicateurs PA SAV'!#REF!,6,0)), ,$H33/VLOOKUP($C33,'Bilan indicateurs PA SAV'!#REF!:'Bilan indicateurs PA SAV'!#REF!,6,0)),"/")))</f>
        <v>#REF!</v>
      </c>
      <c r="K33" s="25" t="e">
        <f>IF($C33="/","",IF($C33="","",IFERROR(IF(ISNA($H33/VLOOKUP($C33,'Bilan indicateurs PA SAV'!#REF!:'Bilan indicateurs PA SAV'!#REF!,7,0)*100), ,$H33/VLOOKUP($C33,'Bilan indicateurs PA SAV'!#REF!:'Bilan indicateurs PA SAV'!#REF!,7,0)*100),"/")))</f>
        <v>#REF!</v>
      </c>
      <c r="L33" s="26" t="e">
        <f t="shared" si="0"/>
        <v>#REF!</v>
      </c>
      <c r="M33" s="13"/>
      <c r="N33" s="12"/>
      <c r="O33" s="3"/>
      <c r="P33" s="14"/>
      <c r="Q33" s="1"/>
      <c r="R33" s="1"/>
      <c r="S33" s="27" t="e">
        <f>IF($C33="","",IFERROR(IF(ISNA(VLOOKUP($C33,'Bilan indicateurs PA SAV'!#REF!:'Bilan indicateurs PA SAV'!#REF!,6,0)), ,VLOOKUP($C33,'Bilan indicateurs PA SAV'!#REF!:'Bilan indicateurs PA SAV'!#REF!,6,0)),"/"))</f>
        <v>#REF!</v>
      </c>
      <c r="T33" s="27" t="e">
        <f>IF($C33="","",IFERROR(IF(ISNA(VLOOKUP($C33,'Bilan indicateurs PA SAV'!#REF!:'Bilan indicateurs PA SAV'!#REF!,7,0)), ,VLOOKUP($C33,'Bilan indicateurs PA SAV'!#REF!:'Bilan indicateurs PA SAV'!#REF!,7,0)),"/"))</f>
        <v>#REF!</v>
      </c>
      <c r="U33" s="27" t="e">
        <f>IF($C33="","",IFERROR(IF(ISNA(VLOOKUP($C33,'Bilan indicateurs PA SAV'!#REF!:'Bilan indicateurs PA SAV'!#REF!,5,0)), ,VLOOKUP($C33,'Bilan indicateurs PA SAV'!#REF!:'Bilan indicateurs PA SAV'!#REF!,5,0)),"/"))</f>
        <v>#REF!</v>
      </c>
      <c r="V33" s="27" t="e">
        <f t="shared" si="1"/>
        <v>#REF!</v>
      </c>
    </row>
    <row r="34" spans="1:22" ht="50.1" customHeight="1" x14ac:dyDescent="0.25">
      <c r="A34" s="1"/>
      <c r="B34" s="1"/>
      <c r="C34" s="36" t="e">
        <f>IF(#REF!="HN",#REF!,"/")</f>
        <v>#REF!</v>
      </c>
      <c r="D34" s="23" t="e">
        <f>IF($C34="/","",IF($C34="","",IFERROR(IF(ISNA(VLOOKUP($C34,#REF!:#REF!,10,0)), ,VLOOKUP($C34,#REF!:#REF!,10,0)),0)))</f>
        <v>#REF!</v>
      </c>
      <c r="E34" s="24" t="e">
        <f>IF($C34="/","",IF($C34="","",IFERROR(IF(ISNA($D34/VLOOKUP($C34,'Bilan indicateurs PA SAV'!#REF!:'Bilan indicateurs PA SAV'!#REF!,6,0)), ,$D34/VLOOKUP($C34,'Bilan indicateurs PA SAV'!#REF!:'Bilan indicateurs PA SAV'!#REF!,6,0)),"/")))</f>
        <v>#REF!</v>
      </c>
      <c r="F34" s="24" t="e">
        <f>IF($C34="/","",IF($C34="","",IFERROR(IF(ISNA($D34/VLOOKUP($C34,'Bilan indicateurs PA SAV'!#REF!:'Bilan indicateurs PA SAV'!#REF!,7,0)*100), ,$D34/VLOOKUP($C34,'Bilan indicateurs PA SAV'!#REF!:'Bilan indicateurs PA SAV'!#REF!,7,0)*100),"/")))</f>
        <v>#REF!</v>
      </c>
      <c r="G34" s="23" t="e">
        <f>IF($C34="/","",IF($C34="","",IFERROR(IF(ISNA(VLOOKUP($C34,#REF!:#REF!,11,0)), ,VLOOKUP($C34,#REF!:#REF!,11,0)),0)))</f>
        <v>#REF!</v>
      </c>
      <c r="H34" s="25" t="e">
        <f>IF($C34="/","",IF($C34="","",IFERROR(IF(ISNA(VLOOKUP($C34,#REF!:#REF!,12,0)), ,VLOOKUP($C34,#REF!:#REF!,12,0)),0)))</f>
        <v>#REF!</v>
      </c>
      <c r="I34" s="25" t="e">
        <f>IF($C34="/","",IF($C34="","",IFERROR(IF(ISNA($H34/VLOOKUP($C34,'Bilan indicateurs PA SAV'!#REF!:'Bilan indicateurs PA SAV'!#REF!,5,0)), ,$H34/VLOOKUP($C34,'Bilan indicateurs PA SAV'!#REF!:'Bilan indicateurs PA SAV'!#REF!,5,0))*100,0)))</f>
        <v>#REF!</v>
      </c>
      <c r="J34" s="25" t="e">
        <f>IF($C34="/","",IF($C34="","",IFERROR(IF(ISNA($H34/VLOOKUP($C34,'Bilan indicateurs PA SAV'!#REF!:'Bilan indicateurs PA SAV'!#REF!,6,0)), ,$H34/VLOOKUP($C34,'Bilan indicateurs PA SAV'!#REF!:'Bilan indicateurs PA SAV'!#REF!,6,0)),"/")))</f>
        <v>#REF!</v>
      </c>
      <c r="K34" s="25" t="e">
        <f>IF($C34="/","",IF($C34="","",IFERROR(IF(ISNA($H34/VLOOKUP($C34,'Bilan indicateurs PA SAV'!#REF!:'Bilan indicateurs PA SAV'!#REF!,7,0)*100), ,$H34/VLOOKUP($C34,'Bilan indicateurs PA SAV'!#REF!:'Bilan indicateurs PA SAV'!#REF!,7,0)*100),"/")))</f>
        <v>#REF!</v>
      </c>
      <c r="L34" s="26" t="e">
        <f t="shared" si="0"/>
        <v>#REF!</v>
      </c>
      <c r="M34" s="13"/>
      <c r="N34" s="12"/>
      <c r="O34" s="3"/>
      <c r="P34" s="14"/>
      <c r="Q34" s="1"/>
      <c r="R34" s="1"/>
      <c r="S34" s="27" t="e">
        <f>IF($C34="","",IFERROR(IF(ISNA(VLOOKUP($C34,'Bilan indicateurs PA SAV'!#REF!:'Bilan indicateurs PA SAV'!#REF!,6,0)), ,VLOOKUP($C34,'Bilan indicateurs PA SAV'!#REF!:'Bilan indicateurs PA SAV'!#REF!,6,0)),"/"))</f>
        <v>#REF!</v>
      </c>
      <c r="T34" s="27" t="e">
        <f>IF($C34="","",IFERROR(IF(ISNA(VLOOKUP($C34,'Bilan indicateurs PA SAV'!#REF!:'Bilan indicateurs PA SAV'!#REF!,7,0)), ,VLOOKUP($C34,'Bilan indicateurs PA SAV'!#REF!:'Bilan indicateurs PA SAV'!#REF!,7,0)),"/"))</f>
        <v>#REF!</v>
      </c>
      <c r="U34" s="27" t="e">
        <f>IF($C34="","",IFERROR(IF(ISNA(VLOOKUP($C34,'Bilan indicateurs PA SAV'!#REF!:'Bilan indicateurs PA SAV'!#REF!,5,0)), ,VLOOKUP($C34,'Bilan indicateurs PA SAV'!#REF!:'Bilan indicateurs PA SAV'!#REF!,5,0)),"/"))</f>
        <v>#REF!</v>
      </c>
      <c r="V34" s="27" t="e">
        <f t="shared" si="1"/>
        <v>#REF!</v>
      </c>
    </row>
    <row r="35" spans="1:22" ht="50.1" customHeight="1" x14ac:dyDescent="0.25">
      <c r="A35" s="1"/>
      <c r="B35" s="1"/>
      <c r="C35" s="36" t="e">
        <f>IF(#REF!="HN",#REF!,"/")</f>
        <v>#REF!</v>
      </c>
      <c r="D35" s="23" t="e">
        <f>IF($C35="/","",IF($C35="","",IFERROR(IF(ISNA(VLOOKUP($C35,#REF!:#REF!,10,0)), ,VLOOKUP($C35,#REF!:#REF!,10,0)),0)))</f>
        <v>#REF!</v>
      </c>
      <c r="E35" s="24" t="e">
        <f>IF($C35="/","",IF($C35="","",IFERROR(IF(ISNA($D35/VLOOKUP($C35,'Bilan indicateurs PA SAV'!#REF!:'Bilan indicateurs PA SAV'!#REF!,6,0)), ,$D35/VLOOKUP($C35,'Bilan indicateurs PA SAV'!#REF!:'Bilan indicateurs PA SAV'!#REF!,6,0)),"/")))</f>
        <v>#REF!</v>
      </c>
      <c r="F35" s="24" t="e">
        <f>IF($C35="/","",IF($C35="","",IFERROR(IF(ISNA($D35/VLOOKUP($C35,'Bilan indicateurs PA SAV'!#REF!:'Bilan indicateurs PA SAV'!#REF!,7,0)*100), ,$D35/VLOOKUP($C35,'Bilan indicateurs PA SAV'!#REF!:'Bilan indicateurs PA SAV'!#REF!,7,0)*100),"/")))</f>
        <v>#REF!</v>
      </c>
      <c r="G35" s="23" t="e">
        <f>IF($C35="/","",IF($C35="","",IFERROR(IF(ISNA(VLOOKUP($C35,#REF!:#REF!,11,0)), ,VLOOKUP($C35,#REF!:#REF!,11,0)),0)))</f>
        <v>#REF!</v>
      </c>
      <c r="H35" s="25" t="e">
        <f>IF($C35="/","",IF($C35="","",IFERROR(IF(ISNA(VLOOKUP($C35,#REF!:#REF!,12,0)), ,VLOOKUP($C35,#REF!:#REF!,12,0)),0)))</f>
        <v>#REF!</v>
      </c>
      <c r="I35" s="25" t="e">
        <f>IF($C35="/","",IF($C35="","",IFERROR(IF(ISNA($H35/VLOOKUP($C35,'Bilan indicateurs PA SAV'!#REF!:'Bilan indicateurs PA SAV'!#REF!,5,0)), ,$H35/VLOOKUP($C35,'Bilan indicateurs PA SAV'!#REF!:'Bilan indicateurs PA SAV'!#REF!,5,0))*100,0)))</f>
        <v>#REF!</v>
      </c>
      <c r="J35" s="25" t="e">
        <f>IF($C35="/","",IF($C35="","",IFERROR(IF(ISNA($H35/VLOOKUP($C35,'Bilan indicateurs PA SAV'!#REF!:'Bilan indicateurs PA SAV'!#REF!,6,0)), ,$H35/VLOOKUP($C35,'Bilan indicateurs PA SAV'!#REF!:'Bilan indicateurs PA SAV'!#REF!,6,0)),"/")))</f>
        <v>#REF!</v>
      </c>
      <c r="K35" s="25" t="e">
        <f>IF($C35="/","",IF($C35="","",IFERROR(IF(ISNA($H35/VLOOKUP($C35,'Bilan indicateurs PA SAV'!#REF!:'Bilan indicateurs PA SAV'!#REF!,7,0)*100), ,$H35/VLOOKUP($C35,'Bilan indicateurs PA SAV'!#REF!:'Bilan indicateurs PA SAV'!#REF!,7,0)*100),"/")))</f>
        <v>#REF!</v>
      </c>
      <c r="L35" s="26" t="e">
        <f t="shared" si="0"/>
        <v>#REF!</v>
      </c>
      <c r="M35" s="13"/>
      <c r="N35" s="12"/>
      <c r="O35" s="3"/>
      <c r="P35" s="14"/>
      <c r="Q35" s="1"/>
      <c r="R35" s="1"/>
      <c r="S35" s="27" t="e">
        <f>IF($C35="","",IFERROR(IF(ISNA(VLOOKUP($C35,'Bilan indicateurs PA SAV'!#REF!:'Bilan indicateurs PA SAV'!#REF!,6,0)), ,VLOOKUP($C35,'Bilan indicateurs PA SAV'!#REF!:'Bilan indicateurs PA SAV'!#REF!,6,0)),"/"))</f>
        <v>#REF!</v>
      </c>
      <c r="T35" s="27" t="e">
        <f>IF($C35="","",IFERROR(IF(ISNA(VLOOKUP($C35,'Bilan indicateurs PA SAV'!#REF!:'Bilan indicateurs PA SAV'!#REF!,7,0)), ,VLOOKUP($C35,'Bilan indicateurs PA SAV'!#REF!:'Bilan indicateurs PA SAV'!#REF!,7,0)),"/"))</f>
        <v>#REF!</v>
      </c>
      <c r="U35" s="27" t="e">
        <f>IF($C35="","",IFERROR(IF(ISNA(VLOOKUP($C35,'Bilan indicateurs PA SAV'!#REF!:'Bilan indicateurs PA SAV'!#REF!,5,0)), ,VLOOKUP($C35,'Bilan indicateurs PA SAV'!#REF!:'Bilan indicateurs PA SAV'!#REF!,5,0)),"/"))</f>
        <v>#REF!</v>
      </c>
      <c r="V35" s="27" t="e">
        <f t="shared" si="1"/>
        <v>#REF!</v>
      </c>
    </row>
    <row r="36" spans="1:22" ht="50.1" customHeight="1" x14ac:dyDescent="0.25">
      <c r="A36" s="1"/>
      <c r="B36" s="1"/>
      <c r="C36" s="36" t="e">
        <f>IF(#REF!="HN",#REF!,"/")</f>
        <v>#REF!</v>
      </c>
      <c r="D36" s="23" t="e">
        <f>IF($C36="/","",IF($C36="","",IFERROR(IF(ISNA(VLOOKUP($C36,#REF!:#REF!,10,0)), ,VLOOKUP($C36,#REF!:#REF!,10,0)),0)))</f>
        <v>#REF!</v>
      </c>
      <c r="E36" s="24" t="e">
        <f>IF($C36="/","",IF($C36="","",IFERROR(IF(ISNA($D36/VLOOKUP($C36,'Bilan indicateurs PA SAV'!#REF!:'Bilan indicateurs PA SAV'!#REF!,6,0)), ,$D36/VLOOKUP($C36,'Bilan indicateurs PA SAV'!#REF!:'Bilan indicateurs PA SAV'!#REF!,6,0)),"/")))</f>
        <v>#REF!</v>
      </c>
      <c r="F36" s="24" t="e">
        <f>IF($C36="/","",IF($C36="","",IFERROR(IF(ISNA($D36/VLOOKUP($C36,'Bilan indicateurs PA SAV'!#REF!:'Bilan indicateurs PA SAV'!#REF!,7,0)*100), ,$D36/VLOOKUP($C36,'Bilan indicateurs PA SAV'!#REF!:'Bilan indicateurs PA SAV'!#REF!,7,0)*100),"/")))</f>
        <v>#REF!</v>
      </c>
      <c r="G36" s="23" t="e">
        <f>IF($C36="/","",IF($C36="","",IFERROR(IF(ISNA(VLOOKUP($C36,#REF!:#REF!,11,0)), ,VLOOKUP($C36,#REF!:#REF!,11,0)),0)))</f>
        <v>#REF!</v>
      </c>
      <c r="H36" s="25" t="e">
        <f>IF($C36="/","",IF($C36="","",IFERROR(IF(ISNA(VLOOKUP($C36,#REF!:#REF!,12,0)), ,VLOOKUP($C36,#REF!:#REF!,12,0)),0)))</f>
        <v>#REF!</v>
      </c>
      <c r="I36" s="25" t="e">
        <f>IF($C36="/","",IF($C36="","",IFERROR(IF(ISNA($H36/VLOOKUP($C36,'Bilan indicateurs PA SAV'!#REF!:'Bilan indicateurs PA SAV'!#REF!,5,0)), ,$H36/VLOOKUP($C36,'Bilan indicateurs PA SAV'!#REF!:'Bilan indicateurs PA SAV'!#REF!,5,0))*100,0)))</f>
        <v>#REF!</v>
      </c>
      <c r="J36" s="25" t="e">
        <f>IF($C36="/","",IF($C36="","",IFERROR(IF(ISNA($H36/VLOOKUP($C36,'Bilan indicateurs PA SAV'!#REF!:'Bilan indicateurs PA SAV'!#REF!,6,0)), ,$H36/VLOOKUP($C36,'Bilan indicateurs PA SAV'!#REF!:'Bilan indicateurs PA SAV'!#REF!,6,0)),"/")))</f>
        <v>#REF!</v>
      </c>
      <c r="K36" s="25" t="e">
        <f>IF($C36="/","",IF($C36="","",IFERROR(IF(ISNA($H36/VLOOKUP($C36,'Bilan indicateurs PA SAV'!#REF!:'Bilan indicateurs PA SAV'!#REF!,7,0)*100), ,$H36/VLOOKUP($C36,'Bilan indicateurs PA SAV'!#REF!:'Bilan indicateurs PA SAV'!#REF!,7,0)*100),"/")))</f>
        <v>#REF!</v>
      </c>
      <c r="L36" s="26" t="e">
        <f t="shared" si="0"/>
        <v>#REF!</v>
      </c>
      <c r="M36" s="13"/>
      <c r="N36" s="12"/>
      <c r="O36" s="3"/>
      <c r="P36" s="14"/>
      <c r="Q36" s="1"/>
      <c r="R36" s="1"/>
      <c r="S36" s="27" t="e">
        <f>IF($C36="","",IFERROR(IF(ISNA(VLOOKUP($C36,'Bilan indicateurs PA SAV'!#REF!:'Bilan indicateurs PA SAV'!#REF!,6,0)), ,VLOOKUP($C36,'Bilan indicateurs PA SAV'!#REF!:'Bilan indicateurs PA SAV'!#REF!,6,0)),"/"))</f>
        <v>#REF!</v>
      </c>
      <c r="T36" s="27" t="e">
        <f>IF($C36="","",IFERROR(IF(ISNA(VLOOKUP($C36,'Bilan indicateurs PA SAV'!#REF!:'Bilan indicateurs PA SAV'!#REF!,7,0)), ,VLOOKUP($C36,'Bilan indicateurs PA SAV'!#REF!:'Bilan indicateurs PA SAV'!#REF!,7,0)),"/"))</f>
        <v>#REF!</v>
      </c>
      <c r="U36" s="27" t="e">
        <f>IF($C36="","",IFERROR(IF(ISNA(VLOOKUP($C36,'Bilan indicateurs PA SAV'!#REF!:'Bilan indicateurs PA SAV'!#REF!,5,0)), ,VLOOKUP($C36,'Bilan indicateurs PA SAV'!#REF!:'Bilan indicateurs PA SAV'!#REF!,5,0)),"/"))</f>
        <v>#REF!</v>
      </c>
      <c r="V36" s="27" t="e">
        <f t="shared" si="1"/>
        <v>#REF!</v>
      </c>
    </row>
    <row r="37" spans="1:22" ht="50.1" customHeight="1" x14ac:dyDescent="0.25">
      <c r="A37" s="1"/>
      <c r="B37" s="1"/>
      <c r="C37" s="36" t="e">
        <f>IF(#REF!="HN",#REF!,"/")</f>
        <v>#REF!</v>
      </c>
      <c r="D37" s="23" t="e">
        <f>IF($C37="/","",IF($C37="","",IFERROR(IF(ISNA(VLOOKUP($C37,#REF!:#REF!,10,0)), ,VLOOKUP($C37,#REF!:#REF!,10,0)),0)))</f>
        <v>#REF!</v>
      </c>
      <c r="E37" s="24" t="e">
        <f>IF($C37="/","",IF($C37="","",IFERROR(IF(ISNA($D37/VLOOKUP($C37,'Bilan indicateurs PA SAV'!#REF!:'Bilan indicateurs PA SAV'!#REF!,6,0)), ,$D37/VLOOKUP($C37,'Bilan indicateurs PA SAV'!#REF!:'Bilan indicateurs PA SAV'!#REF!,6,0)),"/")))</f>
        <v>#REF!</v>
      </c>
      <c r="F37" s="24" t="e">
        <f>IF($C37="/","",IF($C37="","",IFERROR(IF(ISNA($D37/VLOOKUP($C37,'Bilan indicateurs PA SAV'!#REF!:'Bilan indicateurs PA SAV'!#REF!,7,0)*100), ,$D37/VLOOKUP($C37,'Bilan indicateurs PA SAV'!#REF!:'Bilan indicateurs PA SAV'!#REF!,7,0)*100),"/")))</f>
        <v>#REF!</v>
      </c>
      <c r="G37" s="23" t="e">
        <f>IF($C37="/","",IF($C37="","",IFERROR(IF(ISNA(VLOOKUP($C37,#REF!:#REF!,11,0)), ,VLOOKUP($C37,#REF!:#REF!,11,0)),0)))</f>
        <v>#REF!</v>
      </c>
      <c r="H37" s="25" t="e">
        <f>IF($C37="/","",IF($C37="","",IFERROR(IF(ISNA(VLOOKUP($C37,#REF!:#REF!,12,0)), ,VLOOKUP($C37,#REF!:#REF!,12,0)),0)))</f>
        <v>#REF!</v>
      </c>
      <c r="I37" s="25" t="e">
        <f>IF($C37="/","",IF($C37="","",IFERROR(IF(ISNA($H37/VLOOKUP($C37,'Bilan indicateurs PA SAV'!#REF!:'Bilan indicateurs PA SAV'!#REF!,5,0)), ,$H37/VLOOKUP($C37,'Bilan indicateurs PA SAV'!#REF!:'Bilan indicateurs PA SAV'!#REF!,5,0))*100,0)))</f>
        <v>#REF!</v>
      </c>
      <c r="J37" s="25" t="e">
        <f>IF($C37="/","",IF($C37="","",IFERROR(IF(ISNA($H37/VLOOKUP($C37,'Bilan indicateurs PA SAV'!#REF!:'Bilan indicateurs PA SAV'!#REF!,6,0)), ,$H37/VLOOKUP($C37,'Bilan indicateurs PA SAV'!#REF!:'Bilan indicateurs PA SAV'!#REF!,6,0)),"/")))</f>
        <v>#REF!</v>
      </c>
      <c r="K37" s="25" t="e">
        <f>IF($C37="/","",IF($C37="","",IFERROR(IF(ISNA($H37/VLOOKUP($C37,'Bilan indicateurs PA SAV'!#REF!:'Bilan indicateurs PA SAV'!#REF!,7,0)*100), ,$H37/VLOOKUP($C37,'Bilan indicateurs PA SAV'!#REF!:'Bilan indicateurs PA SAV'!#REF!,7,0)*100),"/")))</f>
        <v>#REF!</v>
      </c>
      <c r="L37" s="26" t="e">
        <f t="shared" si="0"/>
        <v>#REF!</v>
      </c>
      <c r="M37" s="13"/>
      <c r="N37" s="12"/>
      <c r="O37" s="3"/>
      <c r="P37" s="14"/>
      <c r="Q37" s="1"/>
      <c r="R37" s="1"/>
      <c r="S37" s="27" t="e">
        <f>IF($C37="","",IFERROR(IF(ISNA(VLOOKUP($C37,'Bilan indicateurs PA SAV'!#REF!:'Bilan indicateurs PA SAV'!#REF!,6,0)), ,VLOOKUP($C37,'Bilan indicateurs PA SAV'!#REF!:'Bilan indicateurs PA SAV'!#REF!,6,0)),"/"))</f>
        <v>#REF!</v>
      </c>
      <c r="T37" s="27" t="e">
        <f>IF($C37="","",IFERROR(IF(ISNA(VLOOKUP($C37,'Bilan indicateurs PA SAV'!#REF!:'Bilan indicateurs PA SAV'!#REF!,7,0)), ,VLOOKUP($C37,'Bilan indicateurs PA SAV'!#REF!:'Bilan indicateurs PA SAV'!#REF!,7,0)),"/"))</f>
        <v>#REF!</v>
      </c>
      <c r="U37" s="27" t="e">
        <f>IF($C37="","",IFERROR(IF(ISNA(VLOOKUP($C37,'Bilan indicateurs PA SAV'!#REF!:'Bilan indicateurs PA SAV'!#REF!,5,0)), ,VLOOKUP($C37,'Bilan indicateurs PA SAV'!#REF!:'Bilan indicateurs PA SAV'!#REF!,5,0)),"/"))</f>
        <v>#REF!</v>
      </c>
      <c r="V37" s="27" t="e">
        <f t="shared" si="1"/>
        <v>#REF!</v>
      </c>
    </row>
    <row r="38" spans="1:22" ht="50.1" customHeight="1" x14ac:dyDescent="0.25">
      <c r="A38" s="1"/>
      <c r="B38" s="1"/>
      <c r="C38" s="36" t="e">
        <f>IF(#REF!="HN",#REF!,"/")</f>
        <v>#REF!</v>
      </c>
      <c r="D38" s="23" t="e">
        <f>IF($C38="/","",IF($C38="","",IFERROR(IF(ISNA(VLOOKUP($C38,#REF!:#REF!,10,0)), ,VLOOKUP($C38,#REF!:#REF!,10,0)),0)))</f>
        <v>#REF!</v>
      </c>
      <c r="E38" s="24" t="e">
        <f>IF($C38="/","",IF($C38="","",IFERROR(IF(ISNA($D38/VLOOKUP($C38,'Bilan indicateurs PA SAV'!#REF!:'Bilan indicateurs PA SAV'!#REF!,6,0)), ,$D38/VLOOKUP($C38,'Bilan indicateurs PA SAV'!#REF!:'Bilan indicateurs PA SAV'!#REF!,6,0)),"/")))</f>
        <v>#REF!</v>
      </c>
      <c r="F38" s="24" t="e">
        <f>IF($C38="/","",IF($C38="","",IFERROR(IF(ISNA($D38/VLOOKUP($C38,'Bilan indicateurs PA SAV'!#REF!:'Bilan indicateurs PA SAV'!#REF!,7,0)*100), ,$D38/VLOOKUP($C38,'Bilan indicateurs PA SAV'!#REF!:'Bilan indicateurs PA SAV'!#REF!,7,0)*100),"/")))</f>
        <v>#REF!</v>
      </c>
      <c r="G38" s="23" t="e">
        <f>IF($C38="/","",IF($C38="","",IFERROR(IF(ISNA(VLOOKUP($C38,#REF!:#REF!,11,0)), ,VLOOKUP($C38,#REF!:#REF!,11,0)),0)))</f>
        <v>#REF!</v>
      </c>
      <c r="H38" s="25" t="e">
        <f>IF($C38="/","",IF($C38="","",IFERROR(IF(ISNA(VLOOKUP($C38,#REF!:#REF!,12,0)), ,VLOOKUP($C38,#REF!:#REF!,12,0)),0)))</f>
        <v>#REF!</v>
      </c>
      <c r="I38" s="25" t="e">
        <f>IF($C38="/","",IF($C38="","",IFERROR(IF(ISNA($H38/VLOOKUP($C38,'Bilan indicateurs PA SAV'!#REF!:'Bilan indicateurs PA SAV'!#REF!,5,0)), ,$H38/VLOOKUP($C38,'Bilan indicateurs PA SAV'!#REF!:'Bilan indicateurs PA SAV'!#REF!,5,0))*100,0)))</f>
        <v>#REF!</v>
      </c>
      <c r="J38" s="25" t="e">
        <f>IF($C38="/","",IF($C38="","",IFERROR(IF(ISNA($H38/VLOOKUP($C38,'Bilan indicateurs PA SAV'!#REF!:'Bilan indicateurs PA SAV'!#REF!,6,0)), ,$H38/VLOOKUP($C38,'Bilan indicateurs PA SAV'!#REF!:'Bilan indicateurs PA SAV'!#REF!,6,0)),"/")))</f>
        <v>#REF!</v>
      </c>
      <c r="K38" s="25" t="e">
        <f>IF($C38="/","",IF($C38="","",IFERROR(IF(ISNA($H38/VLOOKUP($C38,'Bilan indicateurs PA SAV'!#REF!:'Bilan indicateurs PA SAV'!#REF!,7,0)*100), ,$H38/VLOOKUP($C38,'Bilan indicateurs PA SAV'!#REF!:'Bilan indicateurs PA SAV'!#REF!,7,0)*100),"/")))</f>
        <v>#REF!</v>
      </c>
      <c r="L38" s="26" t="e">
        <f t="shared" si="0"/>
        <v>#REF!</v>
      </c>
      <c r="M38" s="13"/>
      <c r="N38" s="12"/>
      <c r="O38" s="3"/>
      <c r="P38" s="14"/>
      <c r="Q38" s="1"/>
      <c r="R38" s="1"/>
      <c r="S38" s="27" t="e">
        <f>IF($C38="","",IFERROR(IF(ISNA(VLOOKUP($C38,'Bilan indicateurs PA SAV'!#REF!:'Bilan indicateurs PA SAV'!#REF!,6,0)), ,VLOOKUP($C38,'Bilan indicateurs PA SAV'!#REF!:'Bilan indicateurs PA SAV'!#REF!,6,0)),"/"))</f>
        <v>#REF!</v>
      </c>
      <c r="T38" s="27" t="e">
        <f>IF($C38="","",IFERROR(IF(ISNA(VLOOKUP($C38,'Bilan indicateurs PA SAV'!#REF!:'Bilan indicateurs PA SAV'!#REF!,7,0)), ,VLOOKUP($C38,'Bilan indicateurs PA SAV'!#REF!:'Bilan indicateurs PA SAV'!#REF!,7,0)),"/"))</f>
        <v>#REF!</v>
      </c>
      <c r="U38" s="27" t="e">
        <f>IF($C38="","",IFERROR(IF(ISNA(VLOOKUP($C38,'Bilan indicateurs PA SAV'!#REF!:'Bilan indicateurs PA SAV'!#REF!,5,0)), ,VLOOKUP($C38,'Bilan indicateurs PA SAV'!#REF!:'Bilan indicateurs PA SAV'!#REF!,5,0)),"/"))</f>
        <v>#REF!</v>
      </c>
      <c r="V38" s="27" t="e">
        <f t="shared" si="1"/>
        <v>#REF!</v>
      </c>
    </row>
    <row r="39" spans="1:22" ht="50.1" customHeight="1" x14ac:dyDescent="0.25">
      <c r="A39" s="1"/>
      <c r="B39" s="1"/>
      <c r="C39" s="36" t="e">
        <f>IF(#REF!="HN",#REF!,"/")</f>
        <v>#REF!</v>
      </c>
      <c r="D39" s="23" t="e">
        <f>IF($C39="/","",IF($C39="","",IFERROR(IF(ISNA(VLOOKUP($C39,#REF!:#REF!,10,0)), ,VLOOKUP($C39,#REF!:#REF!,10,0)),0)))</f>
        <v>#REF!</v>
      </c>
      <c r="E39" s="24" t="e">
        <f>IF($C39="/","",IF($C39="","",IFERROR(IF(ISNA($D39/VLOOKUP($C39,'Bilan indicateurs PA SAV'!#REF!:'Bilan indicateurs PA SAV'!#REF!,6,0)), ,$D39/VLOOKUP($C39,'Bilan indicateurs PA SAV'!#REF!:'Bilan indicateurs PA SAV'!#REF!,6,0)),"/")))</f>
        <v>#REF!</v>
      </c>
      <c r="F39" s="24" t="e">
        <f>IF($C39="/","",IF($C39="","",IFERROR(IF(ISNA($D39/VLOOKUP($C39,'Bilan indicateurs PA SAV'!#REF!:'Bilan indicateurs PA SAV'!#REF!,7,0)*100), ,$D39/VLOOKUP($C39,'Bilan indicateurs PA SAV'!#REF!:'Bilan indicateurs PA SAV'!#REF!,7,0)*100),"/")))</f>
        <v>#REF!</v>
      </c>
      <c r="G39" s="23" t="e">
        <f>IF($C39="/","",IF($C39="","",IFERROR(IF(ISNA(VLOOKUP($C39,#REF!:#REF!,11,0)), ,VLOOKUP($C39,#REF!:#REF!,11,0)),0)))</f>
        <v>#REF!</v>
      </c>
      <c r="H39" s="25" t="e">
        <f>IF($C39="/","",IF($C39="","",IFERROR(IF(ISNA(VLOOKUP($C39,#REF!:#REF!,12,0)), ,VLOOKUP($C39,#REF!:#REF!,12,0)),0)))</f>
        <v>#REF!</v>
      </c>
      <c r="I39" s="25" t="e">
        <f>IF($C39="/","",IF($C39="","",IFERROR(IF(ISNA($H39/VLOOKUP($C39,'Bilan indicateurs PA SAV'!#REF!:'Bilan indicateurs PA SAV'!#REF!,5,0)), ,$H39/VLOOKUP($C39,'Bilan indicateurs PA SAV'!#REF!:'Bilan indicateurs PA SAV'!#REF!,5,0))*100,0)))</f>
        <v>#REF!</v>
      </c>
      <c r="J39" s="25" t="e">
        <f>IF($C39="/","",IF($C39="","",IFERROR(IF(ISNA($H39/VLOOKUP($C39,'Bilan indicateurs PA SAV'!#REF!:'Bilan indicateurs PA SAV'!#REF!,6,0)), ,$H39/VLOOKUP($C39,'Bilan indicateurs PA SAV'!#REF!:'Bilan indicateurs PA SAV'!#REF!,6,0)),"/")))</f>
        <v>#REF!</v>
      </c>
      <c r="K39" s="25" t="e">
        <f>IF($C39="/","",IF($C39="","",IFERROR(IF(ISNA($H39/VLOOKUP($C39,'Bilan indicateurs PA SAV'!#REF!:'Bilan indicateurs PA SAV'!#REF!,7,0)*100), ,$H39/VLOOKUP($C39,'Bilan indicateurs PA SAV'!#REF!:'Bilan indicateurs PA SAV'!#REF!,7,0)*100),"/")))</f>
        <v>#REF!</v>
      </c>
      <c r="L39" s="26" t="e">
        <f t="shared" si="0"/>
        <v>#REF!</v>
      </c>
      <c r="M39" s="13"/>
      <c r="N39" s="12"/>
      <c r="O39" s="3"/>
      <c r="P39" s="14"/>
      <c r="Q39" s="1"/>
      <c r="R39" s="1"/>
      <c r="S39" s="27" t="e">
        <f>IF($C39="","",IFERROR(IF(ISNA(VLOOKUP($C39,'Bilan indicateurs PA SAV'!#REF!:'Bilan indicateurs PA SAV'!#REF!,6,0)), ,VLOOKUP($C39,'Bilan indicateurs PA SAV'!#REF!:'Bilan indicateurs PA SAV'!#REF!,6,0)),"/"))</f>
        <v>#REF!</v>
      </c>
      <c r="T39" s="27" t="e">
        <f>IF($C39="","",IFERROR(IF(ISNA(VLOOKUP($C39,'Bilan indicateurs PA SAV'!#REF!:'Bilan indicateurs PA SAV'!#REF!,7,0)), ,VLOOKUP($C39,'Bilan indicateurs PA SAV'!#REF!:'Bilan indicateurs PA SAV'!#REF!,7,0)),"/"))</f>
        <v>#REF!</v>
      </c>
      <c r="U39" s="27" t="e">
        <f>IF($C39="","",IFERROR(IF(ISNA(VLOOKUP($C39,'Bilan indicateurs PA SAV'!#REF!:'Bilan indicateurs PA SAV'!#REF!,5,0)), ,VLOOKUP($C39,'Bilan indicateurs PA SAV'!#REF!:'Bilan indicateurs PA SAV'!#REF!,5,0)),"/"))</f>
        <v>#REF!</v>
      </c>
      <c r="V39" s="27" t="e">
        <f t="shared" si="1"/>
        <v>#REF!</v>
      </c>
    </row>
    <row r="40" spans="1:22" ht="50.1" customHeight="1" x14ac:dyDescent="0.25">
      <c r="A40" s="1"/>
      <c r="B40" s="1"/>
      <c r="C40" s="36" t="e">
        <f>IF(#REF!="HN",#REF!,"/")</f>
        <v>#REF!</v>
      </c>
      <c r="D40" s="23" t="e">
        <f>IF($C40="/","",IF($C40="","",IFERROR(IF(ISNA(VLOOKUP($C40,#REF!:#REF!,10,0)), ,VLOOKUP($C40,#REF!:#REF!,10,0)),0)))</f>
        <v>#REF!</v>
      </c>
      <c r="E40" s="24" t="e">
        <f>IF($C40="/","",IF($C40="","",IFERROR(IF(ISNA($D40/VLOOKUP($C40,'Bilan indicateurs PA SAV'!#REF!:'Bilan indicateurs PA SAV'!#REF!,6,0)), ,$D40/VLOOKUP($C40,'Bilan indicateurs PA SAV'!#REF!:'Bilan indicateurs PA SAV'!#REF!,6,0)),"/")))</f>
        <v>#REF!</v>
      </c>
      <c r="F40" s="24" t="e">
        <f>IF($C40="/","",IF($C40="","",IFERROR(IF(ISNA($D40/VLOOKUP($C40,'Bilan indicateurs PA SAV'!#REF!:'Bilan indicateurs PA SAV'!#REF!,7,0)*100), ,$D40/VLOOKUP($C40,'Bilan indicateurs PA SAV'!#REF!:'Bilan indicateurs PA SAV'!#REF!,7,0)*100),"/")))</f>
        <v>#REF!</v>
      </c>
      <c r="G40" s="23" t="e">
        <f>IF($C40="/","",IF($C40="","",IFERROR(IF(ISNA(VLOOKUP($C40,#REF!:#REF!,11,0)), ,VLOOKUP($C40,#REF!:#REF!,11,0)),0)))</f>
        <v>#REF!</v>
      </c>
      <c r="H40" s="25" t="e">
        <f>IF($C40="/","",IF($C40="","",IFERROR(IF(ISNA(VLOOKUP($C40,#REF!:#REF!,12,0)), ,VLOOKUP($C40,#REF!:#REF!,12,0)),0)))</f>
        <v>#REF!</v>
      </c>
      <c r="I40" s="25" t="e">
        <f>IF($C40="/","",IF($C40="","",IFERROR(IF(ISNA($H40/VLOOKUP($C40,'Bilan indicateurs PA SAV'!#REF!:'Bilan indicateurs PA SAV'!#REF!,5,0)), ,$H40/VLOOKUP($C40,'Bilan indicateurs PA SAV'!#REF!:'Bilan indicateurs PA SAV'!#REF!,5,0))*100,0)))</f>
        <v>#REF!</v>
      </c>
      <c r="J40" s="25" t="e">
        <f>IF($C40="/","",IF($C40="","",IFERROR(IF(ISNA($H40/VLOOKUP($C40,'Bilan indicateurs PA SAV'!#REF!:'Bilan indicateurs PA SAV'!#REF!,6,0)), ,$H40/VLOOKUP($C40,'Bilan indicateurs PA SAV'!#REF!:'Bilan indicateurs PA SAV'!#REF!,6,0)),"/")))</f>
        <v>#REF!</v>
      </c>
      <c r="K40" s="25" t="e">
        <f>IF($C40="/","",IF($C40="","",IFERROR(IF(ISNA($H40/VLOOKUP($C40,'Bilan indicateurs PA SAV'!#REF!:'Bilan indicateurs PA SAV'!#REF!,7,0)*100), ,$H40/VLOOKUP($C40,'Bilan indicateurs PA SAV'!#REF!:'Bilan indicateurs PA SAV'!#REF!,7,0)*100),"/")))</f>
        <v>#REF!</v>
      </c>
      <c r="L40" s="26" t="e">
        <f t="shared" si="0"/>
        <v>#REF!</v>
      </c>
      <c r="M40" s="13"/>
      <c r="N40" s="12"/>
      <c r="O40" s="3"/>
      <c r="P40" s="14"/>
      <c r="Q40" s="1"/>
      <c r="R40" s="1"/>
      <c r="S40" s="27" t="e">
        <f>IF($C40="","",IFERROR(IF(ISNA(VLOOKUP($C40,'Bilan indicateurs PA SAV'!#REF!:'Bilan indicateurs PA SAV'!#REF!,6,0)), ,VLOOKUP($C40,'Bilan indicateurs PA SAV'!#REF!:'Bilan indicateurs PA SAV'!#REF!,6,0)),"/"))</f>
        <v>#REF!</v>
      </c>
      <c r="T40" s="27" t="e">
        <f>IF($C40="","",IFERROR(IF(ISNA(VLOOKUP($C40,'Bilan indicateurs PA SAV'!#REF!:'Bilan indicateurs PA SAV'!#REF!,7,0)), ,VLOOKUP($C40,'Bilan indicateurs PA SAV'!#REF!:'Bilan indicateurs PA SAV'!#REF!,7,0)),"/"))</f>
        <v>#REF!</v>
      </c>
      <c r="U40" s="27" t="e">
        <f>IF($C40="","",IFERROR(IF(ISNA(VLOOKUP($C40,'Bilan indicateurs PA SAV'!#REF!:'Bilan indicateurs PA SAV'!#REF!,5,0)), ,VLOOKUP($C40,'Bilan indicateurs PA SAV'!#REF!:'Bilan indicateurs PA SAV'!#REF!,5,0)),"/"))</f>
        <v>#REF!</v>
      </c>
      <c r="V40" s="27" t="e">
        <f t="shared" si="1"/>
        <v>#REF!</v>
      </c>
    </row>
    <row r="41" spans="1:22" ht="50.1" customHeight="1" x14ac:dyDescent="0.25">
      <c r="A41" s="1"/>
      <c r="B41" s="1"/>
      <c r="C41" s="36" t="e">
        <f>IF(#REF!="HN",#REF!,"/")</f>
        <v>#REF!</v>
      </c>
      <c r="D41" s="23" t="e">
        <f>IF($C41="/","",IF($C41="","",IFERROR(IF(ISNA(VLOOKUP($C41,#REF!:#REF!,10,0)), ,VLOOKUP($C41,#REF!:#REF!,10,0)),0)))</f>
        <v>#REF!</v>
      </c>
      <c r="E41" s="24" t="e">
        <f>IF($C41="/","",IF($C41="","",IFERROR(IF(ISNA($D41/VLOOKUP($C41,'Bilan indicateurs PA SAV'!#REF!:'Bilan indicateurs PA SAV'!#REF!,6,0)), ,$D41/VLOOKUP($C41,'Bilan indicateurs PA SAV'!#REF!:'Bilan indicateurs PA SAV'!#REF!,6,0)),"/")))</f>
        <v>#REF!</v>
      </c>
      <c r="F41" s="24" t="e">
        <f>IF($C41="/","",IF($C41="","",IFERROR(IF(ISNA($D41/VLOOKUP($C41,'Bilan indicateurs PA SAV'!#REF!:'Bilan indicateurs PA SAV'!#REF!,7,0)*100), ,$D41/VLOOKUP($C41,'Bilan indicateurs PA SAV'!#REF!:'Bilan indicateurs PA SAV'!#REF!,7,0)*100),"/")))</f>
        <v>#REF!</v>
      </c>
      <c r="G41" s="23" t="e">
        <f>IF($C41="/","",IF($C41="","",IFERROR(IF(ISNA(VLOOKUP($C41,#REF!:#REF!,11,0)), ,VLOOKUP($C41,#REF!:#REF!,11,0)),0)))</f>
        <v>#REF!</v>
      </c>
      <c r="H41" s="25" t="e">
        <f>IF($C41="/","",IF($C41="","",IFERROR(IF(ISNA(VLOOKUP($C41,#REF!:#REF!,12,0)), ,VLOOKUP($C41,#REF!:#REF!,12,0)),0)))</f>
        <v>#REF!</v>
      </c>
      <c r="I41" s="25" t="e">
        <f>IF($C41="/","",IF($C41="","",IFERROR(IF(ISNA($H41/VLOOKUP($C41,'Bilan indicateurs PA SAV'!#REF!:'Bilan indicateurs PA SAV'!#REF!,5,0)), ,$H41/VLOOKUP($C41,'Bilan indicateurs PA SAV'!#REF!:'Bilan indicateurs PA SAV'!#REF!,5,0))*100,0)))</f>
        <v>#REF!</v>
      </c>
      <c r="J41" s="25" t="e">
        <f>IF($C41="/","",IF($C41="","",IFERROR(IF(ISNA($H41/VLOOKUP($C41,'Bilan indicateurs PA SAV'!#REF!:'Bilan indicateurs PA SAV'!#REF!,6,0)), ,$H41/VLOOKUP($C41,'Bilan indicateurs PA SAV'!#REF!:'Bilan indicateurs PA SAV'!#REF!,6,0)),"/")))</f>
        <v>#REF!</v>
      </c>
      <c r="K41" s="25" t="e">
        <f>IF($C41="/","",IF($C41="","",IFERROR(IF(ISNA($H41/VLOOKUP($C41,'Bilan indicateurs PA SAV'!#REF!:'Bilan indicateurs PA SAV'!#REF!,7,0)*100), ,$H41/VLOOKUP($C41,'Bilan indicateurs PA SAV'!#REF!:'Bilan indicateurs PA SAV'!#REF!,7,0)*100),"/")))</f>
        <v>#REF!</v>
      </c>
      <c r="L41" s="26" t="e">
        <f t="shared" si="0"/>
        <v>#REF!</v>
      </c>
      <c r="M41" s="13"/>
      <c r="N41" s="12"/>
      <c r="O41" s="3"/>
      <c r="P41" s="14"/>
      <c r="Q41" s="1"/>
      <c r="R41" s="1"/>
      <c r="S41" s="27" t="e">
        <f>IF($C41="","",IFERROR(IF(ISNA(VLOOKUP($C41,'Bilan indicateurs PA SAV'!#REF!:'Bilan indicateurs PA SAV'!#REF!,6,0)), ,VLOOKUP($C41,'Bilan indicateurs PA SAV'!#REF!:'Bilan indicateurs PA SAV'!#REF!,6,0)),"/"))</f>
        <v>#REF!</v>
      </c>
      <c r="T41" s="27" t="e">
        <f>IF($C41="","",IFERROR(IF(ISNA(VLOOKUP($C41,'Bilan indicateurs PA SAV'!#REF!:'Bilan indicateurs PA SAV'!#REF!,7,0)), ,VLOOKUP($C41,'Bilan indicateurs PA SAV'!#REF!:'Bilan indicateurs PA SAV'!#REF!,7,0)),"/"))</f>
        <v>#REF!</v>
      </c>
      <c r="U41" s="27" t="e">
        <f>IF($C41="","",IFERROR(IF(ISNA(VLOOKUP($C41,'Bilan indicateurs PA SAV'!#REF!:'Bilan indicateurs PA SAV'!#REF!,5,0)), ,VLOOKUP($C41,'Bilan indicateurs PA SAV'!#REF!:'Bilan indicateurs PA SAV'!#REF!,5,0)),"/"))</f>
        <v>#REF!</v>
      </c>
      <c r="V41" s="27" t="e">
        <f t="shared" si="1"/>
        <v>#REF!</v>
      </c>
    </row>
    <row r="42" spans="1:22" ht="50.1" customHeight="1" x14ac:dyDescent="0.25">
      <c r="A42" s="1"/>
      <c r="B42" s="1"/>
      <c r="C42" s="36" t="e">
        <f>IF(#REF!="HN",#REF!,"/")</f>
        <v>#REF!</v>
      </c>
      <c r="D42" s="23" t="e">
        <f>IF($C42="/","",IF($C42="","",IFERROR(IF(ISNA(VLOOKUP($C42,#REF!:#REF!,10,0)), ,VLOOKUP($C42,#REF!:#REF!,10,0)),0)))</f>
        <v>#REF!</v>
      </c>
      <c r="E42" s="24" t="e">
        <f>IF($C42="/","",IF($C42="","",IFERROR(IF(ISNA($D42/VLOOKUP($C42,'Bilan indicateurs PA SAV'!#REF!:'Bilan indicateurs PA SAV'!#REF!,6,0)), ,$D42/VLOOKUP($C42,'Bilan indicateurs PA SAV'!#REF!:'Bilan indicateurs PA SAV'!#REF!,6,0)),"/")))</f>
        <v>#REF!</v>
      </c>
      <c r="F42" s="24" t="e">
        <f>IF($C42="/","",IF($C42="","",IFERROR(IF(ISNA($D42/VLOOKUP($C42,'Bilan indicateurs PA SAV'!#REF!:'Bilan indicateurs PA SAV'!#REF!,7,0)*100), ,$D42/VLOOKUP($C42,'Bilan indicateurs PA SAV'!#REF!:'Bilan indicateurs PA SAV'!#REF!,7,0)*100),"/")))</f>
        <v>#REF!</v>
      </c>
      <c r="G42" s="23" t="e">
        <f>IF($C42="/","",IF($C42="","",IFERROR(IF(ISNA(VLOOKUP($C42,#REF!:#REF!,11,0)), ,VLOOKUP($C42,#REF!:#REF!,11,0)),0)))</f>
        <v>#REF!</v>
      </c>
      <c r="H42" s="25" t="e">
        <f>IF($C42="/","",IF($C42="","",IFERROR(IF(ISNA(VLOOKUP($C42,#REF!:#REF!,12,0)), ,VLOOKUP($C42,#REF!:#REF!,12,0)),0)))</f>
        <v>#REF!</v>
      </c>
      <c r="I42" s="25" t="e">
        <f>IF($C42="/","",IF($C42="","",IFERROR(IF(ISNA($H42/VLOOKUP($C42,'Bilan indicateurs PA SAV'!#REF!:'Bilan indicateurs PA SAV'!#REF!,5,0)), ,$H42/VLOOKUP($C42,'Bilan indicateurs PA SAV'!#REF!:'Bilan indicateurs PA SAV'!#REF!,5,0))*100,0)))</f>
        <v>#REF!</v>
      </c>
      <c r="J42" s="25" t="e">
        <f>IF($C42="/","",IF($C42="","",IFERROR(IF(ISNA($H42/VLOOKUP($C42,'Bilan indicateurs PA SAV'!#REF!:'Bilan indicateurs PA SAV'!#REF!,6,0)), ,$H42/VLOOKUP($C42,'Bilan indicateurs PA SAV'!#REF!:'Bilan indicateurs PA SAV'!#REF!,6,0)),"/")))</f>
        <v>#REF!</v>
      </c>
      <c r="K42" s="25" t="e">
        <f>IF($C42="/","",IF($C42="","",IFERROR(IF(ISNA($H42/VLOOKUP($C42,'Bilan indicateurs PA SAV'!#REF!:'Bilan indicateurs PA SAV'!#REF!,7,0)*100), ,$H42/VLOOKUP($C42,'Bilan indicateurs PA SAV'!#REF!:'Bilan indicateurs PA SAV'!#REF!,7,0)*100),"/")))</f>
        <v>#REF!</v>
      </c>
      <c r="L42" s="26" t="e">
        <f t="shared" si="0"/>
        <v>#REF!</v>
      </c>
      <c r="M42" s="13"/>
      <c r="N42" s="12"/>
      <c r="O42" s="3"/>
      <c r="P42" s="14"/>
      <c r="Q42" s="1"/>
      <c r="R42" s="1"/>
      <c r="S42" s="27" t="e">
        <f>IF($C42="","",IFERROR(IF(ISNA(VLOOKUP($C42,'Bilan indicateurs PA SAV'!#REF!:'Bilan indicateurs PA SAV'!#REF!,6,0)), ,VLOOKUP($C42,'Bilan indicateurs PA SAV'!#REF!:'Bilan indicateurs PA SAV'!#REF!,6,0)),"/"))</f>
        <v>#REF!</v>
      </c>
      <c r="T42" s="27" t="e">
        <f>IF($C42="","",IFERROR(IF(ISNA(VLOOKUP($C42,'Bilan indicateurs PA SAV'!#REF!:'Bilan indicateurs PA SAV'!#REF!,7,0)), ,VLOOKUP($C42,'Bilan indicateurs PA SAV'!#REF!:'Bilan indicateurs PA SAV'!#REF!,7,0)),"/"))</f>
        <v>#REF!</v>
      </c>
      <c r="U42" s="27" t="e">
        <f>IF($C42="","",IFERROR(IF(ISNA(VLOOKUP($C42,'Bilan indicateurs PA SAV'!#REF!:'Bilan indicateurs PA SAV'!#REF!,5,0)), ,VLOOKUP($C42,'Bilan indicateurs PA SAV'!#REF!:'Bilan indicateurs PA SAV'!#REF!,5,0)),"/"))</f>
        <v>#REF!</v>
      </c>
      <c r="V42" s="27" t="e">
        <f t="shared" si="1"/>
        <v>#REF!</v>
      </c>
    </row>
    <row r="43" spans="1:22" ht="50.1" customHeight="1" x14ac:dyDescent="0.25">
      <c r="A43" s="1"/>
      <c r="B43" s="1"/>
      <c r="C43" s="36" t="e">
        <f>IF(#REF!="HN",#REF!,"/")</f>
        <v>#REF!</v>
      </c>
      <c r="D43" s="23" t="e">
        <f>IF($C43="/","",IF($C43="","",IFERROR(IF(ISNA(VLOOKUP($C43,#REF!:#REF!,10,0)), ,VLOOKUP($C43,#REF!:#REF!,10,0)),0)))</f>
        <v>#REF!</v>
      </c>
      <c r="E43" s="24" t="e">
        <f>IF($C43="/","",IF($C43="","",IFERROR(IF(ISNA($D43/VLOOKUP($C43,'Bilan indicateurs PA SAV'!#REF!:'Bilan indicateurs PA SAV'!#REF!,6,0)), ,$D43/VLOOKUP($C43,'Bilan indicateurs PA SAV'!#REF!:'Bilan indicateurs PA SAV'!#REF!,6,0)),"/")))</f>
        <v>#REF!</v>
      </c>
      <c r="F43" s="24" t="e">
        <f>IF($C43="/","",IF($C43="","",IFERROR(IF(ISNA($D43/VLOOKUP($C43,'Bilan indicateurs PA SAV'!#REF!:'Bilan indicateurs PA SAV'!#REF!,7,0)*100), ,$D43/VLOOKUP($C43,'Bilan indicateurs PA SAV'!#REF!:'Bilan indicateurs PA SAV'!#REF!,7,0)*100),"/")))</f>
        <v>#REF!</v>
      </c>
      <c r="G43" s="23" t="e">
        <f>IF($C43="/","",IF($C43="","",IFERROR(IF(ISNA(VLOOKUP($C43,#REF!:#REF!,11,0)), ,VLOOKUP($C43,#REF!:#REF!,11,0)),0)))</f>
        <v>#REF!</v>
      </c>
      <c r="H43" s="25" t="e">
        <f>IF($C43="/","",IF($C43="","",IFERROR(IF(ISNA(VLOOKUP($C43,#REF!:#REF!,12,0)), ,VLOOKUP($C43,#REF!:#REF!,12,0)),0)))</f>
        <v>#REF!</v>
      </c>
      <c r="I43" s="25" t="e">
        <f>IF($C43="/","",IF($C43="","",IFERROR(IF(ISNA($H43/VLOOKUP($C43,'Bilan indicateurs PA SAV'!#REF!:'Bilan indicateurs PA SAV'!#REF!,5,0)), ,$H43/VLOOKUP($C43,'Bilan indicateurs PA SAV'!#REF!:'Bilan indicateurs PA SAV'!#REF!,5,0))*100,0)))</f>
        <v>#REF!</v>
      </c>
      <c r="J43" s="25" t="e">
        <f>IF($C43="/","",IF($C43="","",IFERROR(IF(ISNA($H43/VLOOKUP($C43,'Bilan indicateurs PA SAV'!#REF!:'Bilan indicateurs PA SAV'!#REF!,6,0)), ,$H43/VLOOKUP($C43,'Bilan indicateurs PA SAV'!#REF!:'Bilan indicateurs PA SAV'!#REF!,6,0)),"/")))</f>
        <v>#REF!</v>
      </c>
      <c r="K43" s="25" t="e">
        <f>IF($C43="/","",IF($C43="","",IFERROR(IF(ISNA($H43/VLOOKUP($C43,'Bilan indicateurs PA SAV'!#REF!:'Bilan indicateurs PA SAV'!#REF!,7,0)*100), ,$H43/VLOOKUP($C43,'Bilan indicateurs PA SAV'!#REF!:'Bilan indicateurs PA SAV'!#REF!,7,0)*100),"/")))</f>
        <v>#REF!</v>
      </c>
      <c r="L43" s="26" t="e">
        <f t="shared" si="0"/>
        <v>#REF!</v>
      </c>
      <c r="M43" s="13"/>
      <c r="N43" s="12"/>
      <c r="O43" s="3"/>
      <c r="P43" s="14"/>
      <c r="Q43" s="1"/>
      <c r="R43" s="1"/>
      <c r="S43" s="27" t="e">
        <f>IF($C43="","",IFERROR(IF(ISNA(VLOOKUP($C43,'Bilan indicateurs PA SAV'!#REF!:'Bilan indicateurs PA SAV'!#REF!,6,0)), ,VLOOKUP($C43,'Bilan indicateurs PA SAV'!#REF!:'Bilan indicateurs PA SAV'!#REF!,6,0)),"/"))</f>
        <v>#REF!</v>
      </c>
      <c r="T43" s="27" t="e">
        <f>IF($C43="","",IFERROR(IF(ISNA(VLOOKUP($C43,'Bilan indicateurs PA SAV'!#REF!:'Bilan indicateurs PA SAV'!#REF!,7,0)), ,VLOOKUP($C43,'Bilan indicateurs PA SAV'!#REF!:'Bilan indicateurs PA SAV'!#REF!,7,0)),"/"))</f>
        <v>#REF!</v>
      </c>
      <c r="U43" s="27" t="e">
        <f>IF($C43="","",IFERROR(IF(ISNA(VLOOKUP($C43,'Bilan indicateurs PA SAV'!#REF!:'Bilan indicateurs PA SAV'!#REF!,5,0)), ,VLOOKUP($C43,'Bilan indicateurs PA SAV'!#REF!:'Bilan indicateurs PA SAV'!#REF!,5,0)),"/"))</f>
        <v>#REF!</v>
      </c>
      <c r="V43" s="27" t="e">
        <f t="shared" si="1"/>
        <v>#REF!</v>
      </c>
    </row>
    <row r="44" spans="1:22" ht="50.1" customHeight="1" x14ac:dyDescent="0.25">
      <c r="A44" s="1"/>
      <c r="B44" s="1"/>
      <c r="C44" s="29" t="s">
        <v>13</v>
      </c>
      <c r="D44" s="30" t="e">
        <f>SUM(D29:D43)</f>
        <v>#REF!</v>
      </c>
      <c r="E44" s="31" t="e">
        <f>IF(S44=0,"/",D44/S44)</f>
        <v>#REF!</v>
      </c>
      <c r="F44" s="31" t="e">
        <f>IF(T44=0,"/",D44/T44*100)</f>
        <v>#REF!</v>
      </c>
      <c r="G44" s="30">
        <f>IFERROR(V44/D44,0)</f>
        <v>0</v>
      </c>
      <c r="H44" s="32" t="e">
        <f>SUM(H29:H43)</f>
        <v>#REF!</v>
      </c>
      <c r="I44" s="32">
        <f>IFERROR(H44/U44*100,0)</f>
        <v>0</v>
      </c>
      <c r="J44" s="32" t="e">
        <f>IF(S44=0,"/",H44/S44)</f>
        <v>#REF!</v>
      </c>
      <c r="K44" s="31" t="e">
        <f>IF(T44=0,"/",H44/T44*100)</f>
        <v>#REF!</v>
      </c>
      <c r="L44" s="33">
        <f>IFERROR(H44/D44,0)</f>
        <v>0</v>
      </c>
      <c r="M44" s="34"/>
      <c r="N44" s="35"/>
      <c r="O44" s="3"/>
      <c r="P44" s="14"/>
      <c r="Q44" s="1"/>
      <c r="R44" s="1"/>
      <c r="S44" s="28" t="e">
        <f>SUM(S29:S43)</f>
        <v>#REF!</v>
      </c>
      <c r="T44" s="28" t="e">
        <f>SUM(T29:T43)</f>
        <v>#REF!</v>
      </c>
      <c r="U44" s="28" t="e">
        <f>SUM(U29:U43)</f>
        <v>#REF!</v>
      </c>
      <c r="V44" s="22" t="e">
        <f>SUM(V29:V43)</f>
        <v>#REF!</v>
      </c>
    </row>
    <row r="45" spans="1:22" ht="15" customHeight="1" x14ac:dyDescent="0.25">
      <c r="A45" s="1"/>
      <c r="B45" s="1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1"/>
      <c r="P45" s="4"/>
      <c r="Q45" s="1"/>
      <c r="R45" s="1"/>
    </row>
    <row r="46" spans="1:22" ht="15" customHeight="1" x14ac:dyDescent="0.25">
      <c r="A46" s="1"/>
      <c r="B46" s="1"/>
      <c r="C46" s="5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1"/>
      <c r="P46" s="21"/>
      <c r="Q46" s="1"/>
      <c r="R46" s="1"/>
    </row>
    <row r="47" spans="1:22" ht="15" customHeight="1" x14ac:dyDescent="0.25">
      <c r="A47" s="1"/>
      <c r="B47" s="1"/>
      <c r="C47" s="5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1"/>
      <c r="P47" s="20"/>
      <c r="Q47" s="1"/>
      <c r="R47" s="1"/>
    </row>
    <row r="48" spans="1:22" ht="15" customHeight="1" x14ac:dyDescent="0.25">
      <c r="A48" s="1"/>
      <c r="B48" s="1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1"/>
      <c r="P48" s="20"/>
      <c r="Q48" s="1"/>
      <c r="R48" s="1"/>
    </row>
    <row r="49" spans="1:19" ht="15" customHeight="1" x14ac:dyDescent="0.25">
      <c r="A49" s="1"/>
      <c r="B49" s="1"/>
      <c r="C49" s="6"/>
      <c r="D49" s="6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1"/>
      <c r="P49" s="20"/>
      <c r="Q49" s="1"/>
      <c r="R49" s="1"/>
    </row>
    <row r="50" spans="1:19" ht="5.0999999999999996" customHeight="1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</row>
    <row r="51" spans="1:19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</row>
  </sheetData>
  <sheetProtection algorithmName="SHA-512" hashValue="Nn0WZgO+Fxyq6i58yFecPDQK+UB35dxr+Ffbm4VUbmumc3p7J4XduoqrbrEYiKr2JH/Z2eeWvwUHbqoxatHIUQ==" saltValue="rzY5Q9y18Sl1kLv1NP4JzQ==" spinCount="100000" sheet="1" objects="1" scenarios="1"/>
  <protectedRanges>
    <protectedRange sqref="M29:N43" name="Plage2"/>
    <protectedRange sqref="P29:P44" name="Plage3"/>
  </protectedRanges>
  <mergeCells count="13">
    <mergeCell ref="P25:P28"/>
    <mergeCell ref="I25:I28"/>
    <mergeCell ref="J25:J28"/>
    <mergeCell ref="K25:K28"/>
    <mergeCell ref="L25:L28"/>
    <mergeCell ref="M25:M28"/>
    <mergeCell ref="N25:N28"/>
    <mergeCell ref="H25:H28"/>
    <mergeCell ref="C25:C28"/>
    <mergeCell ref="D25:D28"/>
    <mergeCell ref="E25:E28"/>
    <mergeCell ref="F25:F28"/>
    <mergeCell ref="G25:G28"/>
  </mergeCells>
  <conditionalFormatting sqref="G44">
    <cfRule type="cellIs" dxfId="59" priority="16" operator="lessThanOrEqual">
      <formula>15</formula>
    </cfRule>
    <cfRule type="cellIs" dxfId="58" priority="18" operator="greaterThan">
      <formula>15</formula>
    </cfRule>
  </conditionalFormatting>
  <conditionalFormatting sqref="E44">
    <cfRule type="cellIs" dxfId="57" priority="17" operator="lessThanOrEqual">
      <formula>1</formula>
    </cfRule>
    <cfRule type="containsText" dxfId="56" priority="19" operator="containsText" text="/">
      <formula>NOT(ISERROR(SEARCH("/",E44)))</formula>
    </cfRule>
    <cfRule type="cellIs" dxfId="55" priority="20" operator="greaterThan">
      <formula>1</formula>
    </cfRule>
  </conditionalFormatting>
  <conditionalFormatting sqref="G29">
    <cfRule type="cellIs" dxfId="54" priority="6" operator="lessThanOrEqual">
      <formula>15</formula>
    </cfRule>
    <cfRule type="cellIs" dxfId="53" priority="8" operator="greaterThan">
      <formula>15</formula>
    </cfRule>
  </conditionalFormatting>
  <conditionalFormatting sqref="E29">
    <cfRule type="cellIs" dxfId="52" priority="7" operator="lessThanOrEqual">
      <formula>1</formula>
    </cfRule>
    <cfRule type="containsText" dxfId="51" priority="9" operator="containsText" text="/">
      <formula>NOT(ISERROR(SEARCH("/",E29)))</formula>
    </cfRule>
    <cfRule type="cellIs" dxfId="50" priority="10" operator="greaterThan">
      <formula>1</formula>
    </cfRule>
  </conditionalFormatting>
  <conditionalFormatting sqref="G30:G43">
    <cfRule type="cellIs" dxfId="49" priority="1" operator="lessThanOrEqual">
      <formula>15</formula>
    </cfRule>
    <cfRule type="cellIs" dxfId="48" priority="3" operator="greaterThan">
      <formula>15</formula>
    </cfRule>
  </conditionalFormatting>
  <conditionalFormatting sqref="E30:E43">
    <cfRule type="cellIs" dxfId="47" priority="2" operator="lessThanOrEqual">
      <formula>1</formula>
    </cfRule>
    <cfRule type="containsText" dxfId="46" priority="4" operator="containsText" text="/">
      <formula>NOT(ISERROR(SEARCH("/",E30)))</formula>
    </cfRule>
    <cfRule type="cellIs" dxfId="45" priority="5" operator="greaterThan">
      <formula>1</formula>
    </cfRule>
  </conditionalFormatting>
  <dataValidations disablePrompts="1" count="1">
    <dataValidation type="list" allowBlank="1" showInputMessage="1" showErrorMessage="1" sqref="C45">
      <formula1>#REF!</formula1>
    </dataValidation>
  </dataValidations>
  <printOptions horizontalCentered="1" verticalCentered="1"/>
  <pageMargins left="0" right="0" top="0" bottom="1.3779527559055118" header="0.31496062992125984" footer="0.31496062992125984"/>
  <pageSetup paperSize="8" scale="58" orientation="landscape" r:id="rId1"/>
  <headerFooter>
    <oddFooter>&amp;C&amp;G</oddFooter>
  </headerFooter>
  <drawing r:id="rId2"/>
  <legacyDrawing r:id="rId3"/>
  <legacyDrawingHF r:id="rId4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pageSetUpPr fitToPage="1"/>
  </sheetPr>
  <dimension ref="A1:V51"/>
  <sheetViews>
    <sheetView showGridLines="0" zoomScaleNormal="100" workbookViewId="0"/>
  </sheetViews>
  <sheetFormatPr baseColWidth="10" defaultColWidth="11.42578125" defaultRowHeight="15" x14ac:dyDescent="0.25"/>
  <cols>
    <col min="1" max="2" width="0.85546875" customWidth="1"/>
    <col min="3" max="3" width="55.7109375" customWidth="1"/>
    <col min="4" max="14" width="15.7109375" customWidth="1"/>
    <col min="15" max="15" width="1.7109375" customWidth="1"/>
    <col min="16" max="16" width="104.7109375" customWidth="1"/>
    <col min="17" max="18" width="0.85546875" customWidth="1"/>
  </cols>
  <sheetData>
    <row r="1" spans="1:19" ht="5.0999999999999996" customHeigh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</row>
    <row r="2" spans="1:19" x14ac:dyDescent="0.25">
      <c r="A2" s="1"/>
      <c r="B2" s="1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8"/>
    </row>
    <row r="3" spans="1:19" x14ac:dyDescent="0.25">
      <c r="A3" s="1"/>
      <c r="B3" s="1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8"/>
    </row>
    <row r="4" spans="1:19" x14ac:dyDescent="0.25">
      <c r="A4" s="1"/>
      <c r="B4" s="1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8"/>
    </row>
    <row r="5" spans="1:19" x14ac:dyDescent="0.25">
      <c r="A5" s="1"/>
      <c r="B5" s="1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8"/>
    </row>
    <row r="6" spans="1:19" x14ac:dyDescent="0.25">
      <c r="A6" s="1"/>
      <c r="B6" s="1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8"/>
    </row>
    <row r="7" spans="1:19" x14ac:dyDescent="0.25">
      <c r="A7" s="1"/>
      <c r="B7" s="1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8"/>
    </row>
    <row r="8" spans="1:19" x14ac:dyDescent="0.25">
      <c r="A8" s="1"/>
      <c r="B8" s="1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8"/>
    </row>
    <row r="9" spans="1:19" x14ac:dyDescent="0.25">
      <c r="A9" s="1"/>
      <c r="B9" s="1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8"/>
    </row>
    <row r="10" spans="1:19" x14ac:dyDescent="0.25">
      <c r="A10" s="1"/>
      <c r="B10" s="1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8"/>
    </row>
    <row r="20" spans="1:22" x14ac:dyDescent="0.25">
      <c r="A20" s="1"/>
      <c r="B20" s="1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1"/>
      <c r="R20" s="1"/>
      <c r="S20" s="1"/>
    </row>
    <row r="21" spans="1:22" x14ac:dyDescent="0.25">
      <c r="A21" s="1"/>
      <c r="B21" s="1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1"/>
      <c r="R21" s="1"/>
      <c r="S21" s="1"/>
    </row>
    <row r="22" spans="1:22" x14ac:dyDescent="0.25">
      <c r="A22" s="1"/>
      <c r="B22" s="1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1"/>
      <c r="R22" s="1"/>
      <c r="S22" s="1"/>
    </row>
    <row r="23" spans="1:22" x14ac:dyDescent="0.25">
      <c r="A23" s="1"/>
      <c r="B23" s="1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1"/>
      <c r="R23" s="1"/>
      <c r="S23" s="1"/>
    </row>
    <row r="24" spans="1:22" x14ac:dyDescent="0.25">
      <c r="A24" s="1"/>
      <c r="B24" s="1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1"/>
      <c r="R24" s="1"/>
      <c r="S24" s="1"/>
    </row>
    <row r="25" spans="1:22" ht="15" customHeight="1" x14ac:dyDescent="0.25">
      <c r="A25" s="1"/>
      <c r="B25" s="1"/>
      <c r="C25" s="117" t="s">
        <v>0</v>
      </c>
      <c r="D25" s="117" t="s">
        <v>1</v>
      </c>
      <c r="E25" s="117" t="s">
        <v>6</v>
      </c>
      <c r="F25" s="117" t="s">
        <v>14</v>
      </c>
      <c r="G25" s="117" t="s">
        <v>8</v>
      </c>
      <c r="H25" s="117" t="s">
        <v>2</v>
      </c>
      <c r="I25" s="117" t="s">
        <v>5</v>
      </c>
      <c r="J25" s="117" t="s">
        <v>7</v>
      </c>
      <c r="K25" s="117" t="s">
        <v>15</v>
      </c>
      <c r="L25" s="117" t="s">
        <v>3</v>
      </c>
      <c r="M25" s="120" t="s">
        <v>4</v>
      </c>
      <c r="N25" s="120" t="s">
        <v>11</v>
      </c>
      <c r="O25" s="2"/>
      <c r="P25" s="120" t="s">
        <v>12</v>
      </c>
      <c r="Q25" s="1"/>
      <c r="R25" s="1"/>
    </row>
    <row r="26" spans="1:22" x14ac:dyDescent="0.25">
      <c r="A26" s="1"/>
      <c r="B26" s="1"/>
      <c r="C26" s="118"/>
      <c r="D26" s="118"/>
      <c r="E26" s="118"/>
      <c r="F26" s="118"/>
      <c r="G26" s="118"/>
      <c r="H26" s="118"/>
      <c r="I26" s="118"/>
      <c r="J26" s="118"/>
      <c r="K26" s="118"/>
      <c r="L26" s="118"/>
      <c r="M26" s="121"/>
      <c r="N26" s="121"/>
      <c r="O26" s="2"/>
      <c r="P26" s="121"/>
      <c r="Q26" s="1"/>
      <c r="R26" s="1"/>
    </row>
    <row r="27" spans="1:22" ht="15" customHeight="1" x14ac:dyDescent="0.25">
      <c r="A27" s="1"/>
      <c r="B27" s="1"/>
      <c r="C27" s="118"/>
      <c r="D27" s="118"/>
      <c r="E27" s="118"/>
      <c r="F27" s="118"/>
      <c r="G27" s="118"/>
      <c r="H27" s="118"/>
      <c r="I27" s="118"/>
      <c r="J27" s="118"/>
      <c r="K27" s="118"/>
      <c r="L27" s="118"/>
      <c r="M27" s="121"/>
      <c r="N27" s="121"/>
      <c r="O27" s="9"/>
      <c r="P27" s="121"/>
      <c r="Q27" s="1"/>
      <c r="R27" s="1"/>
    </row>
    <row r="28" spans="1:22" x14ac:dyDescent="0.25">
      <c r="A28" s="1"/>
      <c r="B28" s="1"/>
      <c r="C28" s="119"/>
      <c r="D28" s="119"/>
      <c r="E28" s="119"/>
      <c r="F28" s="119"/>
      <c r="G28" s="119"/>
      <c r="H28" s="119"/>
      <c r="I28" s="119"/>
      <c r="J28" s="119"/>
      <c r="K28" s="119"/>
      <c r="L28" s="119"/>
      <c r="M28" s="122"/>
      <c r="N28" s="122"/>
      <c r="O28" s="9"/>
      <c r="P28" s="122"/>
      <c r="Q28" s="1"/>
      <c r="R28" s="1"/>
    </row>
    <row r="29" spans="1:22" ht="50.1" customHeight="1" x14ac:dyDescent="0.25">
      <c r="A29" s="1"/>
      <c r="B29" s="1"/>
      <c r="C29" s="36" t="e">
        <f>IF(#REF!="HR",#REF!,"/")</f>
        <v>#REF!</v>
      </c>
      <c r="D29" s="23" t="e">
        <f>IF($C29="/","",IF($C29="","",IFERROR(IF(ISNA(VLOOKUP($C29,#REF!:#REF!,10,0)), ,VLOOKUP($C29,#REF!:#REF!,10,0)),0)))</f>
        <v>#REF!</v>
      </c>
      <c r="E29" s="24" t="e">
        <f>IF($C29="/","",IF($C29="","",IFERROR(IF(ISNA($D29/VLOOKUP($C29,'Bilan indicateurs PA SAV'!#REF!:'Bilan indicateurs PA SAV'!#REF!,6,0)), ,$D29/VLOOKUP($C29,'Bilan indicateurs PA SAV'!#REF!:'Bilan indicateurs PA SAV'!#REF!,6,0)),"/")))</f>
        <v>#REF!</v>
      </c>
      <c r="F29" s="24" t="e">
        <f>IF($C29="/","",IF($C29="","",IFERROR(IF(ISNA($D29/VLOOKUP($C29,'Bilan indicateurs PA SAV'!#REF!:'Bilan indicateurs PA SAV'!#REF!,7,0)*100), ,$D29/VLOOKUP($C29,'Bilan indicateurs PA SAV'!#REF!:'Bilan indicateurs PA SAV'!#REF!,7,0)*100),"/")))</f>
        <v>#REF!</v>
      </c>
      <c r="G29" s="23" t="e">
        <f>IF($C29="/","",IF($C29="","",IFERROR(IF(ISNA(VLOOKUP($C29,#REF!:#REF!,11,0)), ,VLOOKUP($C29,#REF!:#REF!,11,0)),0)))</f>
        <v>#REF!</v>
      </c>
      <c r="H29" s="25" t="e">
        <f>IF($C29="/","",IF($C29="","",IFERROR(IF(ISNA(VLOOKUP($C29,#REF!:#REF!,12,0)), ,VLOOKUP($C29,#REF!:#REF!,12,0)),0)))</f>
        <v>#REF!</v>
      </c>
      <c r="I29" s="25" t="e">
        <f>IF($C29="/","",IF($C29="","",IFERROR(IF(ISNA($H29/VLOOKUP($C29,'Bilan indicateurs PA SAV'!#REF!:'Bilan indicateurs PA SAV'!#REF!,5,0)), ,$H29/VLOOKUP($C29,'Bilan indicateurs PA SAV'!#REF!:'Bilan indicateurs PA SAV'!#REF!,5,0))*100,0)))</f>
        <v>#REF!</v>
      </c>
      <c r="J29" s="25" t="e">
        <f>IF($C29="/","",IF($C29="","",IFERROR(IF(ISNA($H29/VLOOKUP($C29,'Bilan indicateurs PA SAV'!#REF!:'Bilan indicateurs PA SAV'!#REF!,6,0)), ,$H29/VLOOKUP($C29,'Bilan indicateurs PA SAV'!#REF!:'Bilan indicateurs PA SAV'!#REF!,6,0)),"/")))</f>
        <v>#REF!</v>
      </c>
      <c r="K29" s="25" t="e">
        <f>IF($C29="/","",IF($C29="","",IFERROR(IF(ISNA($H29/VLOOKUP($C29,'Bilan indicateurs PA SAV'!#REF!:'Bilan indicateurs PA SAV'!#REF!,7,0)*100), ,$H29/VLOOKUP($C29,'Bilan indicateurs PA SAV'!#REF!:'Bilan indicateurs PA SAV'!#REF!,7,0)*100),"/")))</f>
        <v>#REF!</v>
      </c>
      <c r="L29" s="26" t="e">
        <f>IF($C29="/","",IF($D29=0,"/",IF($C29="","",IFERROR(($H29/$D29),0))))</f>
        <v>#REF!</v>
      </c>
      <c r="M29" s="13"/>
      <c r="N29" s="12"/>
      <c r="O29" s="3"/>
      <c r="P29" s="14"/>
      <c r="Q29" s="1"/>
      <c r="R29" s="1"/>
      <c r="S29" s="27" t="e">
        <f>IF($C29="","",IFERROR(IF(ISNA(VLOOKUP($C29,'Bilan indicateurs PA SAV'!#REF!:'Bilan indicateurs PA SAV'!#REF!,6,0)), ,VLOOKUP($C29,'Bilan indicateurs PA SAV'!#REF!:'Bilan indicateurs PA SAV'!#REF!,6,0)),"/"))</f>
        <v>#REF!</v>
      </c>
      <c r="T29" s="27" t="e">
        <f>IF($C29="","",IFERROR(IF(ISNA(VLOOKUP($C29,'Bilan indicateurs PA SAV'!#REF!:'Bilan indicateurs PA SAV'!#REF!,7,0)), ,VLOOKUP($C29,'Bilan indicateurs PA SAV'!#REF!:'Bilan indicateurs PA SAV'!#REF!,7,0)),"/"))</f>
        <v>#REF!</v>
      </c>
      <c r="U29" s="27" t="e">
        <f>IF($C29="","",IFERROR(IF(ISNA(VLOOKUP($C29,'Bilan indicateurs PA SAV'!#REF!:'Bilan indicateurs PA SAV'!#REF!,5,0)), ,VLOOKUP($C29,'Bilan indicateurs PA SAV'!#REF!:'Bilan indicateurs PA SAV'!#REF!,5,0)),"/"))</f>
        <v>#REF!</v>
      </c>
      <c r="V29" s="27" t="e">
        <f>IF($C29="","",IFERROR(IF(ISNA($D29*$G29), ,$D29*$G29),"/"))</f>
        <v>#REF!</v>
      </c>
    </row>
    <row r="30" spans="1:22" ht="50.1" customHeight="1" x14ac:dyDescent="0.25">
      <c r="A30" s="1"/>
      <c r="B30" s="1"/>
      <c r="C30" s="36" t="e">
        <f>IF(#REF!="HR",#REF!,"/")</f>
        <v>#REF!</v>
      </c>
      <c r="D30" s="23" t="e">
        <f>IF($C30="/","",IF($C30="","",IFERROR(IF(ISNA(VLOOKUP($C30,#REF!:#REF!,10,0)), ,VLOOKUP($C30,#REF!:#REF!,10,0)),0)))</f>
        <v>#REF!</v>
      </c>
      <c r="E30" s="24" t="e">
        <f>IF($C30="/","",IF($C30="","",IFERROR(IF(ISNA($D30/VLOOKUP($C30,'Bilan indicateurs PA SAV'!#REF!:'Bilan indicateurs PA SAV'!#REF!,6,0)), ,$D30/VLOOKUP($C30,'Bilan indicateurs PA SAV'!#REF!:'Bilan indicateurs PA SAV'!#REF!,6,0)),"/")))</f>
        <v>#REF!</v>
      </c>
      <c r="F30" s="24" t="e">
        <f>IF($C30="/","",IF($C30="","",IFERROR(IF(ISNA($D30/VLOOKUP($C30,'Bilan indicateurs PA SAV'!#REF!:'Bilan indicateurs PA SAV'!#REF!,7,0)*100), ,$D30/VLOOKUP($C30,'Bilan indicateurs PA SAV'!#REF!:'Bilan indicateurs PA SAV'!#REF!,7,0)*100),"/")))</f>
        <v>#REF!</v>
      </c>
      <c r="G30" s="23" t="e">
        <f>IF($C30="/","",IF($C30="","",IFERROR(IF(ISNA(VLOOKUP($C30,#REF!:#REF!,11,0)), ,VLOOKUP($C30,#REF!:#REF!,11,0)),0)))</f>
        <v>#REF!</v>
      </c>
      <c r="H30" s="25" t="e">
        <f>IF($C30="/","",IF($C30="","",IFERROR(IF(ISNA(VLOOKUP($C30,#REF!:#REF!,12,0)), ,VLOOKUP($C30,#REF!:#REF!,12,0)),0)))</f>
        <v>#REF!</v>
      </c>
      <c r="I30" s="25" t="e">
        <f>IF($C30="/","",IF($C30="","",IFERROR(IF(ISNA($H30/VLOOKUP($C30,'Bilan indicateurs PA SAV'!#REF!:'Bilan indicateurs PA SAV'!#REF!,5,0)), ,$H30/VLOOKUP($C30,'Bilan indicateurs PA SAV'!#REF!:'Bilan indicateurs PA SAV'!#REF!,5,0))*100,0)))</f>
        <v>#REF!</v>
      </c>
      <c r="J30" s="25" t="e">
        <f>IF($C30="/","",IF($C30="","",IFERROR(IF(ISNA($H30/VLOOKUP($C30,'Bilan indicateurs PA SAV'!#REF!:'Bilan indicateurs PA SAV'!#REF!,6,0)), ,$H30/VLOOKUP($C30,'Bilan indicateurs PA SAV'!#REF!:'Bilan indicateurs PA SAV'!#REF!,6,0)),"/")))</f>
        <v>#REF!</v>
      </c>
      <c r="K30" s="25" t="e">
        <f>IF($C30="/","",IF($C30="","",IFERROR(IF(ISNA($H30/VLOOKUP($C30,'Bilan indicateurs PA SAV'!#REF!:'Bilan indicateurs PA SAV'!#REF!,7,0)*100), ,$H30/VLOOKUP($C30,'Bilan indicateurs PA SAV'!#REF!:'Bilan indicateurs PA SAV'!#REF!,7,0)*100),"/")))</f>
        <v>#REF!</v>
      </c>
      <c r="L30" s="26" t="e">
        <f t="shared" ref="L30:L43" si="0">IF($C30="/","",IF($D30=0,"/",IF($C30="","",IFERROR(($H30/$D30),0))))</f>
        <v>#REF!</v>
      </c>
      <c r="M30" s="13"/>
      <c r="N30" s="12"/>
      <c r="O30" s="3"/>
      <c r="P30" s="14"/>
      <c r="Q30" s="1"/>
      <c r="R30" s="1"/>
      <c r="S30" s="27" t="e">
        <f>IF($C30="","",IFERROR(IF(ISNA(VLOOKUP($C30,'Bilan indicateurs PA SAV'!#REF!:'Bilan indicateurs PA SAV'!#REF!,6,0)), ,VLOOKUP($C30,'Bilan indicateurs PA SAV'!#REF!:'Bilan indicateurs PA SAV'!#REF!,6,0)),"/"))</f>
        <v>#REF!</v>
      </c>
      <c r="T30" s="27" t="e">
        <f>IF($C30="","",IFERROR(IF(ISNA(VLOOKUP($C30,'Bilan indicateurs PA SAV'!#REF!:'Bilan indicateurs PA SAV'!#REF!,7,0)), ,VLOOKUP($C30,'Bilan indicateurs PA SAV'!#REF!:'Bilan indicateurs PA SAV'!#REF!,7,0)),"/"))</f>
        <v>#REF!</v>
      </c>
      <c r="U30" s="27" t="e">
        <f>IF($C30="","",IFERROR(IF(ISNA(VLOOKUP($C30,'Bilan indicateurs PA SAV'!#REF!:'Bilan indicateurs PA SAV'!#REF!,5,0)), ,VLOOKUP($C30,'Bilan indicateurs PA SAV'!#REF!:'Bilan indicateurs PA SAV'!#REF!,5,0)),"/"))</f>
        <v>#REF!</v>
      </c>
      <c r="V30" s="27" t="e">
        <f>IF($C30="","",IFERROR(IF(ISNA($D30*$G30), ,$D30*$G30),"/"))</f>
        <v>#REF!</v>
      </c>
    </row>
    <row r="31" spans="1:22" ht="50.1" customHeight="1" x14ac:dyDescent="0.25">
      <c r="A31" s="1"/>
      <c r="B31" s="1"/>
      <c r="C31" s="36" t="e">
        <f>IF(#REF!="HR",#REF!,"/")</f>
        <v>#REF!</v>
      </c>
      <c r="D31" s="23" t="e">
        <f>IF($C31="/","",IF($C31="","",IFERROR(IF(ISNA(VLOOKUP($C31,#REF!:#REF!,10,0)), ,VLOOKUP($C31,#REF!:#REF!,10,0)),0)))</f>
        <v>#REF!</v>
      </c>
      <c r="E31" s="24" t="e">
        <f>IF($C31="/","",IF($C31="","",IFERROR(IF(ISNA($D31/VLOOKUP($C31,'Bilan indicateurs PA SAV'!#REF!:'Bilan indicateurs PA SAV'!#REF!,6,0)), ,$D31/VLOOKUP($C31,'Bilan indicateurs PA SAV'!#REF!:'Bilan indicateurs PA SAV'!#REF!,6,0)),"/")))</f>
        <v>#REF!</v>
      </c>
      <c r="F31" s="24" t="e">
        <f>IF($C31="/","",IF($C31="","",IFERROR(IF(ISNA($D31/VLOOKUP($C31,'Bilan indicateurs PA SAV'!#REF!:'Bilan indicateurs PA SAV'!#REF!,7,0)*100), ,$D31/VLOOKUP($C31,'Bilan indicateurs PA SAV'!#REF!:'Bilan indicateurs PA SAV'!#REF!,7,0)*100),"/")))</f>
        <v>#REF!</v>
      </c>
      <c r="G31" s="23" t="e">
        <f>IF($C31="/","",IF($C31="","",IFERROR(IF(ISNA(VLOOKUP($C31,#REF!:#REF!,11,0)), ,VLOOKUP($C31,#REF!:#REF!,11,0)),0)))</f>
        <v>#REF!</v>
      </c>
      <c r="H31" s="25" t="e">
        <f>IF($C31="/","",IF($C31="","",IFERROR(IF(ISNA(VLOOKUP($C31,#REF!:#REF!,12,0)), ,VLOOKUP($C31,#REF!:#REF!,12,0)),0)))</f>
        <v>#REF!</v>
      </c>
      <c r="I31" s="25" t="e">
        <f>IF($C31="/","",IF($C31="","",IFERROR(IF(ISNA($H31/VLOOKUP($C31,'Bilan indicateurs PA SAV'!#REF!:'Bilan indicateurs PA SAV'!#REF!,5,0)), ,$H31/VLOOKUP($C31,'Bilan indicateurs PA SAV'!#REF!:'Bilan indicateurs PA SAV'!#REF!,5,0))*100,0)))</f>
        <v>#REF!</v>
      </c>
      <c r="J31" s="25" t="e">
        <f>IF($C31="/","",IF($C31="","",IFERROR(IF(ISNA($H31/VLOOKUP($C31,'Bilan indicateurs PA SAV'!#REF!:'Bilan indicateurs PA SAV'!#REF!,6,0)), ,$H31/VLOOKUP($C31,'Bilan indicateurs PA SAV'!#REF!:'Bilan indicateurs PA SAV'!#REF!,6,0)),"/")))</f>
        <v>#REF!</v>
      </c>
      <c r="K31" s="25" t="e">
        <f>IF($C31="/","",IF($C31="","",IFERROR(IF(ISNA($H31/VLOOKUP($C31,'Bilan indicateurs PA SAV'!#REF!:'Bilan indicateurs PA SAV'!#REF!,7,0)*100), ,$H31/VLOOKUP($C31,'Bilan indicateurs PA SAV'!#REF!:'Bilan indicateurs PA SAV'!#REF!,7,0)*100),"/")))</f>
        <v>#REF!</v>
      </c>
      <c r="L31" s="26" t="e">
        <f t="shared" si="0"/>
        <v>#REF!</v>
      </c>
      <c r="M31" s="13"/>
      <c r="N31" s="12"/>
      <c r="O31" s="3"/>
      <c r="P31" s="14"/>
      <c r="Q31" s="1"/>
      <c r="R31" s="1"/>
      <c r="S31" s="27" t="e">
        <f>IF($C31="","",IFERROR(IF(ISNA(VLOOKUP($C31,'Bilan indicateurs PA SAV'!#REF!:'Bilan indicateurs PA SAV'!#REF!,6,0)), ,VLOOKUP($C31,'Bilan indicateurs PA SAV'!#REF!:'Bilan indicateurs PA SAV'!#REF!,6,0)),"/"))</f>
        <v>#REF!</v>
      </c>
      <c r="T31" s="27" t="e">
        <f>IF($C31="","",IFERROR(IF(ISNA(VLOOKUP($C31,'Bilan indicateurs PA SAV'!#REF!:'Bilan indicateurs PA SAV'!#REF!,7,0)), ,VLOOKUP($C31,'Bilan indicateurs PA SAV'!#REF!:'Bilan indicateurs PA SAV'!#REF!,7,0)),"/"))</f>
        <v>#REF!</v>
      </c>
      <c r="U31" s="27" t="e">
        <f>IF($C31="","",IFERROR(IF(ISNA(VLOOKUP($C31,'Bilan indicateurs PA SAV'!#REF!:'Bilan indicateurs PA SAV'!#REF!,5,0)), ,VLOOKUP($C31,'Bilan indicateurs PA SAV'!#REF!:'Bilan indicateurs PA SAV'!#REF!,5,0)),"/"))</f>
        <v>#REF!</v>
      </c>
      <c r="V31" s="27" t="e">
        <f t="shared" ref="V31:V43" si="1">IF($C31="","",IFERROR(IF(ISNA($D31*$G31), ,$D31*$G31),"/"))</f>
        <v>#REF!</v>
      </c>
    </row>
    <row r="32" spans="1:22" ht="50.1" customHeight="1" x14ac:dyDescent="0.25">
      <c r="A32" s="1"/>
      <c r="B32" s="1"/>
      <c r="C32" s="36" t="e">
        <f>IF(#REF!="HR",#REF!,"/")</f>
        <v>#REF!</v>
      </c>
      <c r="D32" s="23" t="e">
        <f>IF($C32="/","",IF($C32="","",IFERROR(IF(ISNA(VLOOKUP($C32,#REF!:#REF!,10,0)), ,VLOOKUP($C32,#REF!:#REF!,10,0)),0)))</f>
        <v>#REF!</v>
      </c>
      <c r="E32" s="24" t="e">
        <f>IF($C32="/","",IF($C32="","",IFERROR(IF(ISNA($D32/VLOOKUP($C32,'Bilan indicateurs PA SAV'!#REF!:'Bilan indicateurs PA SAV'!#REF!,6,0)), ,$D32/VLOOKUP($C32,'Bilan indicateurs PA SAV'!#REF!:'Bilan indicateurs PA SAV'!#REF!,6,0)),"/")))</f>
        <v>#REF!</v>
      </c>
      <c r="F32" s="24" t="e">
        <f>IF($C32="/","",IF($C32="","",IFERROR(IF(ISNA($D32/VLOOKUP($C32,'Bilan indicateurs PA SAV'!#REF!:'Bilan indicateurs PA SAV'!#REF!,7,0)*100), ,$D32/VLOOKUP($C32,'Bilan indicateurs PA SAV'!#REF!:'Bilan indicateurs PA SAV'!#REF!,7,0)*100),"/")))</f>
        <v>#REF!</v>
      </c>
      <c r="G32" s="23" t="e">
        <f>IF($C32="/","",IF($C32="","",IFERROR(IF(ISNA(VLOOKUP($C32,#REF!:#REF!,11,0)), ,VLOOKUP($C32,#REF!:#REF!,11,0)),0)))</f>
        <v>#REF!</v>
      </c>
      <c r="H32" s="25" t="e">
        <f>IF($C32="/","",IF($C32="","",IFERROR(IF(ISNA(VLOOKUP($C32,#REF!:#REF!,12,0)), ,VLOOKUP($C32,#REF!:#REF!,12,0)),0)))</f>
        <v>#REF!</v>
      </c>
      <c r="I32" s="25" t="e">
        <f>IF($C32="/","",IF($C32="","",IFERROR(IF(ISNA($H32/VLOOKUP($C32,'Bilan indicateurs PA SAV'!#REF!:'Bilan indicateurs PA SAV'!#REF!,5,0)), ,$H32/VLOOKUP($C32,'Bilan indicateurs PA SAV'!#REF!:'Bilan indicateurs PA SAV'!#REF!,5,0))*100,0)))</f>
        <v>#REF!</v>
      </c>
      <c r="J32" s="25" t="e">
        <f>IF($C32="/","",IF($C32="","",IFERROR(IF(ISNA($H32/VLOOKUP($C32,'Bilan indicateurs PA SAV'!#REF!:'Bilan indicateurs PA SAV'!#REF!,6,0)), ,$H32/VLOOKUP($C32,'Bilan indicateurs PA SAV'!#REF!:'Bilan indicateurs PA SAV'!#REF!,6,0)),"/")))</f>
        <v>#REF!</v>
      </c>
      <c r="K32" s="25" t="e">
        <f>IF($C32="/","",IF($C32="","",IFERROR(IF(ISNA($H32/VLOOKUP($C32,'Bilan indicateurs PA SAV'!#REF!:'Bilan indicateurs PA SAV'!#REF!,7,0)*100), ,$H32/VLOOKUP($C32,'Bilan indicateurs PA SAV'!#REF!:'Bilan indicateurs PA SAV'!#REF!,7,0)*100),"/")))</f>
        <v>#REF!</v>
      </c>
      <c r="L32" s="26" t="e">
        <f t="shared" si="0"/>
        <v>#REF!</v>
      </c>
      <c r="M32" s="13"/>
      <c r="N32" s="12"/>
      <c r="O32" s="3"/>
      <c r="P32" s="14"/>
      <c r="Q32" s="1"/>
      <c r="R32" s="1"/>
      <c r="S32" s="27" t="e">
        <f>IF($C32="","",IFERROR(IF(ISNA(VLOOKUP($C32,'Bilan indicateurs PA SAV'!#REF!:'Bilan indicateurs PA SAV'!#REF!,6,0)), ,VLOOKUP($C32,'Bilan indicateurs PA SAV'!#REF!:'Bilan indicateurs PA SAV'!#REF!,6,0)),"/"))</f>
        <v>#REF!</v>
      </c>
      <c r="T32" s="27" t="e">
        <f>IF($C32="","",IFERROR(IF(ISNA(VLOOKUP($C32,'Bilan indicateurs PA SAV'!#REF!:'Bilan indicateurs PA SAV'!#REF!,7,0)), ,VLOOKUP($C32,'Bilan indicateurs PA SAV'!#REF!:'Bilan indicateurs PA SAV'!#REF!,7,0)),"/"))</f>
        <v>#REF!</v>
      </c>
      <c r="U32" s="27" t="e">
        <f>IF($C32="","",IFERROR(IF(ISNA(VLOOKUP($C32,'Bilan indicateurs PA SAV'!#REF!:'Bilan indicateurs PA SAV'!#REF!,5,0)), ,VLOOKUP($C32,'Bilan indicateurs PA SAV'!#REF!:'Bilan indicateurs PA SAV'!#REF!,5,0)),"/"))</f>
        <v>#REF!</v>
      </c>
      <c r="V32" s="27" t="e">
        <f t="shared" si="1"/>
        <v>#REF!</v>
      </c>
    </row>
    <row r="33" spans="1:22" ht="50.1" customHeight="1" x14ac:dyDescent="0.25">
      <c r="A33" s="1"/>
      <c r="B33" s="1"/>
      <c r="C33" s="36" t="e">
        <f>IF(#REF!="HR",#REF!,"/")</f>
        <v>#REF!</v>
      </c>
      <c r="D33" s="23" t="e">
        <f>IF($C33="/","",IF($C33="","",IFERROR(IF(ISNA(VLOOKUP($C33,#REF!:#REF!,10,0)), ,VLOOKUP($C33,#REF!:#REF!,10,0)),0)))</f>
        <v>#REF!</v>
      </c>
      <c r="E33" s="24" t="e">
        <f>IF($C33="/","",IF($C33="","",IFERROR(IF(ISNA($D33/VLOOKUP($C33,'Bilan indicateurs PA SAV'!#REF!:'Bilan indicateurs PA SAV'!#REF!,6,0)), ,$D33/VLOOKUP($C33,'Bilan indicateurs PA SAV'!#REF!:'Bilan indicateurs PA SAV'!#REF!,6,0)),"/")))</f>
        <v>#REF!</v>
      </c>
      <c r="F33" s="24" t="e">
        <f>IF($C33="/","",IF($C33="","",IFERROR(IF(ISNA($D33/VLOOKUP($C33,'Bilan indicateurs PA SAV'!#REF!:'Bilan indicateurs PA SAV'!#REF!,7,0)*100), ,$D33/VLOOKUP($C33,'Bilan indicateurs PA SAV'!#REF!:'Bilan indicateurs PA SAV'!#REF!,7,0)*100),"/")))</f>
        <v>#REF!</v>
      </c>
      <c r="G33" s="23" t="e">
        <f>IF($C33="/","",IF($C33="","",IFERROR(IF(ISNA(VLOOKUP($C33,#REF!:#REF!,11,0)), ,VLOOKUP($C33,#REF!:#REF!,11,0)),0)))</f>
        <v>#REF!</v>
      </c>
      <c r="H33" s="25" t="e">
        <f>IF($C33="/","",IF($C33="","",IFERROR(IF(ISNA(VLOOKUP($C33,#REF!:#REF!,12,0)), ,VLOOKUP($C33,#REF!:#REF!,12,0)),0)))</f>
        <v>#REF!</v>
      </c>
      <c r="I33" s="25" t="e">
        <f>IF($C33="/","",IF($C33="","",IFERROR(IF(ISNA($H33/VLOOKUP($C33,'Bilan indicateurs PA SAV'!#REF!:'Bilan indicateurs PA SAV'!#REF!,5,0)), ,$H33/VLOOKUP($C33,'Bilan indicateurs PA SAV'!#REF!:'Bilan indicateurs PA SAV'!#REF!,5,0))*100,0)))</f>
        <v>#REF!</v>
      </c>
      <c r="J33" s="25" t="e">
        <f>IF($C33="/","",IF($C33="","",IFERROR(IF(ISNA($H33/VLOOKUP($C33,'Bilan indicateurs PA SAV'!#REF!:'Bilan indicateurs PA SAV'!#REF!,6,0)), ,$H33/VLOOKUP($C33,'Bilan indicateurs PA SAV'!#REF!:'Bilan indicateurs PA SAV'!#REF!,6,0)),"/")))</f>
        <v>#REF!</v>
      </c>
      <c r="K33" s="25" t="e">
        <f>IF($C33="/","",IF($C33="","",IFERROR(IF(ISNA($H33/VLOOKUP($C33,'Bilan indicateurs PA SAV'!#REF!:'Bilan indicateurs PA SAV'!#REF!,7,0)*100), ,$H33/VLOOKUP($C33,'Bilan indicateurs PA SAV'!#REF!:'Bilan indicateurs PA SAV'!#REF!,7,0)*100),"/")))</f>
        <v>#REF!</v>
      </c>
      <c r="L33" s="26" t="e">
        <f t="shared" si="0"/>
        <v>#REF!</v>
      </c>
      <c r="M33" s="13"/>
      <c r="N33" s="12"/>
      <c r="O33" s="3"/>
      <c r="P33" s="14"/>
      <c r="Q33" s="1"/>
      <c r="R33" s="1"/>
      <c r="S33" s="27" t="e">
        <f>IF($C33="","",IFERROR(IF(ISNA(VLOOKUP($C33,'Bilan indicateurs PA SAV'!#REF!:'Bilan indicateurs PA SAV'!#REF!,6,0)), ,VLOOKUP($C33,'Bilan indicateurs PA SAV'!#REF!:'Bilan indicateurs PA SAV'!#REF!,6,0)),"/"))</f>
        <v>#REF!</v>
      </c>
      <c r="T33" s="27" t="e">
        <f>IF($C33="","",IFERROR(IF(ISNA(VLOOKUP($C33,'Bilan indicateurs PA SAV'!#REF!:'Bilan indicateurs PA SAV'!#REF!,7,0)), ,VLOOKUP($C33,'Bilan indicateurs PA SAV'!#REF!:'Bilan indicateurs PA SAV'!#REF!,7,0)),"/"))</f>
        <v>#REF!</v>
      </c>
      <c r="U33" s="27" t="e">
        <f>IF($C33="","",IFERROR(IF(ISNA(VLOOKUP($C33,'Bilan indicateurs PA SAV'!#REF!:'Bilan indicateurs PA SAV'!#REF!,5,0)), ,VLOOKUP($C33,'Bilan indicateurs PA SAV'!#REF!:'Bilan indicateurs PA SAV'!#REF!,5,0)),"/"))</f>
        <v>#REF!</v>
      </c>
      <c r="V33" s="27" t="e">
        <f t="shared" si="1"/>
        <v>#REF!</v>
      </c>
    </row>
    <row r="34" spans="1:22" ht="50.1" customHeight="1" x14ac:dyDescent="0.25">
      <c r="A34" s="1"/>
      <c r="B34" s="1"/>
      <c r="C34" s="36" t="e">
        <f>IF(#REF!="HR",#REF!,"/")</f>
        <v>#REF!</v>
      </c>
      <c r="D34" s="23" t="e">
        <f>IF($C34="/","",IF($C34="","",IFERROR(IF(ISNA(VLOOKUP($C34,#REF!:#REF!,10,0)), ,VLOOKUP($C34,#REF!:#REF!,10,0)),0)))</f>
        <v>#REF!</v>
      </c>
      <c r="E34" s="24" t="e">
        <f>IF($C34="/","",IF($C34="","",IFERROR(IF(ISNA($D34/VLOOKUP($C34,'Bilan indicateurs PA SAV'!#REF!:'Bilan indicateurs PA SAV'!#REF!,6,0)), ,$D34/VLOOKUP($C34,'Bilan indicateurs PA SAV'!#REF!:'Bilan indicateurs PA SAV'!#REF!,6,0)),"/")))</f>
        <v>#REF!</v>
      </c>
      <c r="F34" s="24" t="e">
        <f>IF($C34="/","",IF($C34="","",IFERROR(IF(ISNA($D34/VLOOKUP($C34,'Bilan indicateurs PA SAV'!#REF!:'Bilan indicateurs PA SAV'!#REF!,7,0)*100), ,$D34/VLOOKUP($C34,'Bilan indicateurs PA SAV'!#REF!:'Bilan indicateurs PA SAV'!#REF!,7,0)*100),"/")))</f>
        <v>#REF!</v>
      </c>
      <c r="G34" s="23" t="e">
        <f>IF($C34="/","",IF($C34="","",IFERROR(IF(ISNA(VLOOKUP($C34,#REF!:#REF!,11,0)), ,VLOOKUP($C34,#REF!:#REF!,11,0)),0)))</f>
        <v>#REF!</v>
      </c>
      <c r="H34" s="25" t="e">
        <f>IF($C34="/","",IF($C34="","",IFERROR(IF(ISNA(VLOOKUP($C34,#REF!:#REF!,12,0)), ,VLOOKUP($C34,#REF!:#REF!,12,0)),0)))</f>
        <v>#REF!</v>
      </c>
      <c r="I34" s="25" t="e">
        <f>IF($C34="/","",IF($C34="","",IFERROR(IF(ISNA($H34/VLOOKUP($C34,'Bilan indicateurs PA SAV'!#REF!:'Bilan indicateurs PA SAV'!#REF!,5,0)), ,$H34/VLOOKUP($C34,'Bilan indicateurs PA SAV'!#REF!:'Bilan indicateurs PA SAV'!#REF!,5,0))*100,0)))</f>
        <v>#REF!</v>
      </c>
      <c r="J34" s="25" t="e">
        <f>IF($C34="/","",IF($C34="","",IFERROR(IF(ISNA($H34/VLOOKUP($C34,'Bilan indicateurs PA SAV'!#REF!:'Bilan indicateurs PA SAV'!#REF!,6,0)), ,$H34/VLOOKUP($C34,'Bilan indicateurs PA SAV'!#REF!:'Bilan indicateurs PA SAV'!#REF!,6,0)),"/")))</f>
        <v>#REF!</v>
      </c>
      <c r="K34" s="25" t="e">
        <f>IF($C34="/","",IF($C34="","",IFERROR(IF(ISNA($H34/VLOOKUP($C34,'Bilan indicateurs PA SAV'!#REF!:'Bilan indicateurs PA SAV'!#REF!,7,0)*100), ,$H34/VLOOKUP($C34,'Bilan indicateurs PA SAV'!#REF!:'Bilan indicateurs PA SAV'!#REF!,7,0)*100),"/")))</f>
        <v>#REF!</v>
      </c>
      <c r="L34" s="26" t="e">
        <f t="shared" si="0"/>
        <v>#REF!</v>
      </c>
      <c r="M34" s="13"/>
      <c r="N34" s="12"/>
      <c r="O34" s="3"/>
      <c r="P34" s="14"/>
      <c r="Q34" s="1"/>
      <c r="R34" s="1"/>
      <c r="S34" s="27" t="e">
        <f>IF($C34="","",IFERROR(IF(ISNA(VLOOKUP($C34,'Bilan indicateurs PA SAV'!#REF!:'Bilan indicateurs PA SAV'!#REF!,6,0)), ,VLOOKUP($C34,'Bilan indicateurs PA SAV'!#REF!:'Bilan indicateurs PA SAV'!#REF!,6,0)),"/"))</f>
        <v>#REF!</v>
      </c>
      <c r="T34" s="27" t="e">
        <f>IF($C34="","",IFERROR(IF(ISNA(VLOOKUP($C34,'Bilan indicateurs PA SAV'!#REF!:'Bilan indicateurs PA SAV'!#REF!,7,0)), ,VLOOKUP($C34,'Bilan indicateurs PA SAV'!#REF!:'Bilan indicateurs PA SAV'!#REF!,7,0)),"/"))</f>
        <v>#REF!</v>
      </c>
      <c r="U34" s="27" t="e">
        <f>IF($C34="","",IFERROR(IF(ISNA(VLOOKUP($C34,'Bilan indicateurs PA SAV'!#REF!:'Bilan indicateurs PA SAV'!#REF!,5,0)), ,VLOOKUP($C34,'Bilan indicateurs PA SAV'!#REF!:'Bilan indicateurs PA SAV'!#REF!,5,0)),"/"))</f>
        <v>#REF!</v>
      </c>
      <c r="V34" s="27" t="e">
        <f t="shared" si="1"/>
        <v>#REF!</v>
      </c>
    </row>
    <row r="35" spans="1:22" ht="50.1" customHeight="1" x14ac:dyDescent="0.25">
      <c r="A35" s="1"/>
      <c r="B35" s="1"/>
      <c r="C35" s="36" t="e">
        <f>IF(#REF!="HR",#REF!,"/")</f>
        <v>#REF!</v>
      </c>
      <c r="D35" s="23" t="e">
        <f>IF($C35="/","",IF($C35="","",IFERROR(IF(ISNA(VLOOKUP($C35,#REF!:#REF!,10,0)), ,VLOOKUP($C35,#REF!:#REF!,10,0)),0)))</f>
        <v>#REF!</v>
      </c>
      <c r="E35" s="24" t="e">
        <f>IF($C35="/","",IF($C35="","",IFERROR(IF(ISNA($D35/VLOOKUP($C35,'Bilan indicateurs PA SAV'!#REF!:'Bilan indicateurs PA SAV'!#REF!,6,0)), ,$D35/VLOOKUP($C35,'Bilan indicateurs PA SAV'!#REF!:'Bilan indicateurs PA SAV'!#REF!,6,0)),"/")))</f>
        <v>#REF!</v>
      </c>
      <c r="F35" s="24" t="e">
        <f>IF($C35="/","",IF($C35="","",IFERROR(IF(ISNA($D35/VLOOKUP($C35,'Bilan indicateurs PA SAV'!#REF!:'Bilan indicateurs PA SAV'!#REF!,7,0)*100), ,$D35/VLOOKUP($C35,'Bilan indicateurs PA SAV'!#REF!:'Bilan indicateurs PA SAV'!#REF!,7,0)*100),"/")))</f>
        <v>#REF!</v>
      </c>
      <c r="G35" s="23" t="e">
        <f>IF($C35="/","",IF($C35="","",IFERROR(IF(ISNA(VLOOKUP($C35,#REF!:#REF!,11,0)), ,VLOOKUP($C35,#REF!:#REF!,11,0)),0)))</f>
        <v>#REF!</v>
      </c>
      <c r="H35" s="25" t="e">
        <f>IF($C35="/","",IF($C35="","",IFERROR(IF(ISNA(VLOOKUP($C35,#REF!:#REF!,12,0)), ,VLOOKUP($C35,#REF!:#REF!,12,0)),0)))</f>
        <v>#REF!</v>
      </c>
      <c r="I35" s="25" t="e">
        <f>IF($C35="/","",IF($C35="","",IFERROR(IF(ISNA($H35/VLOOKUP($C35,'Bilan indicateurs PA SAV'!#REF!:'Bilan indicateurs PA SAV'!#REF!,5,0)), ,$H35/VLOOKUP($C35,'Bilan indicateurs PA SAV'!#REF!:'Bilan indicateurs PA SAV'!#REF!,5,0))*100,0)))</f>
        <v>#REF!</v>
      </c>
      <c r="J35" s="25" t="e">
        <f>IF($C35="/","",IF($C35="","",IFERROR(IF(ISNA($H35/VLOOKUP($C35,'Bilan indicateurs PA SAV'!#REF!:'Bilan indicateurs PA SAV'!#REF!,6,0)), ,$H35/VLOOKUP($C35,'Bilan indicateurs PA SAV'!#REF!:'Bilan indicateurs PA SAV'!#REF!,6,0)),"/")))</f>
        <v>#REF!</v>
      </c>
      <c r="K35" s="25" t="e">
        <f>IF($C35="/","",IF($C35="","",IFERROR(IF(ISNA($H35/VLOOKUP($C35,'Bilan indicateurs PA SAV'!#REF!:'Bilan indicateurs PA SAV'!#REF!,7,0)*100), ,$H35/VLOOKUP($C35,'Bilan indicateurs PA SAV'!#REF!:'Bilan indicateurs PA SAV'!#REF!,7,0)*100),"/")))</f>
        <v>#REF!</v>
      </c>
      <c r="L35" s="26" t="e">
        <f t="shared" si="0"/>
        <v>#REF!</v>
      </c>
      <c r="M35" s="13"/>
      <c r="N35" s="12"/>
      <c r="O35" s="3"/>
      <c r="P35" s="14"/>
      <c r="Q35" s="1"/>
      <c r="R35" s="1"/>
      <c r="S35" s="27" t="e">
        <f>IF($C35="","",IFERROR(IF(ISNA(VLOOKUP($C35,'Bilan indicateurs PA SAV'!#REF!:'Bilan indicateurs PA SAV'!#REF!,6,0)), ,VLOOKUP($C35,'Bilan indicateurs PA SAV'!#REF!:'Bilan indicateurs PA SAV'!#REF!,6,0)),"/"))</f>
        <v>#REF!</v>
      </c>
      <c r="T35" s="27" t="e">
        <f>IF($C35="","",IFERROR(IF(ISNA(VLOOKUP($C35,'Bilan indicateurs PA SAV'!#REF!:'Bilan indicateurs PA SAV'!#REF!,7,0)), ,VLOOKUP($C35,'Bilan indicateurs PA SAV'!#REF!:'Bilan indicateurs PA SAV'!#REF!,7,0)),"/"))</f>
        <v>#REF!</v>
      </c>
      <c r="U35" s="27" t="e">
        <f>IF($C35="","",IFERROR(IF(ISNA(VLOOKUP($C35,'Bilan indicateurs PA SAV'!#REF!:'Bilan indicateurs PA SAV'!#REF!,5,0)), ,VLOOKUP($C35,'Bilan indicateurs PA SAV'!#REF!:'Bilan indicateurs PA SAV'!#REF!,5,0)),"/"))</f>
        <v>#REF!</v>
      </c>
      <c r="V35" s="27" t="e">
        <f t="shared" si="1"/>
        <v>#REF!</v>
      </c>
    </row>
    <row r="36" spans="1:22" ht="50.1" customHeight="1" x14ac:dyDescent="0.25">
      <c r="A36" s="1"/>
      <c r="B36" s="1"/>
      <c r="C36" s="36" t="e">
        <f>IF(#REF!="HR",#REF!,"/")</f>
        <v>#REF!</v>
      </c>
      <c r="D36" s="23" t="e">
        <f>IF($C36="/","",IF($C36="","",IFERROR(IF(ISNA(VLOOKUP($C36,#REF!:#REF!,10,0)), ,VLOOKUP($C36,#REF!:#REF!,10,0)),0)))</f>
        <v>#REF!</v>
      </c>
      <c r="E36" s="24" t="e">
        <f>IF($C36="/","",IF($C36="","",IFERROR(IF(ISNA($D36/VLOOKUP($C36,'Bilan indicateurs PA SAV'!#REF!:'Bilan indicateurs PA SAV'!#REF!,6,0)), ,$D36/VLOOKUP($C36,'Bilan indicateurs PA SAV'!#REF!:'Bilan indicateurs PA SAV'!#REF!,6,0)),"/")))</f>
        <v>#REF!</v>
      </c>
      <c r="F36" s="24" t="e">
        <f>IF($C36="/","",IF($C36="","",IFERROR(IF(ISNA($D36/VLOOKUP($C36,'Bilan indicateurs PA SAV'!#REF!:'Bilan indicateurs PA SAV'!#REF!,7,0)*100), ,$D36/VLOOKUP($C36,'Bilan indicateurs PA SAV'!#REF!:'Bilan indicateurs PA SAV'!#REF!,7,0)*100),"/")))</f>
        <v>#REF!</v>
      </c>
      <c r="G36" s="23" t="e">
        <f>IF($C36="/","",IF($C36="","",IFERROR(IF(ISNA(VLOOKUP($C36,#REF!:#REF!,11,0)), ,VLOOKUP($C36,#REF!:#REF!,11,0)),0)))</f>
        <v>#REF!</v>
      </c>
      <c r="H36" s="25" t="e">
        <f>IF($C36="/","",IF($C36="","",IFERROR(IF(ISNA(VLOOKUP($C36,#REF!:#REF!,12,0)), ,VLOOKUP($C36,#REF!:#REF!,12,0)),0)))</f>
        <v>#REF!</v>
      </c>
      <c r="I36" s="25" t="e">
        <f>IF($C36="/","",IF($C36="","",IFERROR(IF(ISNA($H36/VLOOKUP($C36,'Bilan indicateurs PA SAV'!#REF!:'Bilan indicateurs PA SAV'!#REF!,5,0)), ,$H36/VLOOKUP($C36,'Bilan indicateurs PA SAV'!#REF!:'Bilan indicateurs PA SAV'!#REF!,5,0))*100,0)))</f>
        <v>#REF!</v>
      </c>
      <c r="J36" s="25" t="e">
        <f>IF($C36="/","",IF($C36="","",IFERROR(IF(ISNA($H36/VLOOKUP($C36,'Bilan indicateurs PA SAV'!#REF!:'Bilan indicateurs PA SAV'!#REF!,6,0)), ,$H36/VLOOKUP($C36,'Bilan indicateurs PA SAV'!#REF!:'Bilan indicateurs PA SAV'!#REF!,6,0)),"/")))</f>
        <v>#REF!</v>
      </c>
      <c r="K36" s="25" t="e">
        <f>IF($C36="/","",IF($C36="","",IFERROR(IF(ISNA($H36/VLOOKUP($C36,'Bilan indicateurs PA SAV'!#REF!:'Bilan indicateurs PA SAV'!#REF!,7,0)*100), ,$H36/VLOOKUP($C36,'Bilan indicateurs PA SAV'!#REF!:'Bilan indicateurs PA SAV'!#REF!,7,0)*100),"/")))</f>
        <v>#REF!</v>
      </c>
      <c r="L36" s="26" t="e">
        <f t="shared" si="0"/>
        <v>#REF!</v>
      </c>
      <c r="M36" s="13"/>
      <c r="N36" s="12"/>
      <c r="O36" s="3"/>
      <c r="P36" s="14"/>
      <c r="Q36" s="1"/>
      <c r="R36" s="1"/>
      <c r="S36" s="27" t="e">
        <f>IF($C36="","",IFERROR(IF(ISNA(VLOOKUP($C36,'Bilan indicateurs PA SAV'!#REF!:'Bilan indicateurs PA SAV'!#REF!,6,0)), ,VLOOKUP($C36,'Bilan indicateurs PA SAV'!#REF!:'Bilan indicateurs PA SAV'!#REF!,6,0)),"/"))</f>
        <v>#REF!</v>
      </c>
      <c r="T36" s="27" t="e">
        <f>IF($C36="","",IFERROR(IF(ISNA(VLOOKUP($C36,'Bilan indicateurs PA SAV'!#REF!:'Bilan indicateurs PA SAV'!#REF!,7,0)), ,VLOOKUP($C36,'Bilan indicateurs PA SAV'!#REF!:'Bilan indicateurs PA SAV'!#REF!,7,0)),"/"))</f>
        <v>#REF!</v>
      </c>
      <c r="U36" s="27" t="e">
        <f>IF($C36="","",IFERROR(IF(ISNA(VLOOKUP($C36,'Bilan indicateurs PA SAV'!#REF!:'Bilan indicateurs PA SAV'!#REF!,5,0)), ,VLOOKUP($C36,'Bilan indicateurs PA SAV'!#REF!:'Bilan indicateurs PA SAV'!#REF!,5,0)),"/"))</f>
        <v>#REF!</v>
      </c>
      <c r="V36" s="27" t="e">
        <f t="shared" si="1"/>
        <v>#REF!</v>
      </c>
    </row>
    <row r="37" spans="1:22" ht="50.1" customHeight="1" x14ac:dyDescent="0.25">
      <c r="A37" s="1"/>
      <c r="B37" s="1"/>
      <c r="C37" s="36" t="e">
        <f>IF(#REF!="HR",#REF!,"/")</f>
        <v>#REF!</v>
      </c>
      <c r="D37" s="23" t="e">
        <f>IF($C37="/","",IF($C37="","",IFERROR(IF(ISNA(VLOOKUP($C37,#REF!:#REF!,10,0)), ,VLOOKUP($C37,#REF!:#REF!,10,0)),0)))</f>
        <v>#REF!</v>
      </c>
      <c r="E37" s="24" t="e">
        <f>IF($C37="/","",IF($C37="","",IFERROR(IF(ISNA($D37/VLOOKUP($C37,'Bilan indicateurs PA SAV'!#REF!:'Bilan indicateurs PA SAV'!#REF!,6,0)), ,$D37/VLOOKUP($C37,'Bilan indicateurs PA SAV'!#REF!:'Bilan indicateurs PA SAV'!#REF!,6,0)),"/")))</f>
        <v>#REF!</v>
      </c>
      <c r="F37" s="24" t="e">
        <f>IF($C37="/","",IF($C37="","",IFERROR(IF(ISNA($D37/VLOOKUP($C37,'Bilan indicateurs PA SAV'!#REF!:'Bilan indicateurs PA SAV'!#REF!,7,0)*100), ,$D37/VLOOKUP($C37,'Bilan indicateurs PA SAV'!#REF!:'Bilan indicateurs PA SAV'!#REF!,7,0)*100),"/")))</f>
        <v>#REF!</v>
      </c>
      <c r="G37" s="23" t="e">
        <f>IF($C37="/","",IF($C37="","",IFERROR(IF(ISNA(VLOOKUP($C37,#REF!:#REF!,11,0)), ,VLOOKUP($C37,#REF!:#REF!,11,0)),0)))</f>
        <v>#REF!</v>
      </c>
      <c r="H37" s="25" t="e">
        <f>IF($C37="/","",IF($C37="","",IFERROR(IF(ISNA(VLOOKUP($C37,#REF!:#REF!,12,0)), ,VLOOKUP($C37,#REF!:#REF!,12,0)),0)))</f>
        <v>#REF!</v>
      </c>
      <c r="I37" s="25" t="e">
        <f>IF($C37="/","",IF($C37="","",IFERROR(IF(ISNA($H37/VLOOKUP($C37,'Bilan indicateurs PA SAV'!#REF!:'Bilan indicateurs PA SAV'!#REF!,5,0)), ,$H37/VLOOKUP($C37,'Bilan indicateurs PA SAV'!#REF!:'Bilan indicateurs PA SAV'!#REF!,5,0))*100,0)))</f>
        <v>#REF!</v>
      </c>
      <c r="J37" s="25" t="e">
        <f>IF($C37="/","",IF($C37="","",IFERROR(IF(ISNA($H37/VLOOKUP($C37,'Bilan indicateurs PA SAV'!#REF!:'Bilan indicateurs PA SAV'!#REF!,6,0)), ,$H37/VLOOKUP($C37,'Bilan indicateurs PA SAV'!#REF!:'Bilan indicateurs PA SAV'!#REF!,6,0)),"/")))</f>
        <v>#REF!</v>
      </c>
      <c r="K37" s="25" t="e">
        <f>IF($C37="/","",IF($C37="","",IFERROR(IF(ISNA($H37/VLOOKUP($C37,'Bilan indicateurs PA SAV'!#REF!:'Bilan indicateurs PA SAV'!#REF!,7,0)*100), ,$H37/VLOOKUP($C37,'Bilan indicateurs PA SAV'!#REF!:'Bilan indicateurs PA SAV'!#REF!,7,0)*100),"/")))</f>
        <v>#REF!</v>
      </c>
      <c r="L37" s="26" t="e">
        <f t="shared" si="0"/>
        <v>#REF!</v>
      </c>
      <c r="M37" s="13"/>
      <c r="N37" s="12"/>
      <c r="O37" s="3"/>
      <c r="P37" s="14"/>
      <c r="Q37" s="1"/>
      <c r="R37" s="1"/>
      <c r="S37" s="27" t="e">
        <f>IF($C37="","",IFERROR(IF(ISNA(VLOOKUP($C37,'Bilan indicateurs PA SAV'!#REF!:'Bilan indicateurs PA SAV'!#REF!,6,0)), ,VLOOKUP($C37,'Bilan indicateurs PA SAV'!#REF!:'Bilan indicateurs PA SAV'!#REF!,6,0)),"/"))</f>
        <v>#REF!</v>
      </c>
      <c r="T37" s="27" t="e">
        <f>IF($C37="","",IFERROR(IF(ISNA(VLOOKUP($C37,'Bilan indicateurs PA SAV'!#REF!:'Bilan indicateurs PA SAV'!#REF!,7,0)), ,VLOOKUP($C37,'Bilan indicateurs PA SAV'!#REF!:'Bilan indicateurs PA SAV'!#REF!,7,0)),"/"))</f>
        <v>#REF!</v>
      </c>
      <c r="U37" s="27" t="e">
        <f>IF($C37="","",IFERROR(IF(ISNA(VLOOKUP($C37,'Bilan indicateurs PA SAV'!#REF!:'Bilan indicateurs PA SAV'!#REF!,5,0)), ,VLOOKUP($C37,'Bilan indicateurs PA SAV'!#REF!:'Bilan indicateurs PA SAV'!#REF!,5,0)),"/"))</f>
        <v>#REF!</v>
      </c>
      <c r="V37" s="27" t="e">
        <f t="shared" si="1"/>
        <v>#REF!</v>
      </c>
    </row>
    <row r="38" spans="1:22" ht="50.1" customHeight="1" x14ac:dyDescent="0.25">
      <c r="A38" s="1"/>
      <c r="B38" s="1"/>
      <c r="C38" s="36" t="e">
        <f>IF(#REF!="HR",#REF!,"/")</f>
        <v>#REF!</v>
      </c>
      <c r="D38" s="23" t="e">
        <f>IF($C38="/","",IF($C38="","",IFERROR(IF(ISNA(VLOOKUP($C38,#REF!:#REF!,10,0)), ,VLOOKUP($C38,#REF!:#REF!,10,0)),0)))</f>
        <v>#REF!</v>
      </c>
      <c r="E38" s="24" t="e">
        <f>IF($C38="/","",IF($C38="","",IFERROR(IF(ISNA($D38/VLOOKUP($C38,'Bilan indicateurs PA SAV'!#REF!:'Bilan indicateurs PA SAV'!#REF!,6,0)), ,$D38/VLOOKUP($C38,'Bilan indicateurs PA SAV'!#REF!:'Bilan indicateurs PA SAV'!#REF!,6,0)),"/")))</f>
        <v>#REF!</v>
      </c>
      <c r="F38" s="24" t="e">
        <f>IF($C38="/","",IF($C38="","",IFERROR(IF(ISNA($D38/VLOOKUP($C38,'Bilan indicateurs PA SAV'!#REF!:'Bilan indicateurs PA SAV'!#REF!,7,0)*100), ,$D38/VLOOKUP($C38,'Bilan indicateurs PA SAV'!#REF!:'Bilan indicateurs PA SAV'!#REF!,7,0)*100),"/")))</f>
        <v>#REF!</v>
      </c>
      <c r="G38" s="23" t="e">
        <f>IF($C38="/","",IF($C38="","",IFERROR(IF(ISNA(VLOOKUP($C38,#REF!:#REF!,11,0)), ,VLOOKUP($C38,#REF!:#REF!,11,0)),0)))</f>
        <v>#REF!</v>
      </c>
      <c r="H38" s="25" t="e">
        <f>IF($C38="/","",IF($C38="","",IFERROR(IF(ISNA(VLOOKUP($C38,#REF!:#REF!,12,0)), ,VLOOKUP($C38,#REF!:#REF!,12,0)),0)))</f>
        <v>#REF!</v>
      </c>
      <c r="I38" s="25" t="e">
        <f>IF($C38="/","",IF($C38="","",IFERROR(IF(ISNA($H38/VLOOKUP($C38,'Bilan indicateurs PA SAV'!#REF!:'Bilan indicateurs PA SAV'!#REF!,5,0)), ,$H38/VLOOKUP($C38,'Bilan indicateurs PA SAV'!#REF!:'Bilan indicateurs PA SAV'!#REF!,5,0))*100,0)))</f>
        <v>#REF!</v>
      </c>
      <c r="J38" s="25" t="e">
        <f>IF($C38="/","",IF($C38="","",IFERROR(IF(ISNA($H38/VLOOKUP($C38,'Bilan indicateurs PA SAV'!#REF!:'Bilan indicateurs PA SAV'!#REF!,6,0)), ,$H38/VLOOKUP($C38,'Bilan indicateurs PA SAV'!#REF!:'Bilan indicateurs PA SAV'!#REF!,6,0)),"/")))</f>
        <v>#REF!</v>
      </c>
      <c r="K38" s="25" t="e">
        <f>IF($C38="/","",IF($C38="","",IFERROR(IF(ISNA($H38/VLOOKUP($C38,'Bilan indicateurs PA SAV'!#REF!:'Bilan indicateurs PA SAV'!#REF!,7,0)*100), ,$H38/VLOOKUP($C38,'Bilan indicateurs PA SAV'!#REF!:'Bilan indicateurs PA SAV'!#REF!,7,0)*100),"/")))</f>
        <v>#REF!</v>
      </c>
      <c r="L38" s="26" t="e">
        <f t="shared" si="0"/>
        <v>#REF!</v>
      </c>
      <c r="M38" s="13"/>
      <c r="N38" s="12"/>
      <c r="O38" s="3"/>
      <c r="P38" s="14"/>
      <c r="Q38" s="1"/>
      <c r="R38" s="1"/>
      <c r="S38" s="27" t="e">
        <f>IF($C38="","",IFERROR(IF(ISNA(VLOOKUP($C38,'Bilan indicateurs PA SAV'!#REF!:'Bilan indicateurs PA SAV'!#REF!,6,0)), ,VLOOKUP($C38,'Bilan indicateurs PA SAV'!#REF!:'Bilan indicateurs PA SAV'!#REF!,6,0)),"/"))</f>
        <v>#REF!</v>
      </c>
      <c r="T38" s="27" t="e">
        <f>IF($C38="","",IFERROR(IF(ISNA(VLOOKUP($C38,'Bilan indicateurs PA SAV'!#REF!:'Bilan indicateurs PA SAV'!#REF!,7,0)), ,VLOOKUP($C38,'Bilan indicateurs PA SAV'!#REF!:'Bilan indicateurs PA SAV'!#REF!,7,0)),"/"))</f>
        <v>#REF!</v>
      </c>
      <c r="U38" s="27" t="e">
        <f>IF($C38="","",IFERROR(IF(ISNA(VLOOKUP($C38,'Bilan indicateurs PA SAV'!#REF!:'Bilan indicateurs PA SAV'!#REF!,5,0)), ,VLOOKUP($C38,'Bilan indicateurs PA SAV'!#REF!:'Bilan indicateurs PA SAV'!#REF!,5,0)),"/"))</f>
        <v>#REF!</v>
      </c>
      <c r="V38" s="27" t="e">
        <f t="shared" si="1"/>
        <v>#REF!</v>
      </c>
    </row>
    <row r="39" spans="1:22" ht="50.1" customHeight="1" x14ac:dyDescent="0.25">
      <c r="A39" s="1"/>
      <c r="B39" s="1"/>
      <c r="C39" s="36" t="e">
        <f>IF(#REF!="HR",#REF!,"/")</f>
        <v>#REF!</v>
      </c>
      <c r="D39" s="23" t="e">
        <f>IF($C39="/","",IF($C39="","",IFERROR(IF(ISNA(VLOOKUP($C39,#REF!:#REF!,10,0)), ,VLOOKUP($C39,#REF!:#REF!,10,0)),0)))</f>
        <v>#REF!</v>
      </c>
      <c r="E39" s="24" t="e">
        <f>IF($C39="/","",IF($C39="","",IFERROR(IF(ISNA($D39/VLOOKUP($C39,'Bilan indicateurs PA SAV'!#REF!:'Bilan indicateurs PA SAV'!#REF!,6,0)), ,$D39/VLOOKUP($C39,'Bilan indicateurs PA SAV'!#REF!:'Bilan indicateurs PA SAV'!#REF!,6,0)),"/")))</f>
        <v>#REF!</v>
      </c>
      <c r="F39" s="24" t="e">
        <f>IF($C39="/","",IF($C39="","",IFERROR(IF(ISNA($D39/VLOOKUP($C39,'Bilan indicateurs PA SAV'!#REF!:'Bilan indicateurs PA SAV'!#REF!,7,0)*100), ,$D39/VLOOKUP($C39,'Bilan indicateurs PA SAV'!#REF!:'Bilan indicateurs PA SAV'!#REF!,7,0)*100),"/")))</f>
        <v>#REF!</v>
      </c>
      <c r="G39" s="23" t="e">
        <f>IF($C39="/","",IF($C39="","",IFERROR(IF(ISNA(VLOOKUP($C39,#REF!:#REF!,11,0)), ,VLOOKUP($C39,#REF!:#REF!,11,0)),0)))</f>
        <v>#REF!</v>
      </c>
      <c r="H39" s="25" t="e">
        <f>IF($C39="/","",IF($C39="","",IFERROR(IF(ISNA(VLOOKUP($C39,#REF!:#REF!,12,0)), ,VLOOKUP($C39,#REF!:#REF!,12,0)),0)))</f>
        <v>#REF!</v>
      </c>
      <c r="I39" s="25" t="e">
        <f>IF($C39="/","",IF($C39="","",IFERROR(IF(ISNA($H39/VLOOKUP($C39,'Bilan indicateurs PA SAV'!#REF!:'Bilan indicateurs PA SAV'!#REF!,5,0)), ,$H39/VLOOKUP($C39,'Bilan indicateurs PA SAV'!#REF!:'Bilan indicateurs PA SAV'!#REF!,5,0))*100,0)))</f>
        <v>#REF!</v>
      </c>
      <c r="J39" s="25" t="e">
        <f>IF($C39="/","",IF($C39="","",IFERROR(IF(ISNA($H39/VLOOKUP($C39,'Bilan indicateurs PA SAV'!#REF!:'Bilan indicateurs PA SAV'!#REF!,6,0)), ,$H39/VLOOKUP($C39,'Bilan indicateurs PA SAV'!#REF!:'Bilan indicateurs PA SAV'!#REF!,6,0)),"/")))</f>
        <v>#REF!</v>
      </c>
      <c r="K39" s="25" t="e">
        <f>IF($C39="/","",IF($C39="","",IFERROR(IF(ISNA($H39/VLOOKUP($C39,'Bilan indicateurs PA SAV'!#REF!:'Bilan indicateurs PA SAV'!#REF!,7,0)*100), ,$H39/VLOOKUP($C39,'Bilan indicateurs PA SAV'!#REF!:'Bilan indicateurs PA SAV'!#REF!,7,0)*100),"/")))</f>
        <v>#REF!</v>
      </c>
      <c r="L39" s="26" t="e">
        <f t="shared" si="0"/>
        <v>#REF!</v>
      </c>
      <c r="M39" s="13"/>
      <c r="N39" s="12"/>
      <c r="O39" s="3"/>
      <c r="P39" s="14"/>
      <c r="Q39" s="1"/>
      <c r="R39" s="1"/>
      <c r="S39" s="27" t="e">
        <f>IF($C39="","",IFERROR(IF(ISNA(VLOOKUP($C39,'Bilan indicateurs PA SAV'!#REF!:'Bilan indicateurs PA SAV'!#REF!,6,0)), ,VLOOKUP($C39,'Bilan indicateurs PA SAV'!#REF!:'Bilan indicateurs PA SAV'!#REF!,6,0)),"/"))</f>
        <v>#REF!</v>
      </c>
      <c r="T39" s="27" t="e">
        <f>IF($C39="","",IFERROR(IF(ISNA(VLOOKUP($C39,'Bilan indicateurs PA SAV'!#REF!:'Bilan indicateurs PA SAV'!#REF!,7,0)), ,VLOOKUP($C39,'Bilan indicateurs PA SAV'!#REF!:'Bilan indicateurs PA SAV'!#REF!,7,0)),"/"))</f>
        <v>#REF!</v>
      </c>
      <c r="U39" s="27" t="e">
        <f>IF($C39="","",IFERROR(IF(ISNA(VLOOKUP($C39,'Bilan indicateurs PA SAV'!#REF!:'Bilan indicateurs PA SAV'!#REF!,5,0)), ,VLOOKUP($C39,'Bilan indicateurs PA SAV'!#REF!:'Bilan indicateurs PA SAV'!#REF!,5,0)),"/"))</f>
        <v>#REF!</v>
      </c>
      <c r="V39" s="27" t="e">
        <f t="shared" si="1"/>
        <v>#REF!</v>
      </c>
    </row>
    <row r="40" spans="1:22" ht="50.1" customHeight="1" x14ac:dyDescent="0.25">
      <c r="A40" s="1"/>
      <c r="B40" s="1"/>
      <c r="C40" s="36" t="e">
        <f>IF(#REF!="HR",#REF!,"/")</f>
        <v>#REF!</v>
      </c>
      <c r="D40" s="23" t="e">
        <f>IF($C40="/","",IF($C40="","",IFERROR(IF(ISNA(VLOOKUP($C40,#REF!:#REF!,10,0)), ,VLOOKUP($C40,#REF!:#REF!,10,0)),0)))</f>
        <v>#REF!</v>
      </c>
      <c r="E40" s="24" t="e">
        <f>IF($C40="/","",IF($C40="","",IFERROR(IF(ISNA($D40/VLOOKUP($C40,'Bilan indicateurs PA SAV'!#REF!:'Bilan indicateurs PA SAV'!#REF!,6,0)), ,$D40/VLOOKUP($C40,'Bilan indicateurs PA SAV'!#REF!:'Bilan indicateurs PA SAV'!#REF!,6,0)),"/")))</f>
        <v>#REF!</v>
      </c>
      <c r="F40" s="24" t="e">
        <f>IF($C40="/","",IF($C40="","",IFERROR(IF(ISNA($D40/VLOOKUP($C40,'Bilan indicateurs PA SAV'!#REF!:'Bilan indicateurs PA SAV'!#REF!,7,0)*100), ,$D40/VLOOKUP($C40,'Bilan indicateurs PA SAV'!#REF!:'Bilan indicateurs PA SAV'!#REF!,7,0)*100),"/")))</f>
        <v>#REF!</v>
      </c>
      <c r="G40" s="23" t="e">
        <f>IF($C40="/","",IF($C40="","",IFERROR(IF(ISNA(VLOOKUP($C40,#REF!:#REF!,11,0)), ,VLOOKUP($C40,#REF!:#REF!,11,0)),0)))</f>
        <v>#REF!</v>
      </c>
      <c r="H40" s="25" t="e">
        <f>IF($C40="/","",IF($C40="","",IFERROR(IF(ISNA(VLOOKUP($C40,#REF!:#REF!,12,0)), ,VLOOKUP($C40,#REF!:#REF!,12,0)),0)))</f>
        <v>#REF!</v>
      </c>
      <c r="I40" s="25" t="e">
        <f>IF($C40="/","",IF($C40="","",IFERROR(IF(ISNA($H40/VLOOKUP($C40,'Bilan indicateurs PA SAV'!#REF!:'Bilan indicateurs PA SAV'!#REF!,5,0)), ,$H40/VLOOKUP($C40,'Bilan indicateurs PA SAV'!#REF!:'Bilan indicateurs PA SAV'!#REF!,5,0))*100,0)))</f>
        <v>#REF!</v>
      </c>
      <c r="J40" s="25" t="e">
        <f>IF($C40="/","",IF($C40="","",IFERROR(IF(ISNA($H40/VLOOKUP($C40,'Bilan indicateurs PA SAV'!#REF!:'Bilan indicateurs PA SAV'!#REF!,6,0)), ,$H40/VLOOKUP($C40,'Bilan indicateurs PA SAV'!#REF!:'Bilan indicateurs PA SAV'!#REF!,6,0)),"/")))</f>
        <v>#REF!</v>
      </c>
      <c r="K40" s="25" t="e">
        <f>IF($C40="/","",IF($C40="","",IFERROR(IF(ISNA($H40/VLOOKUP($C40,'Bilan indicateurs PA SAV'!#REF!:'Bilan indicateurs PA SAV'!#REF!,7,0)*100), ,$H40/VLOOKUP($C40,'Bilan indicateurs PA SAV'!#REF!:'Bilan indicateurs PA SAV'!#REF!,7,0)*100),"/")))</f>
        <v>#REF!</v>
      </c>
      <c r="L40" s="26" t="e">
        <f t="shared" si="0"/>
        <v>#REF!</v>
      </c>
      <c r="M40" s="13"/>
      <c r="N40" s="12"/>
      <c r="O40" s="3"/>
      <c r="P40" s="14"/>
      <c r="Q40" s="1"/>
      <c r="R40" s="1"/>
      <c r="S40" s="27" t="e">
        <f>IF($C40="","",IFERROR(IF(ISNA(VLOOKUP($C40,'Bilan indicateurs PA SAV'!#REF!:'Bilan indicateurs PA SAV'!#REF!,6,0)), ,VLOOKUP($C40,'Bilan indicateurs PA SAV'!#REF!:'Bilan indicateurs PA SAV'!#REF!,6,0)),"/"))</f>
        <v>#REF!</v>
      </c>
      <c r="T40" s="27" t="e">
        <f>IF($C40="","",IFERROR(IF(ISNA(VLOOKUP($C40,'Bilan indicateurs PA SAV'!#REF!:'Bilan indicateurs PA SAV'!#REF!,7,0)), ,VLOOKUP($C40,'Bilan indicateurs PA SAV'!#REF!:'Bilan indicateurs PA SAV'!#REF!,7,0)),"/"))</f>
        <v>#REF!</v>
      </c>
      <c r="U40" s="27" t="e">
        <f>IF($C40="","",IFERROR(IF(ISNA(VLOOKUP($C40,'Bilan indicateurs PA SAV'!#REF!:'Bilan indicateurs PA SAV'!#REF!,5,0)), ,VLOOKUP($C40,'Bilan indicateurs PA SAV'!#REF!:'Bilan indicateurs PA SAV'!#REF!,5,0)),"/"))</f>
        <v>#REF!</v>
      </c>
      <c r="V40" s="27" t="e">
        <f t="shared" si="1"/>
        <v>#REF!</v>
      </c>
    </row>
    <row r="41" spans="1:22" ht="50.1" customHeight="1" x14ac:dyDescent="0.25">
      <c r="A41" s="1"/>
      <c r="B41" s="1"/>
      <c r="C41" s="36" t="e">
        <f>IF(#REF!="HR",#REF!,"/")</f>
        <v>#REF!</v>
      </c>
      <c r="D41" s="23" t="e">
        <f>IF($C41="/","",IF($C41="","",IFERROR(IF(ISNA(VLOOKUP($C41,#REF!:#REF!,10,0)), ,VLOOKUP($C41,#REF!:#REF!,10,0)),0)))</f>
        <v>#REF!</v>
      </c>
      <c r="E41" s="24" t="e">
        <f>IF($C41="/","",IF($C41="","",IFERROR(IF(ISNA($D41/VLOOKUP($C41,'Bilan indicateurs PA SAV'!#REF!:'Bilan indicateurs PA SAV'!#REF!,6,0)), ,$D41/VLOOKUP($C41,'Bilan indicateurs PA SAV'!#REF!:'Bilan indicateurs PA SAV'!#REF!,6,0)),"/")))</f>
        <v>#REF!</v>
      </c>
      <c r="F41" s="24" t="e">
        <f>IF($C41="/","",IF($C41="","",IFERROR(IF(ISNA($D41/VLOOKUP($C41,'Bilan indicateurs PA SAV'!#REF!:'Bilan indicateurs PA SAV'!#REF!,7,0)*100), ,$D41/VLOOKUP($C41,'Bilan indicateurs PA SAV'!#REF!:'Bilan indicateurs PA SAV'!#REF!,7,0)*100),"/")))</f>
        <v>#REF!</v>
      </c>
      <c r="G41" s="23" t="e">
        <f>IF($C41="/","",IF($C41="","",IFERROR(IF(ISNA(VLOOKUP($C41,#REF!:#REF!,11,0)), ,VLOOKUP($C41,#REF!:#REF!,11,0)),0)))</f>
        <v>#REF!</v>
      </c>
      <c r="H41" s="25" t="e">
        <f>IF($C41="/","",IF($C41="","",IFERROR(IF(ISNA(VLOOKUP($C41,#REF!:#REF!,12,0)), ,VLOOKUP($C41,#REF!:#REF!,12,0)),0)))</f>
        <v>#REF!</v>
      </c>
      <c r="I41" s="25" t="e">
        <f>IF($C41="/","",IF($C41="","",IFERROR(IF(ISNA($H41/VLOOKUP($C41,'Bilan indicateurs PA SAV'!#REF!:'Bilan indicateurs PA SAV'!#REF!,5,0)), ,$H41/VLOOKUP($C41,'Bilan indicateurs PA SAV'!#REF!:'Bilan indicateurs PA SAV'!#REF!,5,0))*100,0)))</f>
        <v>#REF!</v>
      </c>
      <c r="J41" s="25" t="e">
        <f>IF($C41="/","",IF($C41="","",IFERROR(IF(ISNA($H41/VLOOKUP($C41,'Bilan indicateurs PA SAV'!#REF!:'Bilan indicateurs PA SAV'!#REF!,6,0)), ,$H41/VLOOKUP($C41,'Bilan indicateurs PA SAV'!#REF!:'Bilan indicateurs PA SAV'!#REF!,6,0)),"/")))</f>
        <v>#REF!</v>
      </c>
      <c r="K41" s="25" t="e">
        <f>IF($C41="/","",IF($C41="","",IFERROR(IF(ISNA($H41/VLOOKUP($C41,'Bilan indicateurs PA SAV'!#REF!:'Bilan indicateurs PA SAV'!#REF!,7,0)*100), ,$H41/VLOOKUP($C41,'Bilan indicateurs PA SAV'!#REF!:'Bilan indicateurs PA SAV'!#REF!,7,0)*100),"/")))</f>
        <v>#REF!</v>
      </c>
      <c r="L41" s="26" t="e">
        <f t="shared" si="0"/>
        <v>#REF!</v>
      </c>
      <c r="M41" s="13"/>
      <c r="N41" s="12"/>
      <c r="O41" s="3"/>
      <c r="P41" s="14"/>
      <c r="Q41" s="1"/>
      <c r="R41" s="1"/>
      <c r="S41" s="27" t="e">
        <f>IF($C41="","",IFERROR(IF(ISNA(VLOOKUP($C41,'Bilan indicateurs PA SAV'!#REF!:'Bilan indicateurs PA SAV'!#REF!,6,0)), ,VLOOKUP($C41,'Bilan indicateurs PA SAV'!#REF!:'Bilan indicateurs PA SAV'!#REF!,6,0)),"/"))</f>
        <v>#REF!</v>
      </c>
      <c r="T41" s="27" t="e">
        <f>IF($C41="","",IFERROR(IF(ISNA(VLOOKUP($C41,'Bilan indicateurs PA SAV'!#REF!:'Bilan indicateurs PA SAV'!#REF!,7,0)), ,VLOOKUP($C41,'Bilan indicateurs PA SAV'!#REF!:'Bilan indicateurs PA SAV'!#REF!,7,0)),"/"))</f>
        <v>#REF!</v>
      </c>
      <c r="U41" s="27" t="e">
        <f>IF($C41="","",IFERROR(IF(ISNA(VLOOKUP($C41,'Bilan indicateurs PA SAV'!#REF!:'Bilan indicateurs PA SAV'!#REF!,5,0)), ,VLOOKUP($C41,'Bilan indicateurs PA SAV'!#REF!:'Bilan indicateurs PA SAV'!#REF!,5,0)),"/"))</f>
        <v>#REF!</v>
      </c>
      <c r="V41" s="27" t="e">
        <f t="shared" si="1"/>
        <v>#REF!</v>
      </c>
    </row>
    <row r="42" spans="1:22" ht="50.1" customHeight="1" x14ac:dyDescent="0.25">
      <c r="A42" s="1"/>
      <c r="B42" s="1"/>
      <c r="C42" s="36" t="e">
        <f>IF(#REF!="HR",#REF!,"/")</f>
        <v>#REF!</v>
      </c>
      <c r="D42" s="23" t="e">
        <f>IF($C42="/","",IF($C42="","",IFERROR(IF(ISNA(VLOOKUP($C42,#REF!:#REF!,10,0)), ,VLOOKUP($C42,#REF!:#REF!,10,0)),0)))</f>
        <v>#REF!</v>
      </c>
      <c r="E42" s="24" t="e">
        <f>IF($C42="/","",IF($C42="","",IFERROR(IF(ISNA($D42/VLOOKUP($C42,'Bilan indicateurs PA SAV'!#REF!:'Bilan indicateurs PA SAV'!#REF!,6,0)), ,$D42/VLOOKUP($C42,'Bilan indicateurs PA SAV'!#REF!:'Bilan indicateurs PA SAV'!#REF!,6,0)),"/")))</f>
        <v>#REF!</v>
      </c>
      <c r="F42" s="24" t="e">
        <f>IF($C42="/","",IF($C42="","",IFERROR(IF(ISNA($D42/VLOOKUP($C42,'Bilan indicateurs PA SAV'!#REF!:'Bilan indicateurs PA SAV'!#REF!,7,0)*100), ,$D42/VLOOKUP($C42,'Bilan indicateurs PA SAV'!#REF!:'Bilan indicateurs PA SAV'!#REF!,7,0)*100),"/")))</f>
        <v>#REF!</v>
      </c>
      <c r="G42" s="23" t="e">
        <f>IF($C42="/","",IF($C42="","",IFERROR(IF(ISNA(VLOOKUP($C42,#REF!:#REF!,11,0)), ,VLOOKUP($C42,#REF!:#REF!,11,0)),0)))</f>
        <v>#REF!</v>
      </c>
      <c r="H42" s="25" t="e">
        <f>IF($C42="/","",IF($C42="","",IFERROR(IF(ISNA(VLOOKUP($C42,#REF!:#REF!,12,0)), ,VLOOKUP($C42,#REF!:#REF!,12,0)),0)))</f>
        <v>#REF!</v>
      </c>
      <c r="I42" s="25" t="e">
        <f>IF($C42="/","",IF($C42="","",IFERROR(IF(ISNA($H42/VLOOKUP($C42,'Bilan indicateurs PA SAV'!#REF!:'Bilan indicateurs PA SAV'!#REF!,5,0)), ,$H42/VLOOKUP($C42,'Bilan indicateurs PA SAV'!#REF!:'Bilan indicateurs PA SAV'!#REF!,5,0))*100,0)))</f>
        <v>#REF!</v>
      </c>
      <c r="J42" s="25" t="e">
        <f>IF($C42="/","",IF($C42="","",IFERROR(IF(ISNA($H42/VLOOKUP($C42,'Bilan indicateurs PA SAV'!#REF!:'Bilan indicateurs PA SAV'!#REF!,6,0)), ,$H42/VLOOKUP($C42,'Bilan indicateurs PA SAV'!#REF!:'Bilan indicateurs PA SAV'!#REF!,6,0)),"/")))</f>
        <v>#REF!</v>
      </c>
      <c r="K42" s="25" t="e">
        <f>IF($C42="/","",IF($C42="","",IFERROR(IF(ISNA($H42/VLOOKUP($C42,'Bilan indicateurs PA SAV'!#REF!:'Bilan indicateurs PA SAV'!#REF!,7,0)*100), ,$H42/VLOOKUP($C42,'Bilan indicateurs PA SAV'!#REF!:'Bilan indicateurs PA SAV'!#REF!,7,0)*100),"/")))</f>
        <v>#REF!</v>
      </c>
      <c r="L42" s="26" t="e">
        <f t="shared" si="0"/>
        <v>#REF!</v>
      </c>
      <c r="M42" s="13"/>
      <c r="N42" s="12"/>
      <c r="O42" s="3"/>
      <c r="P42" s="14"/>
      <c r="Q42" s="1"/>
      <c r="R42" s="1"/>
      <c r="S42" s="27" t="e">
        <f>IF($C42="","",IFERROR(IF(ISNA(VLOOKUP($C42,'Bilan indicateurs PA SAV'!#REF!:'Bilan indicateurs PA SAV'!#REF!,6,0)), ,VLOOKUP($C42,'Bilan indicateurs PA SAV'!#REF!:'Bilan indicateurs PA SAV'!#REF!,6,0)),"/"))</f>
        <v>#REF!</v>
      </c>
      <c r="T42" s="27" t="e">
        <f>IF($C42="","",IFERROR(IF(ISNA(VLOOKUP($C42,'Bilan indicateurs PA SAV'!#REF!:'Bilan indicateurs PA SAV'!#REF!,7,0)), ,VLOOKUP($C42,'Bilan indicateurs PA SAV'!#REF!:'Bilan indicateurs PA SAV'!#REF!,7,0)),"/"))</f>
        <v>#REF!</v>
      </c>
      <c r="U42" s="27" t="e">
        <f>IF($C42="","",IFERROR(IF(ISNA(VLOOKUP($C42,'Bilan indicateurs PA SAV'!#REF!:'Bilan indicateurs PA SAV'!#REF!,5,0)), ,VLOOKUP($C42,'Bilan indicateurs PA SAV'!#REF!:'Bilan indicateurs PA SAV'!#REF!,5,0)),"/"))</f>
        <v>#REF!</v>
      </c>
      <c r="V42" s="27" t="e">
        <f t="shared" si="1"/>
        <v>#REF!</v>
      </c>
    </row>
    <row r="43" spans="1:22" ht="50.1" customHeight="1" x14ac:dyDescent="0.25">
      <c r="A43" s="1"/>
      <c r="B43" s="1"/>
      <c r="C43" s="36" t="e">
        <f>IF(#REF!="HR",#REF!,"/")</f>
        <v>#REF!</v>
      </c>
      <c r="D43" s="23" t="e">
        <f>IF($C43="/","",IF($C43="","",IFERROR(IF(ISNA(VLOOKUP($C43,#REF!:#REF!,10,0)), ,VLOOKUP($C43,#REF!:#REF!,10,0)),0)))</f>
        <v>#REF!</v>
      </c>
      <c r="E43" s="24" t="e">
        <f>IF($C43="/","",IF($C43="","",IFERROR(IF(ISNA($D43/VLOOKUP($C43,'Bilan indicateurs PA SAV'!#REF!:'Bilan indicateurs PA SAV'!#REF!,6,0)), ,$D43/VLOOKUP($C43,'Bilan indicateurs PA SAV'!#REF!:'Bilan indicateurs PA SAV'!#REF!,6,0)),"/")))</f>
        <v>#REF!</v>
      </c>
      <c r="F43" s="24" t="e">
        <f>IF($C43="/","",IF($C43="","",IFERROR(IF(ISNA($D43/VLOOKUP($C43,'Bilan indicateurs PA SAV'!#REF!:'Bilan indicateurs PA SAV'!#REF!,7,0)*100), ,$D43/VLOOKUP($C43,'Bilan indicateurs PA SAV'!#REF!:'Bilan indicateurs PA SAV'!#REF!,7,0)*100),"/")))</f>
        <v>#REF!</v>
      </c>
      <c r="G43" s="23" t="e">
        <f>IF($C43="/","",IF($C43="","",IFERROR(IF(ISNA(VLOOKUP($C43,#REF!:#REF!,11,0)), ,VLOOKUP($C43,#REF!:#REF!,11,0)),0)))</f>
        <v>#REF!</v>
      </c>
      <c r="H43" s="25" t="e">
        <f>IF($C43="/","",IF($C43="","",IFERROR(IF(ISNA(VLOOKUP($C43,#REF!:#REF!,12,0)), ,VLOOKUP($C43,#REF!:#REF!,12,0)),0)))</f>
        <v>#REF!</v>
      </c>
      <c r="I43" s="25" t="e">
        <f>IF($C43="/","",IF($C43="","",IFERROR(IF(ISNA($H43/VLOOKUP($C43,'Bilan indicateurs PA SAV'!#REF!:'Bilan indicateurs PA SAV'!#REF!,5,0)), ,$H43/VLOOKUP($C43,'Bilan indicateurs PA SAV'!#REF!:'Bilan indicateurs PA SAV'!#REF!,5,0))*100,0)))</f>
        <v>#REF!</v>
      </c>
      <c r="J43" s="25" t="e">
        <f>IF($C43="/","",IF($C43="","",IFERROR(IF(ISNA($H43/VLOOKUP($C43,'Bilan indicateurs PA SAV'!#REF!:'Bilan indicateurs PA SAV'!#REF!,6,0)), ,$H43/VLOOKUP($C43,'Bilan indicateurs PA SAV'!#REF!:'Bilan indicateurs PA SAV'!#REF!,6,0)),"/")))</f>
        <v>#REF!</v>
      </c>
      <c r="K43" s="25" t="e">
        <f>IF($C43="/","",IF($C43="","",IFERROR(IF(ISNA($H43/VLOOKUP($C43,'Bilan indicateurs PA SAV'!#REF!:'Bilan indicateurs PA SAV'!#REF!,7,0)*100), ,$H43/VLOOKUP($C43,'Bilan indicateurs PA SAV'!#REF!:'Bilan indicateurs PA SAV'!#REF!,7,0)*100),"/")))</f>
        <v>#REF!</v>
      </c>
      <c r="L43" s="26" t="e">
        <f t="shared" si="0"/>
        <v>#REF!</v>
      </c>
      <c r="M43" s="13"/>
      <c r="N43" s="12"/>
      <c r="O43" s="3"/>
      <c r="P43" s="14"/>
      <c r="Q43" s="1"/>
      <c r="R43" s="1"/>
      <c r="S43" s="27" t="e">
        <f>IF($C43="","",IFERROR(IF(ISNA(VLOOKUP($C43,'Bilan indicateurs PA SAV'!#REF!:'Bilan indicateurs PA SAV'!#REF!,6,0)), ,VLOOKUP($C43,'Bilan indicateurs PA SAV'!#REF!:'Bilan indicateurs PA SAV'!#REF!,6,0)),"/"))</f>
        <v>#REF!</v>
      </c>
      <c r="T43" s="27" t="e">
        <f>IF($C43="","",IFERROR(IF(ISNA(VLOOKUP($C43,'Bilan indicateurs PA SAV'!#REF!:'Bilan indicateurs PA SAV'!#REF!,7,0)), ,VLOOKUP($C43,'Bilan indicateurs PA SAV'!#REF!:'Bilan indicateurs PA SAV'!#REF!,7,0)),"/"))</f>
        <v>#REF!</v>
      </c>
      <c r="U43" s="27" t="e">
        <f>IF($C43="","",IFERROR(IF(ISNA(VLOOKUP($C43,'Bilan indicateurs PA SAV'!#REF!:'Bilan indicateurs PA SAV'!#REF!,5,0)), ,VLOOKUP($C43,'Bilan indicateurs PA SAV'!#REF!:'Bilan indicateurs PA SAV'!#REF!,5,0)),"/"))</f>
        <v>#REF!</v>
      </c>
      <c r="V43" s="27" t="e">
        <f t="shared" si="1"/>
        <v>#REF!</v>
      </c>
    </row>
    <row r="44" spans="1:22" ht="50.1" customHeight="1" x14ac:dyDescent="0.25">
      <c r="A44" s="1"/>
      <c r="B44" s="1"/>
      <c r="C44" s="29" t="s">
        <v>13</v>
      </c>
      <c r="D44" s="30" t="e">
        <f>SUM(D29:D43)</f>
        <v>#REF!</v>
      </c>
      <c r="E44" s="31" t="e">
        <f>IF(S44=0,"/",D44/S44)</f>
        <v>#REF!</v>
      </c>
      <c r="F44" s="31" t="e">
        <f>IF(T44=0,"/",D44/T44*100)</f>
        <v>#REF!</v>
      </c>
      <c r="G44" s="30">
        <f>IFERROR(V44/D44,0)</f>
        <v>0</v>
      </c>
      <c r="H44" s="32" t="e">
        <f>SUM(H29:H43)</f>
        <v>#REF!</v>
      </c>
      <c r="I44" s="32">
        <f>IFERROR(H44/U44*100,0)</f>
        <v>0</v>
      </c>
      <c r="J44" s="32" t="e">
        <f>IF(S44=0,"/",H44/S44)</f>
        <v>#REF!</v>
      </c>
      <c r="K44" s="31" t="e">
        <f>IF(T44=0,"/",H44/T44*100)</f>
        <v>#REF!</v>
      </c>
      <c r="L44" s="33">
        <f>IFERROR(H44/D44,0)</f>
        <v>0</v>
      </c>
      <c r="M44" s="34"/>
      <c r="N44" s="35"/>
      <c r="O44" s="3"/>
      <c r="P44" s="14"/>
      <c r="Q44" s="1"/>
      <c r="R44" s="1"/>
      <c r="S44" s="28" t="e">
        <f>SUM(S29:S43)</f>
        <v>#REF!</v>
      </c>
      <c r="T44" s="28" t="e">
        <f>SUM(T29:T43)</f>
        <v>#REF!</v>
      </c>
      <c r="U44" s="28" t="e">
        <f>SUM(U29:U43)</f>
        <v>#REF!</v>
      </c>
      <c r="V44" s="22" t="e">
        <f>SUM(V29:V43)</f>
        <v>#REF!</v>
      </c>
    </row>
    <row r="45" spans="1:22" ht="15" customHeight="1" x14ac:dyDescent="0.25">
      <c r="A45" s="1"/>
      <c r="B45" s="1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1"/>
      <c r="P45" s="4"/>
      <c r="Q45" s="1"/>
      <c r="R45" s="1"/>
    </row>
    <row r="46" spans="1:22" ht="15" customHeight="1" x14ac:dyDescent="0.25">
      <c r="A46" s="1"/>
      <c r="B46" s="1"/>
      <c r="C46" s="5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1"/>
      <c r="P46" s="21"/>
      <c r="Q46" s="1"/>
      <c r="R46" s="1"/>
    </row>
    <row r="47" spans="1:22" ht="15" customHeight="1" x14ac:dyDescent="0.25">
      <c r="A47" s="1"/>
      <c r="B47" s="1"/>
      <c r="C47" s="5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1"/>
      <c r="P47" s="20"/>
      <c r="Q47" s="1"/>
      <c r="R47" s="1"/>
    </row>
    <row r="48" spans="1:22" ht="15" customHeight="1" x14ac:dyDescent="0.25">
      <c r="A48" s="1"/>
      <c r="B48" s="1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1"/>
      <c r="P48" s="20"/>
      <c r="Q48" s="1"/>
      <c r="R48" s="1"/>
    </row>
    <row r="49" spans="1:19" ht="15" customHeight="1" x14ac:dyDescent="0.25">
      <c r="A49" s="1"/>
      <c r="B49" s="1"/>
      <c r="C49" s="6"/>
      <c r="D49" s="6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1"/>
      <c r="P49" s="20"/>
      <c r="Q49" s="1"/>
      <c r="R49" s="1"/>
    </row>
    <row r="50" spans="1:19" ht="5.0999999999999996" customHeight="1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</row>
    <row r="51" spans="1:19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</row>
  </sheetData>
  <sheetProtection algorithmName="SHA-512" hashValue="4epZSh05dPY14c3k1qcMPSwNUUy9Q32O2TAfh2xEvaT2SYd4aNXNm99jfB3uSy8O3Rm5ElaHrJG5zLbKx5CdHQ==" saltValue="aVZG4wf4cSU7TVEYsGwSeQ==" spinCount="100000" sheet="1" objects="1" scenarios="1"/>
  <protectedRanges>
    <protectedRange sqref="P29:P44" name="Plage3"/>
    <protectedRange sqref="M29:N43" name="Plage2"/>
  </protectedRanges>
  <mergeCells count="13">
    <mergeCell ref="P25:P28"/>
    <mergeCell ref="I25:I28"/>
    <mergeCell ref="J25:J28"/>
    <mergeCell ref="K25:K28"/>
    <mergeCell ref="L25:L28"/>
    <mergeCell ref="M25:M28"/>
    <mergeCell ref="N25:N28"/>
    <mergeCell ref="H25:H28"/>
    <mergeCell ref="C25:C28"/>
    <mergeCell ref="D25:D28"/>
    <mergeCell ref="E25:E28"/>
    <mergeCell ref="F25:F28"/>
    <mergeCell ref="G25:G28"/>
  </mergeCells>
  <conditionalFormatting sqref="G44">
    <cfRule type="cellIs" dxfId="44" priority="11" operator="lessThanOrEqual">
      <formula>15</formula>
    </cfRule>
    <cfRule type="cellIs" dxfId="43" priority="13" operator="greaterThan">
      <formula>15</formula>
    </cfRule>
  </conditionalFormatting>
  <conditionalFormatting sqref="E44">
    <cfRule type="cellIs" dxfId="42" priority="12" operator="lessThanOrEqual">
      <formula>1</formula>
    </cfRule>
    <cfRule type="containsText" dxfId="41" priority="14" operator="containsText" text="/">
      <formula>NOT(ISERROR(SEARCH("/",E44)))</formula>
    </cfRule>
    <cfRule type="cellIs" dxfId="40" priority="15" operator="greaterThan">
      <formula>1</formula>
    </cfRule>
  </conditionalFormatting>
  <conditionalFormatting sqref="G29">
    <cfRule type="cellIs" dxfId="39" priority="6" operator="lessThanOrEqual">
      <formula>15</formula>
    </cfRule>
    <cfRule type="cellIs" dxfId="38" priority="8" operator="greaterThan">
      <formula>15</formula>
    </cfRule>
  </conditionalFormatting>
  <conditionalFormatting sqref="E29">
    <cfRule type="cellIs" dxfId="37" priority="7" operator="lessThanOrEqual">
      <formula>1</formula>
    </cfRule>
    <cfRule type="containsText" dxfId="36" priority="9" operator="containsText" text="/">
      <formula>NOT(ISERROR(SEARCH("/",E29)))</formula>
    </cfRule>
    <cfRule type="cellIs" dxfId="35" priority="10" operator="greaterThan">
      <formula>1</formula>
    </cfRule>
  </conditionalFormatting>
  <conditionalFormatting sqref="G30:G43">
    <cfRule type="cellIs" dxfId="34" priority="1" operator="lessThanOrEqual">
      <formula>15</formula>
    </cfRule>
    <cfRule type="cellIs" dxfId="33" priority="3" operator="greaterThan">
      <formula>15</formula>
    </cfRule>
  </conditionalFormatting>
  <conditionalFormatting sqref="E30:E43">
    <cfRule type="cellIs" dxfId="32" priority="2" operator="lessThanOrEqual">
      <formula>1</formula>
    </cfRule>
    <cfRule type="containsText" dxfId="31" priority="4" operator="containsText" text="/">
      <formula>NOT(ISERROR(SEARCH("/",E30)))</formula>
    </cfRule>
    <cfRule type="cellIs" dxfId="30" priority="5" operator="greaterThan">
      <formula>1</formula>
    </cfRule>
  </conditionalFormatting>
  <dataValidations count="1">
    <dataValidation type="list" allowBlank="1" showInputMessage="1" showErrorMessage="1" sqref="C45">
      <formula1>#REF!</formula1>
    </dataValidation>
  </dataValidations>
  <printOptions horizontalCentered="1" verticalCentered="1"/>
  <pageMargins left="0" right="0" top="0" bottom="1.3779527559055118" header="0.31496062992125984" footer="0.31496062992125984"/>
  <pageSetup paperSize="8" scale="58" orientation="landscape" r:id="rId1"/>
  <headerFooter>
    <oddFooter>&amp;C&amp;G</oddFooter>
  </headerFooter>
  <drawing r:id="rId2"/>
  <legacyDrawing r:id="rId3"/>
  <legacyDrawingHF r:id="rId4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pageSetUpPr fitToPage="1"/>
  </sheetPr>
  <dimension ref="A1:V51"/>
  <sheetViews>
    <sheetView showGridLines="0" zoomScaleNormal="100" workbookViewId="0"/>
  </sheetViews>
  <sheetFormatPr baseColWidth="10" defaultColWidth="11.42578125" defaultRowHeight="15" x14ac:dyDescent="0.25"/>
  <cols>
    <col min="1" max="2" width="0.85546875" customWidth="1"/>
    <col min="3" max="3" width="55.7109375" customWidth="1"/>
    <col min="4" max="14" width="15.7109375" customWidth="1"/>
    <col min="15" max="15" width="1.7109375" customWidth="1"/>
    <col min="16" max="16" width="104.7109375" customWidth="1"/>
    <col min="17" max="18" width="0.85546875" customWidth="1"/>
  </cols>
  <sheetData>
    <row r="1" spans="1:19" ht="5.0999999999999996" customHeigh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</row>
    <row r="2" spans="1:19" x14ac:dyDescent="0.25">
      <c r="A2" s="1"/>
      <c r="B2" s="1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8"/>
    </row>
    <row r="3" spans="1:19" x14ac:dyDescent="0.25">
      <c r="A3" s="1"/>
      <c r="B3" s="1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8"/>
    </row>
    <row r="4" spans="1:19" x14ac:dyDescent="0.25">
      <c r="A4" s="1"/>
      <c r="B4" s="1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8"/>
    </row>
    <row r="5" spans="1:19" x14ac:dyDescent="0.25">
      <c r="A5" s="1"/>
      <c r="B5" s="1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8"/>
    </row>
    <row r="6" spans="1:19" x14ac:dyDescent="0.25">
      <c r="A6" s="1"/>
      <c r="B6" s="1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8"/>
    </row>
    <row r="7" spans="1:19" x14ac:dyDescent="0.25">
      <c r="A7" s="1"/>
      <c r="B7" s="1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8"/>
    </row>
    <row r="8" spans="1:19" x14ac:dyDescent="0.25">
      <c r="A8" s="1"/>
      <c r="B8" s="1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8"/>
    </row>
    <row r="9" spans="1:19" x14ac:dyDescent="0.25">
      <c r="A9" s="1"/>
      <c r="B9" s="1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8"/>
    </row>
    <row r="10" spans="1:19" x14ac:dyDescent="0.25">
      <c r="A10" s="1"/>
      <c r="B10" s="1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8"/>
    </row>
    <row r="20" spans="1:22" x14ac:dyDescent="0.25">
      <c r="A20" s="1"/>
      <c r="B20" s="1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1"/>
      <c r="R20" s="1"/>
      <c r="S20" s="1"/>
    </row>
    <row r="21" spans="1:22" x14ac:dyDescent="0.25">
      <c r="A21" s="1"/>
      <c r="B21" s="1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1"/>
      <c r="R21" s="1"/>
      <c r="S21" s="1"/>
    </row>
    <row r="22" spans="1:22" x14ac:dyDescent="0.25">
      <c r="A22" s="1"/>
      <c r="B22" s="1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1"/>
      <c r="R22" s="1"/>
      <c r="S22" s="1"/>
    </row>
    <row r="23" spans="1:22" x14ac:dyDescent="0.25">
      <c r="A23" s="1"/>
      <c r="B23" s="1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1"/>
      <c r="R23" s="1"/>
      <c r="S23" s="1"/>
    </row>
    <row r="24" spans="1:22" x14ac:dyDescent="0.25">
      <c r="A24" s="1"/>
      <c r="B24" s="1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1"/>
      <c r="R24" s="1"/>
      <c r="S24" s="1"/>
    </row>
    <row r="25" spans="1:22" ht="15" customHeight="1" x14ac:dyDescent="0.25">
      <c r="A25" s="1"/>
      <c r="B25" s="1"/>
      <c r="C25" s="117" t="s">
        <v>0</v>
      </c>
      <c r="D25" s="117" t="s">
        <v>1</v>
      </c>
      <c r="E25" s="117" t="s">
        <v>6</v>
      </c>
      <c r="F25" s="117" t="s">
        <v>14</v>
      </c>
      <c r="G25" s="117" t="s">
        <v>8</v>
      </c>
      <c r="H25" s="117" t="s">
        <v>2</v>
      </c>
      <c r="I25" s="117" t="s">
        <v>5</v>
      </c>
      <c r="J25" s="117" t="s">
        <v>7</v>
      </c>
      <c r="K25" s="117" t="s">
        <v>15</v>
      </c>
      <c r="L25" s="117" t="s">
        <v>3</v>
      </c>
      <c r="M25" s="120" t="s">
        <v>4</v>
      </c>
      <c r="N25" s="120" t="s">
        <v>11</v>
      </c>
      <c r="O25" s="2"/>
      <c r="P25" s="120" t="s">
        <v>12</v>
      </c>
      <c r="Q25" s="1"/>
      <c r="R25" s="1"/>
    </row>
    <row r="26" spans="1:22" x14ac:dyDescent="0.25">
      <c r="A26" s="1"/>
      <c r="B26" s="1"/>
      <c r="C26" s="118"/>
      <c r="D26" s="118"/>
      <c r="E26" s="118"/>
      <c r="F26" s="118"/>
      <c r="G26" s="118"/>
      <c r="H26" s="118"/>
      <c r="I26" s="118"/>
      <c r="J26" s="118"/>
      <c r="K26" s="118"/>
      <c r="L26" s="118"/>
      <c r="M26" s="121"/>
      <c r="N26" s="121"/>
      <c r="O26" s="2"/>
      <c r="P26" s="121"/>
      <c r="Q26" s="1"/>
      <c r="R26" s="1"/>
    </row>
    <row r="27" spans="1:22" ht="15" customHeight="1" x14ac:dyDescent="0.25">
      <c r="A27" s="1"/>
      <c r="B27" s="1"/>
      <c r="C27" s="118"/>
      <c r="D27" s="118"/>
      <c r="E27" s="118"/>
      <c r="F27" s="118"/>
      <c r="G27" s="118"/>
      <c r="H27" s="118"/>
      <c r="I27" s="118"/>
      <c r="J27" s="118"/>
      <c r="K27" s="118"/>
      <c r="L27" s="118"/>
      <c r="M27" s="121"/>
      <c r="N27" s="121"/>
      <c r="O27" s="9"/>
      <c r="P27" s="121"/>
      <c r="Q27" s="1"/>
      <c r="R27" s="1"/>
    </row>
    <row r="28" spans="1:22" x14ac:dyDescent="0.25">
      <c r="A28" s="1"/>
      <c r="B28" s="1"/>
      <c r="C28" s="119"/>
      <c r="D28" s="119"/>
      <c r="E28" s="119"/>
      <c r="F28" s="119"/>
      <c r="G28" s="119"/>
      <c r="H28" s="119"/>
      <c r="I28" s="119"/>
      <c r="J28" s="119"/>
      <c r="K28" s="119"/>
      <c r="L28" s="119"/>
      <c r="M28" s="122"/>
      <c r="N28" s="122"/>
      <c r="O28" s="9"/>
      <c r="P28" s="122"/>
      <c r="Q28" s="1"/>
      <c r="R28" s="1"/>
    </row>
    <row r="29" spans="1:22" ht="50.1" customHeight="1" x14ac:dyDescent="0.25">
      <c r="A29" s="1"/>
      <c r="B29" s="1"/>
      <c r="C29" s="36" t="e">
        <f>IF(#REF!="OF",#REF!,"/")</f>
        <v>#REF!</v>
      </c>
      <c r="D29" s="23" t="e">
        <f>IF($C29="/","",IF($C29="","",IFERROR(IF(ISNA(VLOOKUP($C29,#REF!:#REF!,10,0)), ,VLOOKUP($C29,#REF!:#REF!,10,0)),0)))</f>
        <v>#REF!</v>
      </c>
      <c r="E29" s="24" t="e">
        <f>IF($C29="/","",IF($C29="","",IFERROR(IF(ISNA($D29/VLOOKUP($C29,'Bilan indicateurs PA SAV'!#REF!:'Bilan indicateurs PA SAV'!#REF!,6,0)), ,$D29/VLOOKUP($C29,'Bilan indicateurs PA SAV'!#REF!:'Bilan indicateurs PA SAV'!#REF!,6,0)),"/")))</f>
        <v>#REF!</v>
      </c>
      <c r="F29" s="24" t="e">
        <f>IF($C29="/","",IF($C29="","",IFERROR(IF(ISNA($D29/VLOOKUP($C29,'Bilan indicateurs PA SAV'!#REF!:'Bilan indicateurs PA SAV'!#REF!,7,0)*100), ,$D29/VLOOKUP($C29,'Bilan indicateurs PA SAV'!#REF!:'Bilan indicateurs PA SAV'!#REF!,7,0)*100),"/")))</f>
        <v>#REF!</v>
      </c>
      <c r="G29" s="23" t="e">
        <f>IF($C29="/","",IF($C29="","",IFERROR(IF(ISNA(VLOOKUP($C29,#REF!:#REF!,11,0)), ,VLOOKUP($C29,#REF!:#REF!,11,0)),0)))</f>
        <v>#REF!</v>
      </c>
      <c r="H29" s="25" t="e">
        <f>IF($C29="/","",IF($C29="","",IFERROR(IF(ISNA(VLOOKUP($C29,#REF!:#REF!,12,0)), ,VLOOKUP($C29,#REF!:#REF!,12,0)),0)))</f>
        <v>#REF!</v>
      </c>
      <c r="I29" s="25" t="e">
        <f>IF($C29="/","",IF($C29="","",IFERROR(IF(ISNA($H29/VLOOKUP($C29,'Bilan indicateurs PA SAV'!#REF!:'Bilan indicateurs PA SAV'!#REF!,5,0)), ,$H29/VLOOKUP($C29,'Bilan indicateurs PA SAV'!#REF!:'Bilan indicateurs PA SAV'!#REF!,5,0))*100,0)))</f>
        <v>#REF!</v>
      </c>
      <c r="J29" s="25" t="e">
        <f>IF($C29="/","",IF($C29="","",IFERROR(IF(ISNA($H29/VLOOKUP($C29,'Bilan indicateurs PA SAV'!#REF!:'Bilan indicateurs PA SAV'!#REF!,6,0)), ,$H29/VLOOKUP($C29,'Bilan indicateurs PA SAV'!#REF!:'Bilan indicateurs PA SAV'!#REF!,6,0)),"/")))</f>
        <v>#REF!</v>
      </c>
      <c r="K29" s="25" t="e">
        <f>IF($C29="/","",IF($C29="","",IFERROR(IF(ISNA($H29/VLOOKUP($C29,'Bilan indicateurs PA SAV'!#REF!:'Bilan indicateurs PA SAV'!#REF!,7,0)*100), ,$H29/VLOOKUP($C29,'Bilan indicateurs PA SAV'!#REF!:'Bilan indicateurs PA SAV'!#REF!,7,0)*100),"/")))</f>
        <v>#REF!</v>
      </c>
      <c r="L29" s="26" t="e">
        <f>IF($C29="/","",IF($D29=0,"/",IF($C29="","",IFERROR(($H29/$D29),0))))</f>
        <v>#REF!</v>
      </c>
      <c r="M29" s="13"/>
      <c r="N29" s="12"/>
      <c r="O29" s="3"/>
      <c r="P29" s="14"/>
      <c r="Q29" s="1"/>
      <c r="R29" s="1"/>
      <c r="S29" s="27" t="e">
        <f>IF($C29="","",IFERROR(IF(ISNA(VLOOKUP($C29,'Bilan indicateurs PA SAV'!#REF!:'Bilan indicateurs PA SAV'!#REF!,6,0)), ,VLOOKUP($C29,'Bilan indicateurs PA SAV'!#REF!:'Bilan indicateurs PA SAV'!#REF!,6,0)),"/"))</f>
        <v>#REF!</v>
      </c>
      <c r="T29" s="27" t="e">
        <f>IF($C29="","",IFERROR(IF(ISNA(VLOOKUP($C29,'Bilan indicateurs PA SAV'!#REF!:'Bilan indicateurs PA SAV'!#REF!,7,0)), ,VLOOKUP($C29,'Bilan indicateurs PA SAV'!#REF!:'Bilan indicateurs PA SAV'!#REF!,7,0)),"/"))</f>
        <v>#REF!</v>
      </c>
      <c r="U29" s="27" t="e">
        <f>IF($C29="","",IFERROR(IF(ISNA(VLOOKUP($C29,'Bilan indicateurs PA SAV'!#REF!:'Bilan indicateurs PA SAV'!#REF!,5,0)), ,VLOOKUP($C29,'Bilan indicateurs PA SAV'!#REF!:'Bilan indicateurs PA SAV'!#REF!,5,0)),"/"))</f>
        <v>#REF!</v>
      </c>
      <c r="V29" s="27" t="e">
        <f>IF($C29="","",IFERROR(IF(ISNA($D29*$G29), ,$D29*$G29),"/"))</f>
        <v>#REF!</v>
      </c>
    </row>
    <row r="30" spans="1:22" ht="50.1" customHeight="1" x14ac:dyDescent="0.25">
      <c r="A30" s="1"/>
      <c r="B30" s="1"/>
      <c r="C30" s="36" t="e">
        <f>IF(#REF!="OF",#REF!,"/")</f>
        <v>#REF!</v>
      </c>
      <c r="D30" s="23" t="e">
        <f>IF($C30="/","",IF($C30="","",IFERROR(IF(ISNA(VLOOKUP($C30,#REF!:#REF!,10,0)), ,VLOOKUP($C30,#REF!:#REF!,10,0)),0)))</f>
        <v>#REF!</v>
      </c>
      <c r="E30" s="24" t="e">
        <f>IF($C30="/","",IF($C30="","",IFERROR(IF(ISNA($D30/VLOOKUP($C30,'Bilan indicateurs PA SAV'!#REF!:'Bilan indicateurs PA SAV'!#REF!,6,0)), ,$D30/VLOOKUP($C30,'Bilan indicateurs PA SAV'!#REF!:'Bilan indicateurs PA SAV'!#REF!,6,0)),"/")))</f>
        <v>#REF!</v>
      </c>
      <c r="F30" s="24" t="e">
        <f>IF($C30="/","",IF($C30="","",IFERROR(IF(ISNA($D30/VLOOKUP($C30,'Bilan indicateurs PA SAV'!#REF!:'Bilan indicateurs PA SAV'!#REF!,7,0)*100), ,$D30/VLOOKUP($C30,'Bilan indicateurs PA SAV'!#REF!:'Bilan indicateurs PA SAV'!#REF!,7,0)*100),"/")))</f>
        <v>#REF!</v>
      </c>
      <c r="G30" s="23" t="e">
        <f>IF($C30="/","",IF($C30="","",IFERROR(IF(ISNA(VLOOKUP($C30,#REF!:#REF!,11,0)), ,VLOOKUP($C30,#REF!:#REF!,11,0)),0)))</f>
        <v>#REF!</v>
      </c>
      <c r="H30" s="25" t="e">
        <f>IF($C30="/","",IF($C30="","",IFERROR(IF(ISNA(VLOOKUP($C30,#REF!:#REF!,12,0)), ,VLOOKUP($C30,#REF!:#REF!,12,0)),0)))</f>
        <v>#REF!</v>
      </c>
      <c r="I30" s="25" t="e">
        <f>IF($C30="/","",IF($C30="","",IFERROR(IF(ISNA($H30/VLOOKUP($C30,'Bilan indicateurs PA SAV'!#REF!:'Bilan indicateurs PA SAV'!#REF!,5,0)), ,$H30/VLOOKUP($C30,'Bilan indicateurs PA SAV'!#REF!:'Bilan indicateurs PA SAV'!#REF!,5,0))*100,0)))</f>
        <v>#REF!</v>
      </c>
      <c r="J30" s="25" t="e">
        <f>IF($C30="/","",IF($C30="","",IFERROR(IF(ISNA($H30/VLOOKUP($C30,'Bilan indicateurs PA SAV'!#REF!:'Bilan indicateurs PA SAV'!#REF!,6,0)), ,$H30/VLOOKUP($C30,'Bilan indicateurs PA SAV'!#REF!:'Bilan indicateurs PA SAV'!#REF!,6,0)),"/")))</f>
        <v>#REF!</v>
      </c>
      <c r="K30" s="25" t="e">
        <f>IF($C30="/","",IF($C30="","",IFERROR(IF(ISNA($H30/VLOOKUP($C30,'Bilan indicateurs PA SAV'!#REF!:'Bilan indicateurs PA SAV'!#REF!,7,0)*100), ,$H30/VLOOKUP($C30,'Bilan indicateurs PA SAV'!#REF!:'Bilan indicateurs PA SAV'!#REF!,7,0)*100),"/")))</f>
        <v>#REF!</v>
      </c>
      <c r="L30" s="26" t="e">
        <f t="shared" ref="L30:L43" si="0">IF($C30="/","",IF($D30=0,"/",IF($C30="","",IFERROR(($H30/$D30),0))))</f>
        <v>#REF!</v>
      </c>
      <c r="M30" s="13"/>
      <c r="N30" s="12"/>
      <c r="O30" s="3"/>
      <c r="P30" s="14"/>
      <c r="Q30" s="1"/>
      <c r="R30" s="1"/>
      <c r="S30" s="27" t="e">
        <f>IF($C30="","",IFERROR(IF(ISNA(VLOOKUP($C30,'Bilan indicateurs PA SAV'!#REF!:'Bilan indicateurs PA SAV'!#REF!,6,0)), ,VLOOKUP($C30,'Bilan indicateurs PA SAV'!#REF!:'Bilan indicateurs PA SAV'!#REF!,6,0)),"/"))</f>
        <v>#REF!</v>
      </c>
      <c r="T30" s="27" t="e">
        <f>IF($C30="","",IFERROR(IF(ISNA(VLOOKUP($C30,'Bilan indicateurs PA SAV'!#REF!:'Bilan indicateurs PA SAV'!#REF!,7,0)), ,VLOOKUP($C30,'Bilan indicateurs PA SAV'!#REF!:'Bilan indicateurs PA SAV'!#REF!,7,0)),"/"))</f>
        <v>#REF!</v>
      </c>
      <c r="U30" s="27" t="e">
        <f>IF($C30="","",IFERROR(IF(ISNA(VLOOKUP($C30,'Bilan indicateurs PA SAV'!#REF!:'Bilan indicateurs PA SAV'!#REF!,5,0)), ,VLOOKUP($C30,'Bilan indicateurs PA SAV'!#REF!:'Bilan indicateurs PA SAV'!#REF!,5,0)),"/"))</f>
        <v>#REF!</v>
      </c>
      <c r="V30" s="27" t="e">
        <f>IF($C30="","",IFERROR(IF(ISNA($D30*$G30), ,$D30*$G30),"/"))</f>
        <v>#REF!</v>
      </c>
    </row>
    <row r="31" spans="1:22" ht="50.1" customHeight="1" x14ac:dyDescent="0.25">
      <c r="A31" s="1"/>
      <c r="B31" s="1"/>
      <c r="C31" s="36" t="e">
        <f>IF(#REF!="OF",#REF!,"/")</f>
        <v>#REF!</v>
      </c>
      <c r="D31" s="23" t="e">
        <f>IF($C31="/","",IF($C31="","",IFERROR(IF(ISNA(VLOOKUP($C31,#REF!:#REF!,10,0)), ,VLOOKUP($C31,#REF!:#REF!,10,0)),0)))</f>
        <v>#REF!</v>
      </c>
      <c r="E31" s="24" t="e">
        <f>IF($C31="/","",IF($C31="","",IFERROR(IF(ISNA($D31/VLOOKUP($C31,'Bilan indicateurs PA SAV'!#REF!:'Bilan indicateurs PA SAV'!#REF!,6,0)), ,$D31/VLOOKUP($C31,'Bilan indicateurs PA SAV'!#REF!:'Bilan indicateurs PA SAV'!#REF!,6,0)),"/")))</f>
        <v>#REF!</v>
      </c>
      <c r="F31" s="24" t="e">
        <f>IF($C31="/","",IF($C31="","",IFERROR(IF(ISNA($D31/VLOOKUP($C31,'Bilan indicateurs PA SAV'!#REF!:'Bilan indicateurs PA SAV'!#REF!,7,0)*100), ,$D31/VLOOKUP($C31,'Bilan indicateurs PA SAV'!#REF!:'Bilan indicateurs PA SAV'!#REF!,7,0)*100),"/")))</f>
        <v>#REF!</v>
      </c>
      <c r="G31" s="23" t="e">
        <f>IF($C31="/","",IF($C31="","",IFERROR(IF(ISNA(VLOOKUP($C31,#REF!:#REF!,11,0)), ,VLOOKUP($C31,#REF!:#REF!,11,0)),0)))</f>
        <v>#REF!</v>
      </c>
      <c r="H31" s="25" t="e">
        <f>IF($C31="/","",IF($C31="","",IFERROR(IF(ISNA(VLOOKUP($C31,#REF!:#REF!,12,0)), ,VLOOKUP($C31,#REF!:#REF!,12,0)),0)))</f>
        <v>#REF!</v>
      </c>
      <c r="I31" s="25" t="e">
        <f>IF($C31="/","",IF($C31="","",IFERROR(IF(ISNA($H31/VLOOKUP($C31,'Bilan indicateurs PA SAV'!#REF!:'Bilan indicateurs PA SAV'!#REF!,5,0)), ,$H31/VLOOKUP($C31,'Bilan indicateurs PA SAV'!#REF!:'Bilan indicateurs PA SAV'!#REF!,5,0))*100,0)))</f>
        <v>#REF!</v>
      </c>
      <c r="J31" s="25" t="e">
        <f>IF($C31="/","",IF($C31="","",IFERROR(IF(ISNA($H31/VLOOKUP($C31,'Bilan indicateurs PA SAV'!#REF!:'Bilan indicateurs PA SAV'!#REF!,6,0)), ,$H31/VLOOKUP($C31,'Bilan indicateurs PA SAV'!#REF!:'Bilan indicateurs PA SAV'!#REF!,6,0)),"/")))</f>
        <v>#REF!</v>
      </c>
      <c r="K31" s="25" t="e">
        <f>IF($C31="/","",IF($C31="","",IFERROR(IF(ISNA($H31/VLOOKUP($C31,'Bilan indicateurs PA SAV'!#REF!:'Bilan indicateurs PA SAV'!#REF!,7,0)*100), ,$H31/VLOOKUP($C31,'Bilan indicateurs PA SAV'!#REF!:'Bilan indicateurs PA SAV'!#REF!,7,0)*100),"/")))</f>
        <v>#REF!</v>
      </c>
      <c r="L31" s="26" t="e">
        <f t="shared" si="0"/>
        <v>#REF!</v>
      </c>
      <c r="M31" s="13"/>
      <c r="N31" s="12"/>
      <c r="O31" s="3"/>
      <c r="P31" s="14"/>
      <c r="Q31" s="1"/>
      <c r="R31" s="1"/>
      <c r="S31" s="27" t="e">
        <f>IF($C31="","",IFERROR(IF(ISNA(VLOOKUP($C31,'Bilan indicateurs PA SAV'!#REF!:'Bilan indicateurs PA SAV'!#REF!,6,0)), ,VLOOKUP($C31,'Bilan indicateurs PA SAV'!#REF!:'Bilan indicateurs PA SAV'!#REF!,6,0)),"/"))</f>
        <v>#REF!</v>
      </c>
      <c r="T31" s="27" t="e">
        <f>IF($C31="","",IFERROR(IF(ISNA(VLOOKUP($C31,'Bilan indicateurs PA SAV'!#REF!:'Bilan indicateurs PA SAV'!#REF!,7,0)), ,VLOOKUP($C31,'Bilan indicateurs PA SAV'!#REF!:'Bilan indicateurs PA SAV'!#REF!,7,0)),"/"))</f>
        <v>#REF!</v>
      </c>
      <c r="U31" s="27" t="e">
        <f>IF($C31="","",IFERROR(IF(ISNA(VLOOKUP($C31,'Bilan indicateurs PA SAV'!#REF!:'Bilan indicateurs PA SAV'!#REF!,5,0)), ,VLOOKUP($C31,'Bilan indicateurs PA SAV'!#REF!:'Bilan indicateurs PA SAV'!#REF!,5,0)),"/"))</f>
        <v>#REF!</v>
      </c>
      <c r="V31" s="27" t="e">
        <f t="shared" ref="V31:V43" si="1">IF($C31="","",IFERROR(IF(ISNA($D31*$G31), ,$D31*$G31),"/"))</f>
        <v>#REF!</v>
      </c>
    </row>
    <row r="32" spans="1:22" ht="50.1" customHeight="1" x14ac:dyDescent="0.25">
      <c r="A32" s="1"/>
      <c r="B32" s="1"/>
      <c r="C32" s="36" t="e">
        <f>IF(#REF!="OF",#REF!,"/")</f>
        <v>#REF!</v>
      </c>
      <c r="D32" s="23" t="e">
        <f>IF($C32="/","",IF($C32="","",IFERROR(IF(ISNA(VLOOKUP($C32,#REF!:#REF!,10,0)), ,VLOOKUP($C32,#REF!:#REF!,10,0)),0)))</f>
        <v>#REF!</v>
      </c>
      <c r="E32" s="24" t="e">
        <f>IF($C32="/","",IF($C32="","",IFERROR(IF(ISNA($D32/VLOOKUP($C32,'Bilan indicateurs PA SAV'!#REF!:'Bilan indicateurs PA SAV'!#REF!,6,0)), ,$D32/VLOOKUP($C32,'Bilan indicateurs PA SAV'!#REF!:'Bilan indicateurs PA SAV'!#REF!,6,0)),"/")))</f>
        <v>#REF!</v>
      </c>
      <c r="F32" s="24" t="e">
        <f>IF($C32="/","",IF($C32="","",IFERROR(IF(ISNA($D32/VLOOKUP($C32,'Bilan indicateurs PA SAV'!#REF!:'Bilan indicateurs PA SAV'!#REF!,7,0)*100), ,$D32/VLOOKUP($C32,'Bilan indicateurs PA SAV'!#REF!:'Bilan indicateurs PA SAV'!#REF!,7,0)*100),"/")))</f>
        <v>#REF!</v>
      </c>
      <c r="G32" s="23" t="e">
        <f>IF($C32="/","",IF($C32="","",IFERROR(IF(ISNA(VLOOKUP($C32,#REF!:#REF!,11,0)), ,VLOOKUP($C32,#REF!:#REF!,11,0)),0)))</f>
        <v>#REF!</v>
      </c>
      <c r="H32" s="25" t="e">
        <f>IF($C32="/","",IF($C32="","",IFERROR(IF(ISNA(VLOOKUP($C32,#REF!:#REF!,12,0)), ,VLOOKUP($C32,#REF!:#REF!,12,0)),0)))</f>
        <v>#REF!</v>
      </c>
      <c r="I32" s="25" t="e">
        <f>IF($C32="/","",IF($C32="","",IFERROR(IF(ISNA($H32/VLOOKUP($C32,'Bilan indicateurs PA SAV'!#REF!:'Bilan indicateurs PA SAV'!#REF!,5,0)), ,$H32/VLOOKUP($C32,'Bilan indicateurs PA SAV'!#REF!:'Bilan indicateurs PA SAV'!#REF!,5,0))*100,0)))</f>
        <v>#REF!</v>
      </c>
      <c r="J32" s="25" t="e">
        <f>IF($C32="/","",IF($C32="","",IFERROR(IF(ISNA($H32/VLOOKUP($C32,'Bilan indicateurs PA SAV'!#REF!:'Bilan indicateurs PA SAV'!#REF!,6,0)), ,$H32/VLOOKUP($C32,'Bilan indicateurs PA SAV'!#REF!:'Bilan indicateurs PA SAV'!#REF!,6,0)),"/")))</f>
        <v>#REF!</v>
      </c>
      <c r="K32" s="25" t="e">
        <f>IF($C32="/","",IF($C32="","",IFERROR(IF(ISNA($H32/VLOOKUP($C32,'Bilan indicateurs PA SAV'!#REF!:'Bilan indicateurs PA SAV'!#REF!,7,0)*100), ,$H32/VLOOKUP($C32,'Bilan indicateurs PA SAV'!#REF!:'Bilan indicateurs PA SAV'!#REF!,7,0)*100),"/")))</f>
        <v>#REF!</v>
      </c>
      <c r="L32" s="26" t="e">
        <f t="shared" si="0"/>
        <v>#REF!</v>
      </c>
      <c r="M32" s="13"/>
      <c r="N32" s="12"/>
      <c r="O32" s="3"/>
      <c r="P32" s="14"/>
      <c r="Q32" s="1"/>
      <c r="R32" s="1"/>
      <c r="S32" s="27" t="e">
        <f>IF($C32="","",IFERROR(IF(ISNA(VLOOKUP($C32,'Bilan indicateurs PA SAV'!#REF!:'Bilan indicateurs PA SAV'!#REF!,6,0)), ,VLOOKUP($C32,'Bilan indicateurs PA SAV'!#REF!:'Bilan indicateurs PA SAV'!#REF!,6,0)),"/"))</f>
        <v>#REF!</v>
      </c>
      <c r="T32" s="27" t="e">
        <f>IF($C32="","",IFERROR(IF(ISNA(VLOOKUP($C32,'Bilan indicateurs PA SAV'!#REF!:'Bilan indicateurs PA SAV'!#REF!,7,0)), ,VLOOKUP($C32,'Bilan indicateurs PA SAV'!#REF!:'Bilan indicateurs PA SAV'!#REF!,7,0)),"/"))</f>
        <v>#REF!</v>
      </c>
      <c r="U32" s="27" t="e">
        <f>IF($C32="","",IFERROR(IF(ISNA(VLOOKUP($C32,'Bilan indicateurs PA SAV'!#REF!:'Bilan indicateurs PA SAV'!#REF!,5,0)), ,VLOOKUP($C32,'Bilan indicateurs PA SAV'!#REF!:'Bilan indicateurs PA SAV'!#REF!,5,0)),"/"))</f>
        <v>#REF!</v>
      </c>
      <c r="V32" s="27" t="e">
        <f t="shared" si="1"/>
        <v>#REF!</v>
      </c>
    </row>
    <row r="33" spans="1:22" ht="50.1" customHeight="1" x14ac:dyDescent="0.25">
      <c r="A33" s="1"/>
      <c r="B33" s="1"/>
      <c r="C33" s="36" t="e">
        <f>IF(#REF!="OF",#REF!,"/")</f>
        <v>#REF!</v>
      </c>
      <c r="D33" s="23" t="e">
        <f>IF($C33="/","",IF($C33="","",IFERROR(IF(ISNA(VLOOKUP($C33,#REF!:#REF!,10,0)), ,VLOOKUP($C33,#REF!:#REF!,10,0)),0)))</f>
        <v>#REF!</v>
      </c>
      <c r="E33" s="24" t="e">
        <f>IF($C33="/","",IF($C33="","",IFERROR(IF(ISNA($D33/VLOOKUP($C33,'Bilan indicateurs PA SAV'!#REF!:'Bilan indicateurs PA SAV'!#REF!,6,0)), ,$D33/VLOOKUP($C33,'Bilan indicateurs PA SAV'!#REF!:'Bilan indicateurs PA SAV'!#REF!,6,0)),"/")))</f>
        <v>#REF!</v>
      </c>
      <c r="F33" s="24" t="e">
        <f>IF($C33="/","",IF($C33="","",IFERROR(IF(ISNA($D33/VLOOKUP($C33,'Bilan indicateurs PA SAV'!#REF!:'Bilan indicateurs PA SAV'!#REF!,7,0)*100), ,$D33/VLOOKUP($C33,'Bilan indicateurs PA SAV'!#REF!:'Bilan indicateurs PA SAV'!#REF!,7,0)*100),"/")))</f>
        <v>#REF!</v>
      </c>
      <c r="G33" s="23" t="e">
        <f>IF($C33="/","",IF($C33="","",IFERROR(IF(ISNA(VLOOKUP($C33,#REF!:#REF!,11,0)), ,VLOOKUP($C33,#REF!:#REF!,11,0)),0)))</f>
        <v>#REF!</v>
      </c>
      <c r="H33" s="25" t="e">
        <f>IF($C33="/","",IF($C33="","",IFERROR(IF(ISNA(VLOOKUP($C33,#REF!:#REF!,12,0)), ,VLOOKUP($C33,#REF!:#REF!,12,0)),0)))</f>
        <v>#REF!</v>
      </c>
      <c r="I33" s="25" t="e">
        <f>IF($C33="/","",IF($C33="","",IFERROR(IF(ISNA($H33/VLOOKUP($C33,'Bilan indicateurs PA SAV'!#REF!:'Bilan indicateurs PA SAV'!#REF!,5,0)), ,$H33/VLOOKUP($C33,'Bilan indicateurs PA SAV'!#REF!:'Bilan indicateurs PA SAV'!#REF!,5,0))*100,0)))</f>
        <v>#REF!</v>
      </c>
      <c r="J33" s="25" t="e">
        <f>IF($C33="/","",IF($C33="","",IFERROR(IF(ISNA($H33/VLOOKUP($C33,'Bilan indicateurs PA SAV'!#REF!:'Bilan indicateurs PA SAV'!#REF!,6,0)), ,$H33/VLOOKUP($C33,'Bilan indicateurs PA SAV'!#REF!:'Bilan indicateurs PA SAV'!#REF!,6,0)),"/")))</f>
        <v>#REF!</v>
      </c>
      <c r="K33" s="25" t="e">
        <f>IF($C33="/","",IF($C33="","",IFERROR(IF(ISNA($H33/VLOOKUP($C33,'Bilan indicateurs PA SAV'!#REF!:'Bilan indicateurs PA SAV'!#REF!,7,0)*100), ,$H33/VLOOKUP($C33,'Bilan indicateurs PA SAV'!#REF!:'Bilan indicateurs PA SAV'!#REF!,7,0)*100),"/")))</f>
        <v>#REF!</v>
      </c>
      <c r="L33" s="26" t="e">
        <f t="shared" si="0"/>
        <v>#REF!</v>
      </c>
      <c r="M33" s="13"/>
      <c r="N33" s="12"/>
      <c r="O33" s="3"/>
      <c r="P33" s="14"/>
      <c r="Q33" s="1"/>
      <c r="R33" s="1"/>
      <c r="S33" s="27" t="e">
        <f>IF($C33="","",IFERROR(IF(ISNA(VLOOKUP($C33,'Bilan indicateurs PA SAV'!#REF!:'Bilan indicateurs PA SAV'!#REF!,6,0)), ,VLOOKUP($C33,'Bilan indicateurs PA SAV'!#REF!:'Bilan indicateurs PA SAV'!#REF!,6,0)),"/"))</f>
        <v>#REF!</v>
      </c>
      <c r="T33" s="27" t="e">
        <f>IF($C33="","",IFERROR(IF(ISNA(VLOOKUP($C33,'Bilan indicateurs PA SAV'!#REF!:'Bilan indicateurs PA SAV'!#REF!,7,0)), ,VLOOKUP($C33,'Bilan indicateurs PA SAV'!#REF!:'Bilan indicateurs PA SAV'!#REF!,7,0)),"/"))</f>
        <v>#REF!</v>
      </c>
      <c r="U33" s="27" t="e">
        <f>IF($C33="","",IFERROR(IF(ISNA(VLOOKUP($C33,'Bilan indicateurs PA SAV'!#REF!:'Bilan indicateurs PA SAV'!#REF!,5,0)), ,VLOOKUP($C33,'Bilan indicateurs PA SAV'!#REF!:'Bilan indicateurs PA SAV'!#REF!,5,0)),"/"))</f>
        <v>#REF!</v>
      </c>
      <c r="V33" s="27" t="e">
        <f t="shared" si="1"/>
        <v>#REF!</v>
      </c>
    </row>
    <row r="34" spans="1:22" ht="50.1" customHeight="1" x14ac:dyDescent="0.25">
      <c r="A34" s="1"/>
      <c r="B34" s="1"/>
      <c r="C34" s="36" t="e">
        <f>IF(#REF!="OF",#REF!,"/")</f>
        <v>#REF!</v>
      </c>
      <c r="D34" s="23" t="e">
        <f>IF($C34="/","",IF($C34="","",IFERROR(IF(ISNA(VLOOKUP($C34,#REF!:#REF!,10,0)), ,VLOOKUP($C34,#REF!:#REF!,10,0)),0)))</f>
        <v>#REF!</v>
      </c>
      <c r="E34" s="24" t="e">
        <f>IF($C34="/","",IF($C34="","",IFERROR(IF(ISNA($D34/VLOOKUP($C34,'Bilan indicateurs PA SAV'!#REF!:'Bilan indicateurs PA SAV'!#REF!,6,0)), ,$D34/VLOOKUP($C34,'Bilan indicateurs PA SAV'!#REF!:'Bilan indicateurs PA SAV'!#REF!,6,0)),"/")))</f>
        <v>#REF!</v>
      </c>
      <c r="F34" s="24" t="e">
        <f>IF($C34="/","",IF($C34="","",IFERROR(IF(ISNA($D34/VLOOKUP($C34,'Bilan indicateurs PA SAV'!#REF!:'Bilan indicateurs PA SAV'!#REF!,7,0)*100), ,$D34/VLOOKUP($C34,'Bilan indicateurs PA SAV'!#REF!:'Bilan indicateurs PA SAV'!#REF!,7,0)*100),"/")))</f>
        <v>#REF!</v>
      </c>
      <c r="G34" s="23" t="e">
        <f>IF($C34="/","",IF($C34="","",IFERROR(IF(ISNA(VLOOKUP($C34,#REF!:#REF!,11,0)), ,VLOOKUP($C34,#REF!:#REF!,11,0)),0)))</f>
        <v>#REF!</v>
      </c>
      <c r="H34" s="25" t="e">
        <f>IF($C34="/","",IF($C34="","",IFERROR(IF(ISNA(VLOOKUP($C34,#REF!:#REF!,12,0)), ,VLOOKUP($C34,#REF!:#REF!,12,0)),0)))</f>
        <v>#REF!</v>
      </c>
      <c r="I34" s="25" t="e">
        <f>IF($C34="/","",IF($C34="","",IFERROR(IF(ISNA($H34/VLOOKUP($C34,'Bilan indicateurs PA SAV'!#REF!:'Bilan indicateurs PA SAV'!#REF!,5,0)), ,$H34/VLOOKUP($C34,'Bilan indicateurs PA SAV'!#REF!:'Bilan indicateurs PA SAV'!#REF!,5,0))*100,0)))</f>
        <v>#REF!</v>
      </c>
      <c r="J34" s="25" t="e">
        <f>IF($C34="/","",IF($C34="","",IFERROR(IF(ISNA($H34/VLOOKUP($C34,'Bilan indicateurs PA SAV'!#REF!:'Bilan indicateurs PA SAV'!#REF!,6,0)), ,$H34/VLOOKUP($C34,'Bilan indicateurs PA SAV'!#REF!:'Bilan indicateurs PA SAV'!#REF!,6,0)),"/")))</f>
        <v>#REF!</v>
      </c>
      <c r="K34" s="25" t="e">
        <f>IF($C34="/","",IF($C34="","",IFERROR(IF(ISNA($H34/VLOOKUP($C34,'Bilan indicateurs PA SAV'!#REF!:'Bilan indicateurs PA SAV'!#REF!,7,0)*100), ,$H34/VLOOKUP($C34,'Bilan indicateurs PA SAV'!#REF!:'Bilan indicateurs PA SAV'!#REF!,7,0)*100),"/")))</f>
        <v>#REF!</v>
      </c>
      <c r="L34" s="26" t="e">
        <f t="shared" si="0"/>
        <v>#REF!</v>
      </c>
      <c r="M34" s="13"/>
      <c r="N34" s="12"/>
      <c r="O34" s="3"/>
      <c r="P34" s="14"/>
      <c r="Q34" s="1"/>
      <c r="R34" s="1"/>
      <c r="S34" s="27" t="e">
        <f>IF($C34="","",IFERROR(IF(ISNA(VLOOKUP($C34,'Bilan indicateurs PA SAV'!#REF!:'Bilan indicateurs PA SAV'!#REF!,6,0)), ,VLOOKUP($C34,'Bilan indicateurs PA SAV'!#REF!:'Bilan indicateurs PA SAV'!#REF!,6,0)),"/"))</f>
        <v>#REF!</v>
      </c>
      <c r="T34" s="27" t="e">
        <f>IF($C34="","",IFERROR(IF(ISNA(VLOOKUP($C34,'Bilan indicateurs PA SAV'!#REF!:'Bilan indicateurs PA SAV'!#REF!,7,0)), ,VLOOKUP($C34,'Bilan indicateurs PA SAV'!#REF!:'Bilan indicateurs PA SAV'!#REF!,7,0)),"/"))</f>
        <v>#REF!</v>
      </c>
      <c r="U34" s="27" t="e">
        <f>IF($C34="","",IFERROR(IF(ISNA(VLOOKUP($C34,'Bilan indicateurs PA SAV'!#REF!:'Bilan indicateurs PA SAV'!#REF!,5,0)), ,VLOOKUP($C34,'Bilan indicateurs PA SAV'!#REF!:'Bilan indicateurs PA SAV'!#REF!,5,0)),"/"))</f>
        <v>#REF!</v>
      </c>
      <c r="V34" s="27" t="e">
        <f t="shared" si="1"/>
        <v>#REF!</v>
      </c>
    </row>
    <row r="35" spans="1:22" ht="50.1" customHeight="1" x14ac:dyDescent="0.25">
      <c r="A35" s="1"/>
      <c r="B35" s="1"/>
      <c r="C35" s="36" t="e">
        <f>IF(#REF!="OF",#REF!,"/")</f>
        <v>#REF!</v>
      </c>
      <c r="D35" s="23" t="e">
        <f>IF($C35="/","",IF($C35="","",IFERROR(IF(ISNA(VLOOKUP($C35,#REF!:#REF!,10,0)), ,VLOOKUP($C35,#REF!:#REF!,10,0)),0)))</f>
        <v>#REF!</v>
      </c>
      <c r="E35" s="24" t="e">
        <f>IF($C35="/","",IF($C35="","",IFERROR(IF(ISNA($D35/VLOOKUP($C35,'Bilan indicateurs PA SAV'!#REF!:'Bilan indicateurs PA SAV'!#REF!,6,0)), ,$D35/VLOOKUP($C35,'Bilan indicateurs PA SAV'!#REF!:'Bilan indicateurs PA SAV'!#REF!,6,0)),"/")))</f>
        <v>#REF!</v>
      </c>
      <c r="F35" s="24" t="e">
        <f>IF($C35="/","",IF($C35="","",IFERROR(IF(ISNA($D35/VLOOKUP($C35,'Bilan indicateurs PA SAV'!#REF!:'Bilan indicateurs PA SAV'!#REF!,7,0)*100), ,$D35/VLOOKUP($C35,'Bilan indicateurs PA SAV'!#REF!:'Bilan indicateurs PA SAV'!#REF!,7,0)*100),"/")))</f>
        <v>#REF!</v>
      </c>
      <c r="G35" s="23" t="e">
        <f>IF($C35="/","",IF($C35="","",IFERROR(IF(ISNA(VLOOKUP($C35,#REF!:#REF!,11,0)), ,VLOOKUP($C35,#REF!:#REF!,11,0)),0)))</f>
        <v>#REF!</v>
      </c>
      <c r="H35" s="25" t="e">
        <f>IF($C35="/","",IF($C35="","",IFERROR(IF(ISNA(VLOOKUP($C35,#REF!:#REF!,12,0)), ,VLOOKUP($C35,#REF!:#REF!,12,0)),0)))</f>
        <v>#REF!</v>
      </c>
      <c r="I35" s="25" t="e">
        <f>IF($C35="/","",IF($C35="","",IFERROR(IF(ISNA($H35/VLOOKUP($C35,'Bilan indicateurs PA SAV'!#REF!:'Bilan indicateurs PA SAV'!#REF!,5,0)), ,$H35/VLOOKUP($C35,'Bilan indicateurs PA SAV'!#REF!:'Bilan indicateurs PA SAV'!#REF!,5,0))*100,0)))</f>
        <v>#REF!</v>
      </c>
      <c r="J35" s="25" t="e">
        <f>IF($C35="/","",IF($C35="","",IFERROR(IF(ISNA($H35/VLOOKUP($C35,'Bilan indicateurs PA SAV'!#REF!:'Bilan indicateurs PA SAV'!#REF!,6,0)), ,$H35/VLOOKUP($C35,'Bilan indicateurs PA SAV'!#REF!:'Bilan indicateurs PA SAV'!#REF!,6,0)),"/")))</f>
        <v>#REF!</v>
      </c>
      <c r="K35" s="25" t="e">
        <f>IF($C35="/","",IF($C35="","",IFERROR(IF(ISNA($H35/VLOOKUP($C35,'Bilan indicateurs PA SAV'!#REF!:'Bilan indicateurs PA SAV'!#REF!,7,0)*100), ,$H35/VLOOKUP($C35,'Bilan indicateurs PA SAV'!#REF!:'Bilan indicateurs PA SAV'!#REF!,7,0)*100),"/")))</f>
        <v>#REF!</v>
      </c>
      <c r="L35" s="26" t="e">
        <f t="shared" si="0"/>
        <v>#REF!</v>
      </c>
      <c r="M35" s="13"/>
      <c r="N35" s="12"/>
      <c r="O35" s="3"/>
      <c r="P35" s="14"/>
      <c r="Q35" s="1"/>
      <c r="R35" s="1"/>
      <c r="S35" s="27" t="e">
        <f>IF($C35="","",IFERROR(IF(ISNA(VLOOKUP($C35,'Bilan indicateurs PA SAV'!#REF!:'Bilan indicateurs PA SAV'!#REF!,6,0)), ,VLOOKUP($C35,'Bilan indicateurs PA SAV'!#REF!:'Bilan indicateurs PA SAV'!#REF!,6,0)),"/"))</f>
        <v>#REF!</v>
      </c>
      <c r="T35" s="27" t="e">
        <f>IF($C35="","",IFERROR(IF(ISNA(VLOOKUP($C35,'Bilan indicateurs PA SAV'!#REF!:'Bilan indicateurs PA SAV'!#REF!,7,0)), ,VLOOKUP($C35,'Bilan indicateurs PA SAV'!#REF!:'Bilan indicateurs PA SAV'!#REF!,7,0)),"/"))</f>
        <v>#REF!</v>
      </c>
      <c r="U35" s="27" t="e">
        <f>IF($C35="","",IFERROR(IF(ISNA(VLOOKUP($C35,'Bilan indicateurs PA SAV'!#REF!:'Bilan indicateurs PA SAV'!#REF!,5,0)), ,VLOOKUP($C35,'Bilan indicateurs PA SAV'!#REF!:'Bilan indicateurs PA SAV'!#REF!,5,0)),"/"))</f>
        <v>#REF!</v>
      </c>
      <c r="V35" s="27" t="e">
        <f t="shared" si="1"/>
        <v>#REF!</v>
      </c>
    </row>
    <row r="36" spans="1:22" ht="50.1" customHeight="1" x14ac:dyDescent="0.25">
      <c r="A36" s="1"/>
      <c r="B36" s="1"/>
      <c r="C36" s="36" t="e">
        <f>IF(#REF!="OF",#REF!,"/")</f>
        <v>#REF!</v>
      </c>
      <c r="D36" s="23" t="e">
        <f>IF($C36="/","",IF($C36="","",IFERROR(IF(ISNA(VLOOKUP($C36,#REF!:#REF!,10,0)), ,VLOOKUP($C36,#REF!:#REF!,10,0)),0)))</f>
        <v>#REF!</v>
      </c>
      <c r="E36" s="24" t="e">
        <f>IF($C36="/","",IF($C36="","",IFERROR(IF(ISNA($D36/VLOOKUP($C36,'Bilan indicateurs PA SAV'!#REF!:'Bilan indicateurs PA SAV'!#REF!,6,0)), ,$D36/VLOOKUP($C36,'Bilan indicateurs PA SAV'!#REF!:'Bilan indicateurs PA SAV'!#REF!,6,0)),"/")))</f>
        <v>#REF!</v>
      </c>
      <c r="F36" s="24" t="e">
        <f>IF($C36="/","",IF($C36="","",IFERROR(IF(ISNA($D36/VLOOKUP($C36,'Bilan indicateurs PA SAV'!#REF!:'Bilan indicateurs PA SAV'!#REF!,7,0)*100), ,$D36/VLOOKUP($C36,'Bilan indicateurs PA SAV'!#REF!:'Bilan indicateurs PA SAV'!#REF!,7,0)*100),"/")))</f>
        <v>#REF!</v>
      </c>
      <c r="G36" s="23" t="e">
        <f>IF($C36="/","",IF($C36="","",IFERROR(IF(ISNA(VLOOKUP($C36,#REF!:#REF!,11,0)), ,VLOOKUP($C36,#REF!:#REF!,11,0)),0)))</f>
        <v>#REF!</v>
      </c>
      <c r="H36" s="25" t="e">
        <f>IF($C36="/","",IF($C36="","",IFERROR(IF(ISNA(VLOOKUP($C36,#REF!:#REF!,12,0)), ,VLOOKUP($C36,#REF!:#REF!,12,0)),0)))</f>
        <v>#REF!</v>
      </c>
      <c r="I36" s="25" t="e">
        <f>IF($C36="/","",IF($C36="","",IFERROR(IF(ISNA($H36/VLOOKUP($C36,'Bilan indicateurs PA SAV'!#REF!:'Bilan indicateurs PA SAV'!#REF!,5,0)), ,$H36/VLOOKUP($C36,'Bilan indicateurs PA SAV'!#REF!:'Bilan indicateurs PA SAV'!#REF!,5,0))*100,0)))</f>
        <v>#REF!</v>
      </c>
      <c r="J36" s="25" t="e">
        <f>IF($C36="/","",IF($C36="","",IFERROR(IF(ISNA($H36/VLOOKUP($C36,'Bilan indicateurs PA SAV'!#REF!:'Bilan indicateurs PA SAV'!#REF!,6,0)), ,$H36/VLOOKUP($C36,'Bilan indicateurs PA SAV'!#REF!:'Bilan indicateurs PA SAV'!#REF!,6,0)),"/")))</f>
        <v>#REF!</v>
      </c>
      <c r="K36" s="25" t="e">
        <f>IF($C36="/","",IF($C36="","",IFERROR(IF(ISNA($H36/VLOOKUP($C36,'Bilan indicateurs PA SAV'!#REF!:'Bilan indicateurs PA SAV'!#REF!,7,0)*100), ,$H36/VLOOKUP($C36,'Bilan indicateurs PA SAV'!#REF!:'Bilan indicateurs PA SAV'!#REF!,7,0)*100),"/")))</f>
        <v>#REF!</v>
      </c>
      <c r="L36" s="26" t="e">
        <f t="shared" si="0"/>
        <v>#REF!</v>
      </c>
      <c r="M36" s="13"/>
      <c r="N36" s="12"/>
      <c r="O36" s="3"/>
      <c r="P36" s="14"/>
      <c r="Q36" s="1"/>
      <c r="R36" s="1"/>
      <c r="S36" s="27" t="e">
        <f>IF($C36="","",IFERROR(IF(ISNA(VLOOKUP($C36,'Bilan indicateurs PA SAV'!#REF!:'Bilan indicateurs PA SAV'!#REF!,6,0)), ,VLOOKUP($C36,'Bilan indicateurs PA SAV'!#REF!:'Bilan indicateurs PA SAV'!#REF!,6,0)),"/"))</f>
        <v>#REF!</v>
      </c>
      <c r="T36" s="27" t="e">
        <f>IF($C36="","",IFERROR(IF(ISNA(VLOOKUP($C36,'Bilan indicateurs PA SAV'!#REF!:'Bilan indicateurs PA SAV'!#REF!,7,0)), ,VLOOKUP($C36,'Bilan indicateurs PA SAV'!#REF!:'Bilan indicateurs PA SAV'!#REF!,7,0)),"/"))</f>
        <v>#REF!</v>
      </c>
      <c r="U36" s="27" t="e">
        <f>IF($C36="","",IFERROR(IF(ISNA(VLOOKUP($C36,'Bilan indicateurs PA SAV'!#REF!:'Bilan indicateurs PA SAV'!#REF!,5,0)), ,VLOOKUP($C36,'Bilan indicateurs PA SAV'!#REF!:'Bilan indicateurs PA SAV'!#REF!,5,0)),"/"))</f>
        <v>#REF!</v>
      </c>
      <c r="V36" s="27" t="e">
        <f t="shared" si="1"/>
        <v>#REF!</v>
      </c>
    </row>
    <row r="37" spans="1:22" ht="50.1" customHeight="1" x14ac:dyDescent="0.25">
      <c r="A37" s="1"/>
      <c r="B37" s="1"/>
      <c r="C37" s="36" t="e">
        <f>IF(#REF!="OF",#REF!,"/")</f>
        <v>#REF!</v>
      </c>
      <c r="D37" s="23" t="e">
        <f>IF($C37="/","",IF($C37="","",IFERROR(IF(ISNA(VLOOKUP($C37,#REF!:#REF!,10,0)), ,VLOOKUP($C37,#REF!:#REF!,10,0)),0)))</f>
        <v>#REF!</v>
      </c>
      <c r="E37" s="24" t="e">
        <f>IF($C37="/","",IF($C37="","",IFERROR(IF(ISNA($D37/VLOOKUP($C37,'Bilan indicateurs PA SAV'!#REF!:'Bilan indicateurs PA SAV'!#REF!,6,0)), ,$D37/VLOOKUP($C37,'Bilan indicateurs PA SAV'!#REF!:'Bilan indicateurs PA SAV'!#REF!,6,0)),"/")))</f>
        <v>#REF!</v>
      </c>
      <c r="F37" s="24" t="e">
        <f>IF($C37="/","",IF($C37="","",IFERROR(IF(ISNA($D37/VLOOKUP($C37,'Bilan indicateurs PA SAV'!#REF!:'Bilan indicateurs PA SAV'!#REF!,7,0)*100), ,$D37/VLOOKUP($C37,'Bilan indicateurs PA SAV'!#REF!:'Bilan indicateurs PA SAV'!#REF!,7,0)*100),"/")))</f>
        <v>#REF!</v>
      </c>
      <c r="G37" s="23" t="e">
        <f>IF($C37="/","",IF($C37="","",IFERROR(IF(ISNA(VLOOKUP($C37,#REF!:#REF!,11,0)), ,VLOOKUP($C37,#REF!:#REF!,11,0)),0)))</f>
        <v>#REF!</v>
      </c>
      <c r="H37" s="25" t="e">
        <f>IF($C37="/","",IF($C37="","",IFERROR(IF(ISNA(VLOOKUP($C37,#REF!:#REF!,12,0)), ,VLOOKUP($C37,#REF!:#REF!,12,0)),0)))</f>
        <v>#REF!</v>
      </c>
      <c r="I37" s="25" t="e">
        <f>IF($C37="/","",IF($C37="","",IFERROR(IF(ISNA($H37/VLOOKUP($C37,'Bilan indicateurs PA SAV'!#REF!:'Bilan indicateurs PA SAV'!#REF!,5,0)), ,$H37/VLOOKUP($C37,'Bilan indicateurs PA SAV'!#REF!:'Bilan indicateurs PA SAV'!#REF!,5,0))*100,0)))</f>
        <v>#REF!</v>
      </c>
      <c r="J37" s="25" t="e">
        <f>IF($C37="/","",IF($C37="","",IFERROR(IF(ISNA($H37/VLOOKUP($C37,'Bilan indicateurs PA SAV'!#REF!:'Bilan indicateurs PA SAV'!#REF!,6,0)), ,$H37/VLOOKUP($C37,'Bilan indicateurs PA SAV'!#REF!:'Bilan indicateurs PA SAV'!#REF!,6,0)),"/")))</f>
        <v>#REF!</v>
      </c>
      <c r="K37" s="25" t="e">
        <f>IF($C37="/","",IF($C37="","",IFERROR(IF(ISNA($H37/VLOOKUP($C37,'Bilan indicateurs PA SAV'!#REF!:'Bilan indicateurs PA SAV'!#REF!,7,0)*100), ,$H37/VLOOKUP($C37,'Bilan indicateurs PA SAV'!#REF!:'Bilan indicateurs PA SAV'!#REF!,7,0)*100),"/")))</f>
        <v>#REF!</v>
      </c>
      <c r="L37" s="26" t="e">
        <f t="shared" si="0"/>
        <v>#REF!</v>
      </c>
      <c r="M37" s="13"/>
      <c r="N37" s="12"/>
      <c r="O37" s="3"/>
      <c r="P37" s="14"/>
      <c r="Q37" s="1"/>
      <c r="R37" s="1"/>
      <c r="S37" s="27" t="e">
        <f>IF($C37="","",IFERROR(IF(ISNA(VLOOKUP($C37,'Bilan indicateurs PA SAV'!#REF!:'Bilan indicateurs PA SAV'!#REF!,6,0)), ,VLOOKUP($C37,'Bilan indicateurs PA SAV'!#REF!:'Bilan indicateurs PA SAV'!#REF!,6,0)),"/"))</f>
        <v>#REF!</v>
      </c>
      <c r="T37" s="27" t="e">
        <f>IF($C37="","",IFERROR(IF(ISNA(VLOOKUP($C37,'Bilan indicateurs PA SAV'!#REF!:'Bilan indicateurs PA SAV'!#REF!,7,0)), ,VLOOKUP($C37,'Bilan indicateurs PA SAV'!#REF!:'Bilan indicateurs PA SAV'!#REF!,7,0)),"/"))</f>
        <v>#REF!</v>
      </c>
      <c r="U37" s="27" t="e">
        <f>IF($C37="","",IFERROR(IF(ISNA(VLOOKUP($C37,'Bilan indicateurs PA SAV'!#REF!:'Bilan indicateurs PA SAV'!#REF!,5,0)), ,VLOOKUP($C37,'Bilan indicateurs PA SAV'!#REF!:'Bilan indicateurs PA SAV'!#REF!,5,0)),"/"))</f>
        <v>#REF!</v>
      </c>
      <c r="V37" s="27" t="e">
        <f t="shared" si="1"/>
        <v>#REF!</v>
      </c>
    </row>
    <row r="38" spans="1:22" ht="50.1" customHeight="1" x14ac:dyDescent="0.25">
      <c r="A38" s="1"/>
      <c r="B38" s="1"/>
      <c r="C38" s="36" t="e">
        <f>IF(#REF!="OF",#REF!,"/")</f>
        <v>#REF!</v>
      </c>
      <c r="D38" s="23" t="e">
        <f>IF($C38="/","",IF($C38="","",IFERROR(IF(ISNA(VLOOKUP($C38,#REF!:#REF!,10,0)), ,VLOOKUP($C38,#REF!:#REF!,10,0)),0)))</f>
        <v>#REF!</v>
      </c>
      <c r="E38" s="24" t="e">
        <f>IF($C38="/","",IF($C38="","",IFERROR(IF(ISNA($D38/VLOOKUP($C38,'Bilan indicateurs PA SAV'!#REF!:'Bilan indicateurs PA SAV'!#REF!,6,0)), ,$D38/VLOOKUP($C38,'Bilan indicateurs PA SAV'!#REF!:'Bilan indicateurs PA SAV'!#REF!,6,0)),"/")))</f>
        <v>#REF!</v>
      </c>
      <c r="F38" s="24" t="e">
        <f>IF($C38="/","",IF($C38="","",IFERROR(IF(ISNA($D38/VLOOKUP($C38,'Bilan indicateurs PA SAV'!#REF!:'Bilan indicateurs PA SAV'!#REF!,7,0)*100), ,$D38/VLOOKUP($C38,'Bilan indicateurs PA SAV'!#REF!:'Bilan indicateurs PA SAV'!#REF!,7,0)*100),"/")))</f>
        <v>#REF!</v>
      </c>
      <c r="G38" s="23" t="e">
        <f>IF($C38="/","",IF($C38="","",IFERROR(IF(ISNA(VLOOKUP($C38,#REF!:#REF!,11,0)), ,VLOOKUP($C38,#REF!:#REF!,11,0)),0)))</f>
        <v>#REF!</v>
      </c>
      <c r="H38" s="25" t="e">
        <f>IF($C38="/","",IF($C38="","",IFERROR(IF(ISNA(VLOOKUP($C38,#REF!:#REF!,12,0)), ,VLOOKUP($C38,#REF!:#REF!,12,0)),0)))</f>
        <v>#REF!</v>
      </c>
      <c r="I38" s="25" t="e">
        <f>IF($C38="/","",IF($C38="","",IFERROR(IF(ISNA($H38/VLOOKUP($C38,'Bilan indicateurs PA SAV'!#REF!:'Bilan indicateurs PA SAV'!#REF!,5,0)), ,$H38/VLOOKUP($C38,'Bilan indicateurs PA SAV'!#REF!:'Bilan indicateurs PA SAV'!#REF!,5,0))*100,0)))</f>
        <v>#REF!</v>
      </c>
      <c r="J38" s="25" t="e">
        <f>IF($C38="/","",IF($C38="","",IFERROR(IF(ISNA($H38/VLOOKUP($C38,'Bilan indicateurs PA SAV'!#REF!:'Bilan indicateurs PA SAV'!#REF!,6,0)), ,$H38/VLOOKUP($C38,'Bilan indicateurs PA SAV'!#REF!:'Bilan indicateurs PA SAV'!#REF!,6,0)),"/")))</f>
        <v>#REF!</v>
      </c>
      <c r="K38" s="25" t="e">
        <f>IF($C38="/","",IF($C38="","",IFERROR(IF(ISNA($H38/VLOOKUP($C38,'Bilan indicateurs PA SAV'!#REF!:'Bilan indicateurs PA SAV'!#REF!,7,0)*100), ,$H38/VLOOKUP($C38,'Bilan indicateurs PA SAV'!#REF!:'Bilan indicateurs PA SAV'!#REF!,7,0)*100),"/")))</f>
        <v>#REF!</v>
      </c>
      <c r="L38" s="26" t="e">
        <f t="shared" si="0"/>
        <v>#REF!</v>
      </c>
      <c r="M38" s="13"/>
      <c r="N38" s="12"/>
      <c r="O38" s="3"/>
      <c r="P38" s="14"/>
      <c r="Q38" s="1"/>
      <c r="R38" s="1"/>
      <c r="S38" s="27" t="e">
        <f>IF($C38="","",IFERROR(IF(ISNA(VLOOKUP($C38,'Bilan indicateurs PA SAV'!#REF!:'Bilan indicateurs PA SAV'!#REF!,6,0)), ,VLOOKUP($C38,'Bilan indicateurs PA SAV'!#REF!:'Bilan indicateurs PA SAV'!#REF!,6,0)),"/"))</f>
        <v>#REF!</v>
      </c>
      <c r="T38" s="27" t="e">
        <f>IF($C38="","",IFERROR(IF(ISNA(VLOOKUP($C38,'Bilan indicateurs PA SAV'!#REF!:'Bilan indicateurs PA SAV'!#REF!,7,0)), ,VLOOKUP($C38,'Bilan indicateurs PA SAV'!#REF!:'Bilan indicateurs PA SAV'!#REF!,7,0)),"/"))</f>
        <v>#REF!</v>
      </c>
      <c r="U38" s="27" t="e">
        <f>IF($C38="","",IFERROR(IF(ISNA(VLOOKUP($C38,'Bilan indicateurs PA SAV'!#REF!:'Bilan indicateurs PA SAV'!#REF!,5,0)), ,VLOOKUP($C38,'Bilan indicateurs PA SAV'!#REF!:'Bilan indicateurs PA SAV'!#REF!,5,0)),"/"))</f>
        <v>#REF!</v>
      </c>
      <c r="V38" s="27" t="e">
        <f t="shared" si="1"/>
        <v>#REF!</v>
      </c>
    </row>
    <row r="39" spans="1:22" ht="50.1" customHeight="1" x14ac:dyDescent="0.25">
      <c r="A39" s="1"/>
      <c r="B39" s="1"/>
      <c r="C39" s="36" t="e">
        <f>IF(#REF!="OF",#REF!,"/")</f>
        <v>#REF!</v>
      </c>
      <c r="D39" s="23" t="e">
        <f>IF($C39="/","",IF($C39="","",IFERROR(IF(ISNA(VLOOKUP($C39,#REF!:#REF!,10,0)), ,VLOOKUP($C39,#REF!:#REF!,10,0)),0)))</f>
        <v>#REF!</v>
      </c>
      <c r="E39" s="24" t="e">
        <f>IF($C39="/","",IF($C39="","",IFERROR(IF(ISNA($D39/VLOOKUP($C39,'Bilan indicateurs PA SAV'!#REF!:'Bilan indicateurs PA SAV'!#REF!,6,0)), ,$D39/VLOOKUP($C39,'Bilan indicateurs PA SAV'!#REF!:'Bilan indicateurs PA SAV'!#REF!,6,0)),"/")))</f>
        <v>#REF!</v>
      </c>
      <c r="F39" s="24" t="e">
        <f>IF($C39="/","",IF($C39="","",IFERROR(IF(ISNA($D39/VLOOKUP($C39,'Bilan indicateurs PA SAV'!#REF!:'Bilan indicateurs PA SAV'!#REF!,7,0)*100), ,$D39/VLOOKUP($C39,'Bilan indicateurs PA SAV'!#REF!:'Bilan indicateurs PA SAV'!#REF!,7,0)*100),"/")))</f>
        <v>#REF!</v>
      </c>
      <c r="G39" s="23" t="e">
        <f>IF($C39="/","",IF($C39="","",IFERROR(IF(ISNA(VLOOKUP($C39,#REF!:#REF!,11,0)), ,VLOOKUP($C39,#REF!:#REF!,11,0)),0)))</f>
        <v>#REF!</v>
      </c>
      <c r="H39" s="25" t="e">
        <f>IF($C39="/","",IF($C39="","",IFERROR(IF(ISNA(VLOOKUP($C39,#REF!:#REF!,12,0)), ,VLOOKUP($C39,#REF!:#REF!,12,0)),0)))</f>
        <v>#REF!</v>
      </c>
      <c r="I39" s="25" t="e">
        <f>IF($C39="/","",IF($C39="","",IFERROR(IF(ISNA($H39/VLOOKUP($C39,'Bilan indicateurs PA SAV'!#REF!:'Bilan indicateurs PA SAV'!#REF!,5,0)), ,$H39/VLOOKUP($C39,'Bilan indicateurs PA SAV'!#REF!:'Bilan indicateurs PA SAV'!#REF!,5,0))*100,0)))</f>
        <v>#REF!</v>
      </c>
      <c r="J39" s="25" t="e">
        <f>IF($C39="/","",IF($C39="","",IFERROR(IF(ISNA($H39/VLOOKUP($C39,'Bilan indicateurs PA SAV'!#REF!:'Bilan indicateurs PA SAV'!#REF!,6,0)), ,$H39/VLOOKUP($C39,'Bilan indicateurs PA SAV'!#REF!:'Bilan indicateurs PA SAV'!#REF!,6,0)),"/")))</f>
        <v>#REF!</v>
      </c>
      <c r="K39" s="25" t="e">
        <f>IF($C39="/","",IF($C39="","",IFERROR(IF(ISNA($H39/VLOOKUP($C39,'Bilan indicateurs PA SAV'!#REF!:'Bilan indicateurs PA SAV'!#REF!,7,0)*100), ,$H39/VLOOKUP($C39,'Bilan indicateurs PA SAV'!#REF!:'Bilan indicateurs PA SAV'!#REF!,7,0)*100),"/")))</f>
        <v>#REF!</v>
      </c>
      <c r="L39" s="26" t="e">
        <f t="shared" si="0"/>
        <v>#REF!</v>
      </c>
      <c r="M39" s="13"/>
      <c r="N39" s="12"/>
      <c r="O39" s="3"/>
      <c r="P39" s="14"/>
      <c r="Q39" s="1"/>
      <c r="R39" s="1"/>
      <c r="S39" s="27" t="e">
        <f>IF($C39="","",IFERROR(IF(ISNA(VLOOKUP($C39,'Bilan indicateurs PA SAV'!#REF!:'Bilan indicateurs PA SAV'!#REF!,6,0)), ,VLOOKUP($C39,'Bilan indicateurs PA SAV'!#REF!:'Bilan indicateurs PA SAV'!#REF!,6,0)),"/"))</f>
        <v>#REF!</v>
      </c>
      <c r="T39" s="27" t="e">
        <f>IF($C39="","",IFERROR(IF(ISNA(VLOOKUP($C39,'Bilan indicateurs PA SAV'!#REF!:'Bilan indicateurs PA SAV'!#REF!,7,0)), ,VLOOKUP($C39,'Bilan indicateurs PA SAV'!#REF!:'Bilan indicateurs PA SAV'!#REF!,7,0)),"/"))</f>
        <v>#REF!</v>
      </c>
      <c r="U39" s="27" t="e">
        <f>IF($C39="","",IFERROR(IF(ISNA(VLOOKUP($C39,'Bilan indicateurs PA SAV'!#REF!:'Bilan indicateurs PA SAV'!#REF!,5,0)), ,VLOOKUP($C39,'Bilan indicateurs PA SAV'!#REF!:'Bilan indicateurs PA SAV'!#REF!,5,0)),"/"))</f>
        <v>#REF!</v>
      </c>
      <c r="V39" s="27" t="e">
        <f t="shared" si="1"/>
        <v>#REF!</v>
      </c>
    </row>
    <row r="40" spans="1:22" ht="50.1" customHeight="1" x14ac:dyDescent="0.25">
      <c r="A40" s="1"/>
      <c r="B40" s="1"/>
      <c r="C40" s="36" t="e">
        <f>IF(#REF!="OF",#REF!,"/")</f>
        <v>#REF!</v>
      </c>
      <c r="D40" s="23" t="e">
        <f>IF($C40="/","",IF($C40="","",IFERROR(IF(ISNA(VLOOKUP($C40,#REF!:#REF!,10,0)), ,VLOOKUP($C40,#REF!:#REF!,10,0)),0)))</f>
        <v>#REF!</v>
      </c>
      <c r="E40" s="24" t="e">
        <f>IF($C40="/","",IF($C40="","",IFERROR(IF(ISNA($D40/VLOOKUP($C40,'Bilan indicateurs PA SAV'!#REF!:'Bilan indicateurs PA SAV'!#REF!,6,0)), ,$D40/VLOOKUP($C40,'Bilan indicateurs PA SAV'!#REF!:'Bilan indicateurs PA SAV'!#REF!,6,0)),"/")))</f>
        <v>#REF!</v>
      </c>
      <c r="F40" s="24" t="e">
        <f>IF($C40="/","",IF($C40="","",IFERROR(IF(ISNA($D40/VLOOKUP($C40,'Bilan indicateurs PA SAV'!#REF!:'Bilan indicateurs PA SAV'!#REF!,7,0)*100), ,$D40/VLOOKUP($C40,'Bilan indicateurs PA SAV'!#REF!:'Bilan indicateurs PA SAV'!#REF!,7,0)*100),"/")))</f>
        <v>#REF!</v>
      </c>
      <c r="G40" s="23" t="e">
        <f>IF($C40="/","",IF($C40="","",IFERROR(IF(ISNA(VLOOKUP($C40,#REF!:#REF!,11,0)), ,VLOOKUP($C40,#REF!:#REF!,11,0)),0)))</f>
        <v>#REF!</v>
      </c>
      <c r="H40" s="25" t="e">
        <f>IF($C40="/","",IF($C40="","",IFERROR(IF(ISNA(VLOOKUP($C40,#REF!:#REF!,12,0)), ,VLOOKUP($C40,#REF!:#REF!,12,0)),0)))</f>
        <v>#REF!</v>
      </c>
      <c r="I40" s="25" t="e">
        <f>IF($C40="/","",IF($C40="","",IFERROR(IF(ISNA($H40/VLOOKUP($C40,'Bilan indicateurs PA SAV'!#REF!:'Bilan indicateurs PA SAV'!#REF!,5,0)), ,$H40/VLOOKUP($C40,'Bilan indicateurs PA SAV'!#REF!:'Bilan indicateurs PA SAV'!#REF!,5,0))*100,0)))</f>
        <v>#REF!</v>
      </c>
      <c r="J40" s="25" t="e">
        <f>IF($C40="/","",IF($C40="","",IFERROR(IF(ISNA($H40/VLOOKUP($C40,'Bilan indicateurs PA SAV'!#REF!:'Bilan indicateurs PA SAV'!#REF!,6,0)), ,$H40/VLOOKUP($C40,'Bilan indicateurs PA SAV'!#REF!:'Bilan indicateurs PA SAV'!#REF!,6,0)),"/")))</f>
        <v>#REF!</v>
      </c>
      <c r="K40" s="25" t="e">
        <f>IF($C40="/","",IF($C40="","",IFERROR(IF(ISNA($H40/VLOOKUP($C40,'Bilan indicateurs PA SAV'!#REF!:'Bilan indicateurs PA SAV'!#REF!,7,0)*100), ,$H40/VLOOKUP($C40,'Bilan indicateurs PA SAV'!#REF!:'Bilan indicateurs PA SAV'!#REF!,7,0)*100),"/")))</f>
        <v>#REF!</v>
      </c>
      <c r="L40" s="26" t="e">
        <f t="shared" si="0"/>
        <v>#REF!</v>
      </c>
      <c r="M40" s="13"/>
      <c r="N40" s="12"/>
      <c r="O40" s="3"/>
      <c r="P40" s="14"/>
      <c r="Q40" s="1"/>
      <c r="R40" s="1"/>
      <c r="S40" s="27" t="e">
        <f>IF($C40="","",IFERROR(IF(ISNA(VLOOKUP($C40,'Bilan indicateurs PA SAV'!#REF!:'Bilan indicateurs PA SAV'!#REF!,6,0)), ,VLOOKUP($C40,'Bilan indicateurs PA SAV'!#REF!:'Bilan indicateurs PA SAV'!#REF!,6,0)),"/"))</f>
        <v>#REF!</v>
      </c>
      <c r="T40" s="27" t="e">
        <f>IF($C40="","",IFERROR(IF(ISNA(VLOOKUP($C40,'Bilan indicateurs PA SAV'!#REF!:'Bilan indicateurs PA SAV'!#REF!,7,0)), ,VLOOKUP($C40,'Bilan indicateurs PA SAV'!#REF!:'Bilan indicateurs PA SAV'!#REF!,7,0)),"/"))</f>
        <v>#REF!</v>
      </c>
      <c r="U40" s="27" t="e">
        <f>IF($C40="","",IFERROR(IF(ISNA(VLOOKUP($C40,'Bilan indicateurs PA SAV'!#REF!:'Bilan indicateurs PA SAV'!#REF!,5,0)), ,VLOOKUP($C40,'Bilan indicateurs PA SAV'!#REF!:'Bilan indicateurs PA SAV'!#REF!,5,0)),"/"))</f>
        <v>#REF!</v>
      </c>
      <c r="V40" s="27" t="e">
        <f t="shared" si="1"/>
        <v>#REF!</v>
      </c>
    </row>
    <row r="41" spans="1:22" ht="50.1" customHeight="1" x14ac:dyDescent="0.25">
      <c r="A41" s="1"/>
      <c r="B41" s="1"/>
      <c r="C41" s="36" t="e">
        <f>IF(#REF!="OF",#REF!,"/")</f>
        <v>#REF!</v>
      </c>
      <c r="D41" s="23" t="e">
        <f>IF($C41="/","",IF($C41="","",IFERROR(IF(ISNA(VLOOKUP($C41,#REF!:#REF!,10,0)), ,VLOOKUP($C41,#REF!:#REF!,10,0)),0)))</f>
        <v>#REF!</v>
      </c>
      <c r="E41" s="24" t="e">
        <f>IF($C41="/","",IF($C41="","",IFERROR(IF(ISNA($D41/VLOOKUP($C41,'Bilan indicateurs PA SAV'!#REF!:'Bilan indicateurs PA SAV'!#REF!,6,0)), ,$D41/VLOOKUP($C41,'Bilan indicateurs PA SAV'!#REF!:'Bilan indicateurs PA SAV'!#REF!,6,0)),"/")))</f>
        <v>#REF!</v>
      </c>
      <c r="F41" s="24" t="e">
        <f>IF($C41="/","",IF($C41="","",IFERROR(IF(ISNA($D41/VLOOKUP($C41,'Bilan indicateurs PA SAV'!#REF!:'Bilan indicateurs PA SAV'!#REF!,7,0)*100), ,$D41/VLOOKUP($C41,'Bilan indicateurs PA SAV'!#REF!:'Bilan indicateurs PA SAV'!#REF!,7,0)*100),"/")))</f>
        <v>#REF!</v>
      </c>
      <c r="G41" s="23" t="e">
        <f>IF($C41="/","",IF($C41="","",IFERROR(IF(ISNA(VLOOKUP($C41,#REF!:#REF!,11,0)), ,VLOOKUP($C41,#REF!:#REF!,11,0)),0)))</f>
        <v>#REF!</v>
      </c>
      <c r="H41" s="25" t="e">
        <f>IF($C41="/","",IF($C41="","",IFERROR(IF(ISNA(VLOOKUP($C41,#REF!:#REF!,12,0)), ,VLOOKUP($C41,#REF!:#REF!,12,0)),0)))</f>
        <v>#REF!</v>
      </c>
      <c r="I41" s="25" t="e">
        <f>IF($C41="/","",IF($C41="","",IFERROR(IF(ISNA($H41/VLOOKUP($C41,'Bilan indicateurs PA SAV'!#REF!:'Bilan indicateurs PA SAV'!#REF!,5,0)), ,$H41/VLOOKUP($C41,'Bilan indicateurs PA SAV'!#REF!:'Bilan indicateurs PA SAV'!#REF!,5,0))*100,0)))</f>
        <v>#REF!</v>
      </c>
      <c r="J41" s="25" t="e">
        <f>IF($C41="/","",IF($C41="","",IFERROR(IF(ISNA($H41/VLOOKUP($C41,'Bilan indicateurs PA SAV'!#REF!:'Bilan indicateurs PA SAV'!#REF!,6,0)), ,$H41/VLOOKUP($C41,'Bilan indicateurs PA SAV'!#REF!:'Bilan indicateurs PA SAV'!#REF!,6,0)),"/")))</f>
        <v>#REF!</v>
      </c>
      <c r="K41" s="25" t="e">
        <f>IF($C41="/","",IF($C41="","",IFERROR(IF(ISNA($H41/VLOOKUP($C41,'Bilan indicateurs PA SAV'!#REF!:'Bilan indicateurs PA SAV'!#REF!,7,0)*100), ,$H41/VLOOKUP($C41,'Bilan indicateurs PA SAV'!#REF!:'Bilan indicateurs PA SAV'!#REF!,7,0)*100),"/")))</f>
        <v>#REF!</v>
      </c>
      <c r="L41" s="26" t="e">
        <f t="shared" si="0"/>
        <v>#REF!</v>
      </c>
      <c r="M41" s="13"/>
      <c r="N41" s="12"/>
      <c r="O41" s="3"/>
      <c r="P41" s="14"/>
      <c r="Q41" s="1"/>
      <c r="R41" s="1"/>
      <c r="S41" s="27" t="e">
        <f>IF($C41="","",IFERROR(IF(ISNA(VLOOKUP($C41,'Bilan indicateurs PA SAV'!#REF!:'Bilan indicateurs PA SAV'!#REF!,6,0)), ,VLOOKUP($C41,'Bilan indicateurs PA SAV'!#REF!:'Bilan indicateurs PA SAV'!#REF!,6,0)),"/"))</f>
        <v>#REF!</v>
      </c>
      <c r="T41" s="27" t="e">
        <f>IF($C41="","",IFERROR(IF(ISNA(VLOOKUP($C41,'Bilan indicateurs PA SAV'!#REF!:'Bilan indicateurs PA SAV'!#REF!,7,0)), ,VLOOKUP($C41,'Bilan indicateurs PA SAV'!#REF!:'Bilan indicateurs PA SAV'!#REF!,7,0)),"/"))</f>
        <v>#REF!</v>
      </c>
      <c r="U41" s="27" t="e">
        <f>IF($C41="","",IFERROR(IF(ISNA(VLOOKUP($C41,'Bilan indicateurs PA SAV'!#REF!:'Bilan indicateurs PA SAV'!#REF!,5,0)), ,VLOOKUP($C41,'Bilan indicateurs PA SAV'!#REF!:'Bilan indicateurs PA SAV'!#REF!,5,0)),"/"))</f>
        <v>#REF!</v>
      </c>
      <c r="V41" s="27" t="e">
        <f t="shared" si="1"/>
        <v>#REF!</v>
      </c>
    </row>
    <row r="42" spans="1:22" ht="50.1" customHeight="1" x14ac:dyDescent="0.25">
      <c r="A42" s="1"/>
      <c r="B42" s="1"/>
      <c r="C42" s="36" t="e">
        <f>IF(#REF!="OF",#REF!,"/")</f>
        <v>#REF!</v>
      </c>
      <c r="D42" s="23" t="e">
        <f>IF($C42="/","",IF($C42="","",IFERROR(IF(ISNA(VLOOKUP($C42,#REF!:#REF!,10,0)), ,VLOOKUP($C42,#REF!:#REF!,10,0)),0)))</f>
        <v>#REF!</v>
      </c>
      <c r="E42" s="24" t="e">
        <f>IF($C42="/","",IF($C42="","",IFERROR(IF(ISNA($D42/VLOOKUP($C42,'Bilan indicateurs PA SAV'!#REF!:'Bilan indicateurs PA SAV'!#REF!,6,0)), ,$D42/VLOOKUP($C42,'Bilan indicateurs PA SAV'!#REF!:'Bilan indicateurs PA SAV'!#REF!,6,0)),"/")))</f>
        <v>#REF!</v>
      </c>
      <c r="F42" s="24" t="e">
        <f>IF($C42="/","",IF($C42="","",IFERROR(IF(ISNA($D42/VLOOKUP($C42,'Bilan indicateurs PA SAV'!#REF!:'Bilan indicateurs PA SAV'!#REF!,7,0)*100), ,$D42/VLOOKUP($C42,'Bilan indicateurs PA SAV'!#REF!:'Bilan indicateurs PA SAV'!#REF!,7,0)*100),"/")))</f>
        <v>#REF!</v>
      </c>
      <c r="G42" s="23" t="e">
        <f>IF($C42="/","",IF($C42="","",IFERROR(IF(ISNA(VLOOKUP($C42,#REF!:#REF!,11,0)), ,VLOOKUP($C42,#REF!:#REF!,11,0)),0)))</f>
        <v>#REF!</v>
      </c>
      <c r="H42" s="25" t="e">
        <f>IF($C42="/","",IF($C42="","",IFERROR(IF(ISNA(VLOOKUP($C42,#REF!:#REF!,12,0)), ,VLOOKUP($C42,#REF!:#REF!,12,0)),0)))</f>
        <v>#REF!</v>
      </c>
      <c r="I42" s="25" t="e">
        <f>IF($C42="/","",IF($C42="","",IFERROR(IF(ISNA($H42/VLOOKUP($C42,'Bilan indicateurs PA SAV'!#REF!:'Bilan indicateurs PA SAV'!#REF!,5,0)), ,$H42/VLOOKUP($C42,'Bilan indicateurs PA SAV'!#REF!:'Bilan indicateurs PA SAV'!#REF!,5,0))*100,0)))</f>
        <v>#REF!</v>
      </c>
      <c r="J42" s="25" t="e">
        <f>IF($C42="/","",IF($C42="","",IFERROR(IF(ISNA($H42/VLOOKUP($C42,'Bilan indicateurs PA SAV'!#REF!:'Bilan indicateurs PA SAV'!#REF!,6,0)), ,$H42/VLOOKUP($C42,'Bilan indicateurs PA SAV'!#REF!:'Bilan indicateurs PA SAV'!#REF!,6,0)),"/")))</f>
        <v>#REF!</v>
      </c>
      <c r="K42" s="25" t="e">
        <f>IF($C42="/","",IF($C42="","",IFERROR(IF(ISNA($H42/VLOOKUP($C42,'Bilan indicateurs PA SAV'!#REF!:'Bilan indicateurs PA SAV'!#REF!,7,0)*100), ,$H42/VLOOKUP($C42,'Bilan indicateurs PA SAV'!#REF!:'Bilan indicateurs PA SAV'!#REF!,7,0)*100),"/")))</f>
        <v>#REF!</v>
      </c>
      <c r="L42" s="26" t="e">
        <f t="shared" si="0"/>
        <v>#REF!</v>
      </c>
      <c r="M42" s="13"/>
      <c r="N42" s="12"/>
      <c r="O42" s="3"/>
      <c r="P42" s="14"/>
      <c r="Q42" s="1"/>
      <c r="R42" s="1"/>
      <c r="S42" s="27" t="e">
        <f>IF($C42="","",IFERROR(IF(ISNA(VLOOKUP($C42,'Bilan indicateurs PA SAV'!#REF!:'Bilan indicateurs PA SAV'!#REF!,6,0)), ,VLOOKUP($C42,'Bilan indicateurs PA SAV'!#REF!:'Bilan indicateurs PA SAV'!#REF!,6,0)),"/"))</f>
        <v>#REF!</v>
      </c>
      <c r="T42" s="27" t="e">
        <f>IF($C42="","",IFERROR(IF(ISNA(VLOOKUP($C42,'Bilan indicateurs PA SAV'!#REF!:'Bilan indicateurs PA SAV'!#REF!,7,0)), ,VLOOKUP($C42,'Bilan indicateurs PA SAV'!#REF!:'Bilan indicateurs PA SAV'!#REF!,7,0)),"/"))</f>
        <v>#REF!</v>
      </c>
      <c r="U42" s="27" t="e">
        <f>IF($C42="","",IFERROR(IF(ISNA(VLOOKUP($C42,'Bilan indicateurs PA SAV'!#REF!:'Bilan indicateurs PA SAV'!#REF!,5,0)), ,VLOOKUP($C42,'Bilan indicateurs PA SAV'!#REF!:'Bilan indicateurs PA SAV'!#REF!,5,0)),"/"))</f>
        <v>#REF!</v>
      </c>
      <c r="V42" s="27" t="e">
        <f t="shared" si="1"/>
        <v>#REF!</v>
      </c>
    </row>
    <row r="43" spans="1:22" ht="50.1" customHeight="1" x14ac:dyDescent="0.25">
      <c r="A43" s="1"/>
      <c r="B43" s="1"/>
      <c r="C43" s="36" t="e">
        <f>IF(#REF!="OF",#REF!,"/")</f>
        <v>#REF!</v>
      </c>
      <c r="D43" s="23" t="e">
        <f>IF($C43="/","",IF($C43="","",IFERROR(IF(ISNA(VLOOKUP($C43,#REF!:#REF!,10,0)), ,VLOOKUP($C43,#REF!:#REF!,10,0)),0)))</f>
        <v>#REF!</v>
      </c>
      <c r="E43" s="24" t="e">
        <f>IF($C43="/","",IF($C43="","",IFERROR(IF(ISNA($D43/VLOOKUP($C43,'Bilan indicateurs PA SAV'!#REF!:'Bilan indicateurs PA SAV'!#REF!,6,0)), ,$D43/VLOOKUP($C43,'Bilan indicateurs PA SAV'!#REF!:'Bilan indicateurs PA SAV'!#REF!,6,0)),"/")))</f>
        <v>#REF!</v>
      </c>
      <c r="F43" s="24" t="e">
        <f>IF($C43="/","",IF($C43="","",IFERROR(IF(ISNA($D43/VLOOKUP($C43,'Bilan indicateurs PA SAV'!#REF!:'Bilan indicateurs PA SAV'!#REF!,7,0)*100), ,$D43/VLOOKUP($C43,'Bilan indicateurs PA SAV'!#REF!:'Bilan indicateurs PA SAV'!#REF!,7,0)*100),"/")))</f>
        <v>#REF!</v>
      </c>
      <c r="G43" s="23" t="e">
        <f>IF($C43="/","",IF($C43="","",IFERROR(IF(ISNA(VLOOKUP($C43,#REF!:#REF!,11,0)), ,VLOOKUP($C43,#REF!:#REF!,11,0)),0)))</f>
        <v>#REF!</v>
      </c>
      <c r="H43" s="25" t="e">
        <f>IF($C43="/","",IF($C43="","",IFERROR(IF(ISNA(VLOOKUP($C43,#REF!:#REF!,12,0)), ,VLOOKUP($C43,#REF!:#REF!,12,0)),0)))</f>
        <v>#REF!</v>
      </c>
      <c r="I43" s="25" t="e">
        <f>IF($C43="/","",IF($C43="","",IFERROR(IF(ISNA($H43/VLOOKUP($C43,'Bilan indicateurs PA SAV'!#REF!:'Bilan indicateurs PA SAV'!#REF!,5,0)), ,$H43/VLOOKUP($C43,'Bilan indicateurs PA SAV'!#REF!:'Bilan indicateurs PA SAV'!#REF!,5,0))*100,0)))</f>
        <v>#REF!</v>
      </c>
      <c r="J43" s="25" t="e">
        <f>IF($C43="/","",IF($C43="","",IFERROR(IF(ISNA($H43/VLOOKUP($C43,'Bilan indicateurs PA SAV'!#REF!:'Bilan indicateurs PA SAV'!#REF!,6,0)), ,$H43/VLOOKUP($C43,'Bilan indicateurs PA SAV'!#REF!:'Bilan indicateurs PA SAV'!#REF!,6,0)),"/")))</f>
        <v>#REF!</v>
      </c>
      <c r="K43" s="25" t="e">
        <f>IF($C43="/","",IF($C43="","",IFERROR(IF(ISNA($H43/VLOOKUP($C43,'Bilan indicateurs PA SAV'!#REF!:'Bilan indicateurs PA SAV'!#REF!,7,0)*100), ,$H43/VLOOKUP($C43,'Bilan indicateurs PA SAV'!#REF!:'Bilan indicateurs PA SAV'!#REF!,7,0)*100),"/")))</f>
        <v>#REF!</v>
      </c>
      <c r="L43" s="26" t="e">
        <f t="shared" si="0"/>
        <v>#REF!</v>
      </c>
      <c r="M43" s="13"/>
      <c r="N43" s="12"/>
      <c r="O43" s="3"/>
      <c r="P43" s="14"/>
      <c r="Q43" s="1"/>
      <c r="R43" s="1"/>
      <c r="S43" s="27" t="e">
        <f>IF($C43="","",IFERROR(IF(ISNA(VLOOKUP($C43,'Bilan indicateurs PA SAV'!#REF!:'Bilan indicateurs PA SAV'!#REF!,6,0)), ,VLOOKUP($C43,'Bilan indicateurs PA SAV'!#REF!:'Bilan indicateurs PA SAV'!#REF!,6,0)),"/"))</f>
        <v>#REF!</v>
      </c>
      <c r="T43" s="27" t="e">
        <f>IF($C43="","",IFERROR(IF(ISNA(VLOOKUP($C43,'Bilan indicateurs PA SAV'!#REF!:'Bilan indicateurs PA SAV'!#REF!,7,0)), ,VLOOKUP($C43,'Bilan indicateurs PA SAV'!#REF!:'Bilan indicateurs PA SAV'!#REF!,7,0)),"/"))</f>
        <v>#REF!</v>
      </c>
      <c r="U43" s="27" t="e">
        <f>IF($C43="","",IFERROR(IF(ISNA(VLOOKUP($C43,'Bilan indicateurs PA SAV'!#REF!:'Bilan indicateurs PA SAV'!#REF!,5,0)), ,VLOOKUP($C43,'Bilan indicateurs PA SAV'!#REF!:'Bilan indicateurs PA SAV'!#REF!,5,0)),"/"))</f>
        <v>#REF!</v>
      </c>
      <c r="V43" s="27" t="e">
        <f t="shared" si="1"/>
        <v>#REF!</v>
      </c>
    </row>
    <row r="44" spans="1:22" ht="50.1" customHeight="1" x14ac:dyDescent="0.25">
      <c r="A44" s="1"/>
      <c r="B44" s="1"/>
      <c r="C44" s="29" t="s">
        <v>13</v>
      </c>
      <c r="D44" s="30" t="e">
        <f>SUM(D29:D43)</f>
        <v>#REF!</v>
      </c>
      <c r="E44" s="31" t="e">
        <f>IF(S44=0,"/",D44/S44)</f>
        <v>#REF!</v>
      </c>
      <c r="F44" s="31" t="e">
        <f>IF(T44=0,"/",D44/T44*100)</f>
        <v>#REF!</v>
      </c>
      <c r="G44" s="30">
        <f>IFERROR(V44/D44,0)</f>
        <v>0</v>
      </c>
      <c r="H44" s="32" t="e">
        <f>SUM(H29:H43)</f>
        <v>#REF!</v>
      </c>
      <c r="I44" s="32">
        <f>IFERROR(H44/U44*100,0)</f>
        <v>0</v>
      </c>
      <c r="J44" s="32" t="e">
        <f>IF(S44=0,"/",H44/S44)</f>
        <v>#REF!</v>
      </c>
      <c r="K44" s="31" t="e">
        <f>IF(T44=0,"/",H44/T44*100)</f>
        <v>#REF!</v>
      </c>
      <c r="L44" s="33">
        <f>IFERROR(H44/D44,0)</f>
        <v>0</v>
      </c>
      <c r="M44" s="34"/>
      <c r="N44" s="35"/>
      <c r="O44" s="3"/>
      <c r="P44" s="14"/>
      <c r="Q44" s="1"/>
      <c r="R44" s="1"/>
      <c r="S44" s="28" t="e">
        <f>SUM(S29:S43)</f>
        <v>#REF!</v>
      </c>
      <c r="T44" s="28" t="e">
        <f>SUM(T29:T43)</f>
        <v>#REF!</v>
      </c>
      <c r="U44" s="28" t="e">
        <f>SUM(U29:U43)</f>
        <v>#REF!</v>
      </c>
      <c r="V44" s="22" t="e">
        <f>SUM(V29:V43)</f>
        <v>#REF!</v>
      </c>
    </row>
    <row r="45" spans="1:22" ht="15" customHeight="1" x14ac:dyDescent="0.25">
      <c r="A45" s="1"/>
      <c r="B45" s="1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1"/>
      <c r="P45" s="4"/>
      <c r="Q45" s="1"/>
      <c r="R45" s="1"/>
    </row>
    <row r="46" spans="1:22" ht="15" customHeight="1" x14ac:dyDescent="0.25">
      <c r="A46" s="1"/>
      <c r="B46" s="1"/>
      <c r="C46" s="5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1"/>
      <c r="P46" s="21"/>
      <c r="Q46" s="1"/>
      <c r="R46" s="1"/>
    </row>
    <row r="47" spans="1:22" ht="15" customHeight="1" x14ac:dyDescent="0.25">
      <c r="A47" s="1"/>
      <c r="B47" s="1"/>
      <c r="C47" s="5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1"/>
      <c r="P47" s="20"/>
      <c r="Q47" s="1"/>
      <c r="R47" s="1"/>
    </row>
    <row r="48" spans="1:22" ht="15" customHeight="1" x14ac:dyDescent="0.25">
      <c r="A48" s="1"/>
      <c r="B48" s="1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1"/>
      <c r="P48" s="20"/>
      <c r="Q48" s="1"/>
      <c r="R48" s="1"/>
    </row>
    <row r="49" spans="1:19" ht="15" customHeight="1" x14ac:dyDescent="0.25">
      <c r="A49" s="1"/>
      <c r="B49" s="1"/>
      <c r="C49" s="6"/>
      <c r="D49" s="6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1"/>
      <c r="P49" s="20"/>
      <c r="Q49" s="1"/>
      <c r="R49" s="1"/>
    </row>
    <row r="50" spans="1:19" ht="5.0999999999999996" customHeight="1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</row>
    <row r="51" spans="1:19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</row>
  </sheetData>
  <sheetProtection algorithmName="SHA-512" hashValue="WSvXaq+vUfULMJhkoR7ry39AvgXS9Hfeqw2s2hiirI9pCxbrseOBrhQ7OE0e4tJOpsWuYb25C2dZC/jvUhXFBg==" saltValue="jRuxgbDfY+gnlQCBgF37cA==" spinCount="100000" sheet="1" objects="1" scenarios="1"/>
  <protectedRanges>
    <protectedRange sqref="M29:N43" name="Plage2"/>
    <protectedRange sqref="P29:P44" name="Plage3"/>
  </protectedRanges>
  <mergeCells count="13">
    <mergeCell ref="P25:P28"/>
    <mergeCell ref="I25:I28"/>
    <mergeCell ref="J25:J28"/>
    <mergeCell ref="K25:K28"/>
    <mergeCell ref="L25:L28"/>
    <mergeCell ref="M25:M28"/>
    <mergeCell ref="N25:N28"/>
    <mergeCell ref="H25:H28"/>
    <mergeCell ref="C25:C28"/>
    <mergeCell ref="D25:D28"/>
    <mergeCell ref="E25:E28"/>
    <mergeCell ref="F25:F28"/>
    <mergeCell ref="G25:G28"/>
  </mergeCells>
  <conditionalFormatting sqref="G44">
    <cfRule type="cellIs" dxfId="29" priority="11" operator="lessThanOrEqual">
      <formula>15</formula>
    </cfRule>
    <cfRule type="cellIs" dxfId="28" priority="13" operator="greaterThan">
      <formula>15</formula>
    </cfRule>
  </conditionalFormatting>
  <conditionalFormatting sqref="E44">
    <cfRule type="cellIs" dxfId="27" priority="12" operator="lessThanOrEqual">
      <formula>1</formula>
    </cfRule>
    <cfRule type="containsText" dxfId="26" priority="14" operator="containsText" text="/">
      <formula>NOT(ISERROR(SEARCH("/",E44)))</formula>
    </cfRule>
    <cfRule type="cellIs" dxfId="25" priority="15" operator="greaterThan">
      <formula>1</formula>
    </cfRule>
  </conditionalFormatting>
  <conditionalFormatting sqref="G29">
    <cfRule type="cellIs" dxfId="24" priority="6" operator="lessThanOrEqual">
      <formula>15</formula>
    </cfRule>
    <cfRule type="cellIs" dxfId="23" priority="8" operator="greaterThan">
      <formula>15</formula>
    </cfRule>
  </conditionalFormatting>
  <conditionalFormatting sqref="E29">
    <cfRule type="cellIs" dxfId="22" priority="7" operator="lessThanOrEqual">
      <formula>1</formula>
    </cfRule>
    <cfRule type="containsText" dxfId="21" priority="9" operator="containsText" text="/">
      <formula>NOT(ISERROR(SEARCH("/",E29)))</formula>
    </cfRule>
    <cfRule type="cellIs" dxfId="20" priority="10" operator="greaterThan">
      <formula>1</formula>
    </cfRule>
  </conditionalFormatting>
  <conditionalFormatting sqref="G30:G43">
    <cfRule type="cellIs" dxfId="19" priority="1" operator="lessThanOrEqual">
      <formula>15</formula>
    </cfRule>
    <cfRule type="cellIs" dxfId="18" priority="3" operator="greaterThan">
      <formula>15</formula>
    </cfRule>
  </conditionalFormatting>
  <conditionalFormatting sqref="E30:E43">
    <cfRule type="cellIs" dxfId="17" priority="2" operator="lessThanOrEqual">
      <formula>1</formula>
    </cfRule>
    <cfRule type="containsText" dxfId="16" priority="4" operator="containsText" text="/">
      <formula>NOT(ISERROR(SEARCH("/",E30)))</formula>
    </cfRule>
    <cfRule type="cellIs" dxfId="15" priority="5" operator="greaterThan">
      <formula>1</formula>
    </cfRule>
  </conditionalFormatting>
  <dataValidations count="1">
    <dataValidation type="list" allowBlank="1" showInputMessage="1" showErrorMessage="1" sqref="C45">
      <formula1>#REF!</formula1>
    </dataValidation>
  </dataValidations>
  <printOptions horizontalCentered="1" verticalCentered="1"/>
  <pageMargins left="0" right="0" top="0" bottom="1.3779527559055118" header="0.31496062992125984" footer="0.31496062992125984"/>
  <pageSetup paperSize="8" scale="58" orientation="landscape" r:id="rId1"/>
  <headerFooter>
    <oddFooter>&amp;C&amp;G</oddFooter>
  </headerFooter>
  <drawing r:id="rId2"/>
  <legacyDrawing r:id="rId3"/>
  <legacyDrawingHF r:id="rId4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pageSetUpPr fitToPage="1"/>
  </sheetPr>
  <dimension ref="A1:V51"/>
  <sheetViews>
    <sheetView showGridLines="0" zoomScaleNormal="100" workbookViewId="0"/>
  </sheetViews>
  <sheetFormatPr baseColWidth="10" defaultColWidth="11.42578125" defaultRowHeight="15" x14ac:dyDescent="0.25"/>
  <cols>
    <col min="1" max="2" width="0.85546875" customWidth="1"/>
    <col min="3" max="3" width="55.7109375" customWidth="1"/>
    <col min="4" max="14" width="15.7109375" customWidth="1"/>
    <col min="15" max="15" width="1.7109375" customWidth="1"/>
    <col min="16" max="16" width="104.7109375" customWidth="1"/>
    <col min="17" max="18" width="0.85546875" customWidth="1"/>
  </cols>
  <sheetData>
    <row r="1" spans="1:19" ht="5.0999999999999996" customHeigh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</row>
    <row r="2" spans="1:19" x14ac:dyDescent="0.25">
      <c r="A2" s="1"/>
      <c r="B2" s="1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8"/>
    </row>
    <row r="3" spans="1:19" x14ac:dyDescent="0.25">
      <c r="A3" s="1"/>
      <c r="B3" s="1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8"/>
    </row>
    <row r="4" spans="1:19" x14ac:dyDescent="0.25">
      <c r="A4" s="1"/>
      <c r="B4" s="1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8"/>
    </row>
    <row r="5" spans="1:19" x14ac:dyDescent="0.25">
      <c r="A5" s="1"/>
      <c r="B5" s="1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8"/>
    </row>
    <row r="6" spans="1:19" x14ac:dyDescent="0.25">
      <c r="A6" s="1"/>
      <c r="B6" s="1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8"/>
    </row>
    <row r="7" spans="1:19" x14ac:dyDescent="0.25">
      <c r="A7" s="1"/>
      <c r="B7" s="1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8"/>
    </row>
    <row r="8" spans="1:19" x14ac:dyDescent="0.25">
      <c r="A8" s="1"/>
      <c r="B8" s="1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8"/>
    </row>
    <row r="9" spans="1:19" x14ac:dyDescent="0.25">
      <c r="A9" s="1"/>
      <c r="B9" s="1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8"/>
    </row>
    <row r="10" spans="1:19" x14ac:dyDescent="0.25">
      <c r="A10" s="1"/>
      <c r="B10" s="1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8"/>
    </row>
    <row r="20" spans="1:22" x14ac:dyDescent="0.25">
      <c r="A20" s="1"/>
      <c r="B20" s="1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1"/>
      <c r="R20" s="1"/>
      <c r="S20" s="1"/>
    </row>
    <row r="21" spans="1:22" x14ac:dyDescent="0.25">
      <c r="A21" s="1"/>
      <c r="B21" s="1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1"/>
      <c r="R21" s="1"/>
      <c r="S21" s="1"/>
    </row>
    <row r="22" spans="1:22" x14ac:dyDescent="0.25">
      <c r="A22" s="1"/>
      <c r="B22" s="1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1"/>
      <c r="R22" s="1"/>
      <c r="S22" s="1"/>
    </row>
    <row r="23" spans="1:22" x14ac:dyDescent="0.25">
      <c r="A23" s="1"/>
      <c r="B23" s="1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1"/>
      <c r="R23" s="1"/>
      <c r="S23" s="1"/>
    </row>
    <row r="24" spans="1:22" x14ac:dyDescent="0.25">
      <c r="A24" s="1"/>
      <c r="B24" s="1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1"/>
      <c r="R24" s="1"/>
      <c r="S24" s="1"/>
    </row>
    <row r="25" spans="1:22" ht="15" customHeight="1" x14ac:dyDescent="0.25">
      <c r="A25" s="1"/>
      <c r="B25" s="1"/>
      <c r="C25" s="117" t="s">
        <v>0</v>
      </c>
      <c r="D25" s="117" t="s">
        <v>1</v>
      </c>
      <c r="E25" s="117" t="s">
        <v>6</v>
      </c>
      <c r="F25" s="117" t="s">
        <v>14</v>
      </c>
      <c r="G25" s="117" t="s">
        <v>8</v>
      </c>
      <c r="H25" s="117" t="s">
        <v>2</v>
      </c>
      <c r="I25" s="117" t="s">
        <v>5</v>
      </c>
      <c r="J25" s="117" t="s">
        <v>7</v>
      </c>
      <c r="K25" s="117" t="s">
        <v>15</v>
      </c>
      <c r="L25" s="117" t="s">
        <v>3</v>
      </c>
      <c r="M25" s="120" t="s">
        <v>4</v>
      </c>
      <c r="N25" s="120" t="s">
        <v>11</v>
      </c>
      <c r="O25" s="2"/>
      <c r="P25" s="120" t="s">
        <v>12</v>
      </c>
      <c r="Q25" s="1"/>
      <c r="R25" s="1"/>
    </row>
    <row r="26" spans="1:22" x14ac:dyDescent="0.25">
      <c r="A26" s="1"/>
      <c r="B26" s="1"/>
      <c r="C26" s="118"/>
      <c r="D26" s="118"/>
      <c r="E26" s="118"/>
      <c r="F26" s="118"/>
      <c r="G26" s="118"/>
      <c r="H26" s="118"/>
      <c r="I26" s="118"/>
      <c r="J26" s="118"/>
      <c r="K26" s="118"/>
      <c r="L26" s="118"/>
      <c r="M26" s="121"/>
      <c r="N26" s="121"/>
      <c r="O26" s="2"/>
      <c r="P26" s="121"/>
      <c r="Q26" s="1"/>
      <c r="R26" s="1"/>
    </row>
    <row r="27" spans="1:22" ht="15" customHeight="1" x14ac:dyDescent="0.25">
      <c r="A27" s="1"/>
      <c r="B27" s="1"/>
      <c r="C27" s="118"/>
      <c r="D27" s="118"/>
      <c r="E27" s="118"/>
      <c r="F27" s="118"/>
      <c r="G27" s="118"/>
      <c r="H27" s="118"/>
      <c r="I27" s="118"/>
      <c r="J27" s="118"/>
      <c r="K27" s="118"/>
      <c r="L27" s="118"/>
      <c r="M27" s="121"/>
      <c r="N27" s="121"/>
      <c r="O27" s="9"/>
      <c r="P27" s="121"/>
      <c r="Q27" s="1"/>
      <c r="R27" s="1"/>
    </row>
    <row r="28" spans="1:22" x14ac:dyDescent="0.25">
      <c r="A28" s="1"/>
      <c r="B28" s="1"/>
      <c r="C28" s="119"/>
      <c r="D28" s="119"/>
      <c r="E28" s="119"/>
      <c r="F28" s="119"/>
      <c r="G28" s="119"/>
      <c r="H28" s="119"/>
      <c r="I28" s="119"/>
      <c r="J28" s="119"/>
      <c r="K28" s="119"/>
      <c r="L28" s="119"/>
      <c r="M28" s="122"/>
      <c r="N28" s="122"/>
      <c r="O28" s="9"/>
      <c r="P28" s="122"/>
      <c r="Q28" s="1"/>
      <c r="R28" s="1"/>
    </row>
    <row r="29" spans="1:22" ht="50.1" customHeight="1" x14ac:dyDescent="0.25">
      <c r="A29" s="1"/>
      <c r="B29" s="1"/>
      <c r="C29" s="36" t="e">
        <f>IF(#REF!="IE",#REF!,"/")</f>
        <v>#REF!</v>
      </c>
      <c r="D29" s="23" t="e">
        <f>IF($C29="/","",IF($C29="","",IFERROR(IF(ISNA(VLOOKUP($C29,#REF!:#REF!,10,0)), ,VLOOKUP($C29,#REF!:#REF!,10,0)),0)))</f>
        <v>#REF!</v>
      </c>
      <c r="E29" s="24" t="e">
        <f>IF($C29="/","",IF($C29="","",IFERROR(IF(ISNA($D29/VLOOKUP($C29,'Bilan indicateurs PA SAV'!#REF!:'Bilan indicateurs PA SAV'!#REF!,6,0)), ,$D29/VLOOKUP($C29,'Bilan indicateurs PA SAV'!#REF!:'Bilan indicateurs PA SAV'!#REF!,6,0)),"/")))</f>
        <v>#REF!</v>
      </c>
      <c r="F29" s="24" t="e">
        <f>IF($C29="/","",IF($C29="","",IFERROR(IF(ISNA($D29/VLOOKUP($C29,'Bilan indicateurs PA SAV'!#REF!:'Bilan indicateurs PA SAV'!#REF!,7,0)*100), ,$D29/VLOOKUP($C29,'Bilan indicateurs PA SAV'!#REF!:'Bilan indicateurs PA SAV'!#REF!,7,0)*100),"/")))</f>
        <v>#REF!</v>
      </c>
      <c r="G29" s="23" t="e">
        <f>IF($C29="/","",IF($C29="","",IFERROR(IF(ISNA(VLOOKUP($C29,#REF!:#REF!,11,0)), ,VLOOKUP($C29,#REF!:#REF!,11,0)),0)))</f>
        <v>#REF!</v>
      </c>
      <c r="H29" s="25" t="e">
        <f>IF($C29="/","",IF($C29="","",IFERROR(IF(ISNA(VLOOKUP($C29,#REF!:#REF!,12,0)), ,VLOOKUP($C29,#REF!:#REF!,12,0)),0)))</f>
        <v>#REF!</v>
      </c>
      <c r="I29" s="25" t="e">
        <f>IF($C29="/","",IF($C29="","",IFERROR(IF(ISNA($H29/VLOOKUP($C29,'Bilan indicateurs PA SAV'!#REF!:'Bilan indicateurs PA SAV'!#REF!,5,0)), ,$H29/VLOOKUP($C29,'Bilan indicateurs PA SAV'!#REF!:'Bilan indicateurs PA SAV'!#REF!,5,0))*100,0)))</f>
        <v>#REF!</v>
      </c>
      <c r="J29" s="25" t="e">
        <f>IF($C29="/","",IF($C29="","",IFERROR(IF(ISNA($H29/VLOOKUP($C29,'Bilan indicateurs PA SAV'!#REF!:'Bilan indicateurs PA SAV'!#REF!,6,0)), ,$H29/VLOOKUP($C29,'Bilan indicateurs PA SAV'!#REF!:'Bilan indicateurs PA SAV'!#REF!,6,0)),"/")))</f>
        <v>#REF!</v>
      </c>
      <c r="K29" s="25" t="e">
        <f>IF($C29="/","",IF($C29="","",IFERROR(IF(ISNA($H29/VLOOKUP($C29,'Bilan indicateurs PA SAV'!#REF!:'Bilan indicateurs PA SAV'!#REF!,7,0)*100), ,$H29/VLOOKUP($C29,'Bilan indicateurs PA SAV'!#REF!:'Bilan indicateurs PA SAV'!#REF!,7,0)*100),"/")))</f>
        <v>#REF!</v>
      </c>
      <c r="L29" s="26" t="e">
        <f>IF($C29="/","",IF($D29=0,"/",IF($C29="","",IFERROR(($H29/$D29),0))))</f>
        <v>#REF!</v>
      </c>
      <c r="M29" s="13"/>
      <c r="N29" s="12"/>
      <c r="O29" s="3"/>
      <c r="P29" s="14"/>
      <c r="Q29" s="1"/>
      <c r="R29" s="1"/>
      <c r="S29" s="27" t="e">
        <f>IF($C29="","",IFERROR(IF(ISNA(VLOOKUP($C29,'Bilan indicateurs PA SAV'!#REF!:'Bilan indicateurs PA SAV'!#REF!,6,0)), ,VLOOKUP($C29,'Bilan indicateurs PA SAV'!#REF!:'Bilan indicateurs PA SAV'!#REF!,6,0)),"/"))</f>
        <v>#REF!</v>
      </c>
      <c r="T29" s="27" t="e">
        <f>IF($C29="","",IFERROR(IF(ISNA(VLOOKUP($C29,'Bilan indicateurs PA SAV'!#REF!:'Bilan indicateurs PA SAV'!#REF!,7,0)), ,VLOOKUP($C29,'Bilan indicateurs PA SAV'!#REF!:'Bilan indicateurs PA SAV'!#REF!,7,0)),"/"))</f>
        <v>#REF!</v>
      </c>
      <c r="U29" s="27" t="e">
        <f>IF($C29="","",IFERROR(IF(ISNA(VLOOKUP($C29,'Bilan indicateurs PA SAV'!#REF!:'Bilan indicateurs PA SAV'!#REF!,5,0)), ,VLOOKUP($C29,'Bilan indicateurs PA SAV'!#REF!:'Bilan indicateurs PA SAV'!#REF!,5,0)),"/"))</f>
        <v>#REF!</v>
      </c>
      <c r="V29" s="27" t="e">
        <f>IF($C29="","",IFERROR(IF(ISNA($D29*$G29), ,$D29*$G29),"/"))</f>
        <v>#REF!</v>
      </c>
    </row>
    <row r="30" spans="1:22" ht="50.1" customHeight="1" x14ac:dyDescent="0.25">
      <c r="A30" s="1"/>
      <c r="B30" s="1"/>
      <c r="C30" s="36" t="e">
        <f>IF(#REF!="IE",#REF!,"/")</f>
        <v>#REF!</v>
      </c>
      <c r="D30" s="23" t="e">
        <f>IF($C30="/","",IF($C30="","",IFERROR(IF(ISNA(VLOOKUP($C30,#REF!:#REF!,10,0)), ,VLOOKUP($C30,#REF!:#REF!,10,0)),0)))</f>
        <v>#REF!</v>
      </c>
      <c r="E30" s="24" t="e">
        <f>IF($C30="/","",IF($C30="","",IFERROR(IF(ISNA($D30/VLOOKUP($C30,'Bilan indicateurs PA SAV'!#REF!:'Bilan indicateurs PA SAV'!#REF!,6,0)), ,$D30/VLOOKUP($C30,'Bilan indicateurs PA SAV'!#REF!:'Bilan indicateurs PA SAV'!#REF!,6,0)),"/")))</f>
        <v>#REF!</v>
      </c>
      <c r="F30" s="24" t="e">
        <f>IF($C30="/","",IF($C30="","",IFERROR(IF(ISNA($D30/VLOOKUP($C30,'Bilan indicateurs PA SAV'!#REF!:'Bilan indicateurs PA SAV'!#REF!,7,0)*100), ,$D30/VLOOKUP($C30,'Bilan indicateurs PA SAV'!#REF!:'Bilan indicateurs PA SAV'!#REF!,7,0)*100),"/")))</f>
        <v>#REF!</v>
      </c>
      <c r="G30" s="23" t="e">
        <f>IF($C30="/","",IF($C30="","",IFERROR(IF(ISNA(VLOOKUP($C30,#REF!:#REF!,11,0)), ,VLOOKUP($C30,#REF!:#REF!,11,0)),0)))</f>
        <v>#REF!</v>
      </c>
      <c r="H30" s="25" t="e">
        <f>IF($C30="/","",IF($C30="","",IFERROR(IF(ISNA(VLOOKUP($C30,#REF!:#REF!,12,0)), ,VLOOKUP($C30,#REF!:#REF!,12,0)),0)))</f>
        <v>#REF!</v>
      </c>
      <c r="I30" s="25" t="e">
        <f>IF($C30="/","",IF($C30="","",IFERROR(IF(ISNA($H30/VLOOKUP($C30,'Bilan indicateurs PA SAV'!#REF!:'Bilan indicateurs PA SAV'!#REF!,5,0)), ,$H30/VLOOKUP($C30,'Bilan indicateurs PA SAV'!#REF!:'Bilan indicateurs PA SAV'!#REF!,5,0))*100,0)))</f>
        <v>#REF!</v>
      </c>
      <c r="J30" s="25" t="e">
        <f>IF($C30="/","",IF($C30="","",IFERROR(IF(ISNA($H30/VLOOKUP($C30,'Bilan indicateurs PA SAV'!#REF!:'Bilan indicateurs PA SAV'!#REF!,6,0)), ,$H30/VLOOKUP($C30,'Bilan indicateurs PA SAV'!#REF!:'Bilan indicateurs PA SAV'!#REF!,6,0)),"/")))</f>
        <v>#REF!</v>
      </c>
      <c r="K30" s="25" t="e">
        <f>IF($C30="/","",IF($C30="","",IFERROR(IF(ISNA($H30/VLOOKUP($C30,'Bilan indicateurs PA SAV'!#REF!:'Bilan indicateurs PA SAV'!#REF!,7,0)*100), ,$H30/VLOOKUP($C30,'Bilan indicateurs PA SAV'!#REF!:'Bilan indicateurs PA SAV'!#REF!,7,0)*100),"/")))</f>
        <v>#REF!</v>
      </c>
      <c r="L30" s="26" t="e">
        <f t="shared" ref="L30:L43" si="0">IF($C30="/","",IF($D30=0,"/",IF($C30="","",IFERROR(($H30/$D30),0))))</f>
        <v>#REF!</v>
      </c>
      <c r="M30" s="13"/>
      <c r="N30" s="12"/>
      <c r="O30" s="3"/>
      <c r="P30" s="14"/>
      <c r="Q30" s="1"/>
      <c r="R30" s="1"/>
      <c r="S30" s="27" t="e">
        <f>IF($C30="","",IFERROR(IF(ISNA(VLOOKUP($C30,'Bilan indicateurs PA SAV'!#REF!:'Bilan indicateurs PA SAV'!#REF!,6,0)), ,VLOOKUP($C30,'Bilan indicateurs PA SAV'!#REF!:'Bilan indicateurs PA SAV'!#REF!,6,0)),"/"))</f>
        <v>#REF!</v>
      </c>
      <c r="T30" s="27" t="e">
        <f>IF($C30="","",IFERROR(IF(ISNA(VLOOKUP($C30,'Bilan indicateurs PA SAV'!#REF!:'Bilan indicateurs PA SAV'!#REF!,7,0)), ,VLOOKUP($C30,'Bilan indicateurs PA SAV'!#REF!:'Bilan indicateurs PA SAV'!#REF!,7,0)),"/"))</f>
        <v>#REF!</v>
      </c>
      <c r="U30" s="27" t="e">
        <f>IF($C30="","",IFERROR(IF(ISNA(VLOOKUP($C30,'Bilan indicateurs PA SAV'!#REF!:'Bilan indicateurs PA SAV'!#REF!,5,0)), ,VLOOKUP($C30,'Bilan indicateurs PA SAV'!#REF!:'Bilan indicateurs PA SAV'!#REF!,5,0)),"/"))</f>
        <v>#REF!</v>
      </c>
      <c r="V30" s="27" t="e">
        <f>IF($C30="","",IFERROR(IF(ISNA($D30*$G30), ,$D30*$G30),"/"))</f>
        <v>#REF!</v>
      </c>
    </row>
    <row r="31" spans="1:22" ht="50.1" customHeight="1" x14ac:dyDescent="0.25">
      <c r="A31" s="1"/>
      <c r="B31" s="1"/>
      <c r="C31" s="36" t="e">
        <f>IF(#REF!="IE",#REF!,"/")</f>
        <v>#REF!</v>
      </c>
      <c r="D31" s="23" t="e">
        <f>IF($C31="/","",IF($C31="","",IFERROR(IF(ISNA(VLOOKUP($C31,#REF!:#REF!,10,0)), ,VLOOKUP($C31,#REF!:#REF!,10,0)),0)))</f>
        <v>#REF!</v>
      </c>
      <c r="E31" s="24" t="e">
        <f>IF($C31="/","",IF($C31="","",IFERROR(IF(ISNA($D31/VLOOKUP($C31,'Bilan indicateurs PA SAV'!#REF!:'Bilan indicateurs PA SAV'!#REF!,6,0)), ,$D31/VLOOKUP($C31,'Bilan indicateurs PA SAV'!#REF!:'Bilan indicateurs PA SAV'!#REF!,6,0)),"/")))</f>
        <v>#REF!</v>
      </c>
      <c r="F31" s="24" t="e">
        <f>IF($C31="/","",IF($C31="","",IFERROR(IF(ISNA($D31/VLOOKUP($C31,'Bilan indicateurs PA SAV'!#REF!:'Bilan indicateurs PA SAV'!#REF!,7,0)*100), ,$D31/VLOOKUP($C31,'Bilan indicateurs PA SAV'!#REF!:'Bilan indicateurs PA SAV'!#REF!,7,0)*100),"/")))</f>
        <v>#REF!</v>
      </c>
      <c r="G31" s="23" t="e">
        <f>IF($C31="/","",IF($C31="","",IFERROR(IF(ISNA(VLOOKUP($C31,#REF!:#REF!,11,0)), ,VLOOKUP($C31,#REF!:#REF!,11,0)),0)))</f>
        <v>#REF!</v>
      </c>
      <c r="H31" s="25" t="e">
        <f>IF($C31="/","",IF($C31="","",IFERROR(IF(ISNA(VLOOKUP($C31,#REF!:#REF!,12,0)), ,VLOOKUP($C31,#REF!:#REF!,12,0)),0)))</f>
        <v>#REF!</v>
      </c>
      <c r="I31" s="25" t="e">
        <f>IF($C31="/","",IF($C31="","",IFERROR(IF(ISNA($H31/VLOOKUP($C31,'Bilan indicateurs PA SAV'!#REF!:'Bilan indicateurs PA SAV'!#REF!,5,0)), ,$H31/VLOOKUP($C31,'Bilan indicateurs PA SAV'!#REF!:'Bilan indicateurs PA SAV'!#REF!,5,0))*100,0)))</f>
        <v>#REF!</v>
      </c>
      <c r="J31" s="25" t="e">
        <f>IF($C31="/","",IF($C31="","",IFERROR(IF(ISNA($H31/VLOOKUP($C31,'Bilan indicateurs PA SAV'!#REF!:'Bilan indicateurs PA SAV'!#REF!,6,0)), ,$H31/VLOOKUP($C31,'Bilan indicateurs PA SAV'!#REF!:'Bilan indicateurs PA SAV'!#REF!,6,0)),"/")))</f>
        <v>#REF!</v>
      </c>
      <c r="K31" s="25" t="e">
        <f>IF($C31="/","",IF($C31="","",IFERROR(IF(ISNA($H31/VLOOKUP($C31,'Bilan indicateurs PA SAV'!#REF!:'Bilan indicateurs PA SAV'!#REF!,7,0)*100), ,$H31/VLOOKUP($C31,'Bilan indicateurs PA SAV'!#REF!:'Bilan indicateurs PA SAV'!#REF!,7,0)*100),"/")))</f>
        <v>#REF!</v>
      </c>
      <c r="L31" s="26" t="e">
        <f t="shared" si="0"/>
        <v>#REF!</v>
      </c>
      <c r="M31" s="13"/>
      <c r="N31" s="12"/>
      <c r="O31" s="3"/>
      <c r="P31" s="14"/>
      <c r="Q31" s="1"/>
      <c r="R31" s="1"/>
      <c r="S31" s="27" t="e">
        <f>IF($C31="","",IFERROR(IF(ISNA(VLOOKUP($C31,'Bilan indicateurs PA SAV'!#REF!:'Bilan indicateurs PA SAV'!#REF!,6,0)), ,VLOOKUP($C31,'Bilan indicateurs PA SAV'!#REF!:'Bilan indicateurs PA SAV'!#REF!,6,0)),"/"))</f>
        <v>#REF!</v>
      </c>
      <c r="T31" s="27" t="e">
        <f>IF($C31="","",IFERROR(IF(ISNA(VLOOKUP($C31,'Bilan indicateurs PA SAV'!#REF!:'Bilan indicateurs PA SAV'!#REF!,7,0)), ,VLOOKUP($C31,'Bilan indicateurs PA SAV'!#REF!:'Bilan indicateurs PA SAV'!#REF!,7,0)),"/"))</f>
        <v>#REF!</v>
      </c>
      <c r="U31" s="27" t="e">
        <f>IF($C31="","",IFERROR(IF(ISNA(VLOOKUP($C31,'Bilan indicateurs PA SAV'!#REF!:'Bilan indicateurs PA SAV'!#REF!,5,0)), ,VLOOKUP($C31,'Bilan indicateurs PA SAV'!#REF!:'Bilan indicateurs PA SAV'!#REF!,5,0)),"/"))</f>
        <v>#REF!</v>
      </c>
      <c r="V31" s="27" t="e">
        <f t="shared" ref="V31:V43" si="1">IF($C31="","",IFERROR(IF(ISNA($D31*$G31), ,$D31*$G31),"/"))</f>
        <v>#REF!</v>
      </c>
    </row>
    <row r="32" spans="1:22" ht="50.1" customHeight="1" x14ac:dyDescent="0.25">
      <c r="A32" s="1"/>
      <c r="B32" s="1"/>
      <c r="C32" s="36" t="e">
        <f>IF(#REF!="IE",#REF!,"/")</f>
        <v>#REF!</v>
      </c>
      <c r="D32" s="23" t="e">
        <f>IF($C32="/","",IF($C32="","",IFERROR(IF(ISNA(VLOOKUP($C32,#REF!:#REF!,10,0)), ,VLOOKUP($C32,#REF!:#REF!,10,0)),0)))</f>
        <v>#REF!</v>
      </c>
      <c r="E32" s="24" t="e">
        <f>IF($C32="/","",IF($C32="","",IFERROR(IF(ISNA($D32/VLOOKUP($C32,'Bilan indicateurs PA SAV'!#REF!:'Bilan indicateurs PA SAV'!#REF!,6,0)), ,$D32/VLOOKUP($C32,'Bilan indicateurs PA SAV'!#REF!:'Bilan indicateurs PA SAV'!#REF!,6,0)),"/")))</f>
        <v>#REF!</v>
      </c>
      <c r="F32" s="24" t="e">
        <f>IF($C32="/","",IF($C32="","",IFERROR(IF(ISNA($D32/VLOOKUP($C32,'Bilan indicateurs PA SAV'!#REF!:'Bilan indicateurs PA SAV'!#REF!,7,0)*100), ,$D32/VLOOKUP($C32,'Bilan indicateurs PA SAV'!#REF!:'Bilan indicateurs PA SAV'!#REF!,7,0)*100),"/")))</f>
        <v>#REF!</v>
      </c>
      <c r="G32" s="23" t="e">
        <f>IF($C32="/","",IF($C32="","",IFERROR(IF(ISNA(VLOOKUP($C32,#REF!:#REF!,11,0)), ,VLOOKUP($C32,#REF!:#REF!,11,0)),0)))</f>
        <v>#REF!</v>
      </c>
      <c r="H32" s="25" t="e">
        <f>IF($C32="/","",IF($C32="","",IFERROR(IF(ISNA(VLOOKUP($C32,#REF!:#REF!,12,0)), ,VLOOKUP($C32,#REF!:#REF!,12,0)),0)))</f>
        <v>#REF!</v>
      </c>
      <c r="I32" s="25" t="e">
        <f>IF($C32="/","",IF($C32="","",IFERROR(IF(ISNA($H32/VLOOKUP($C32,'Bilan indicateurs PA SAV'!#REF!:'Bilan indicateurs PA SAV'!#REF!,5,0)), ,$H32/VLOOKUP($C32,'Bilan indicateurs PA SAV'!#REF!:'Bilan indicateurs PA SAV'!#REF!,5,0))*100,0)))</f>
        <v>#REF!</v>
      </c>
      <c r="J32" s="25" t="e">
        <f>IF($C32="/","",IF($C32="","",IFERROR(IF(ISNA($H32/VLOOKUP($C32,'Bilan indicateurs PA SAV'!#REF!:'Bilan indicateurs PA SAV'!#REF!,6,0)), ,$H32/VLOOKUP($C32,'Bilan indicateurs PA SAV'!#REF!:'Bilan indicateurs PA SAV'!#REF!,6,0)),"/")))</f>
        <v>#REF!</v>
      </c>
      <c r="K32" s="25" t="e">
        <f>IF($C32="/","",IF($C32="","",IFERROR(IF(ISNA($H32/VLOOKUP($C32,'Bilan indicateurs PA SAV'!#REF!:'Bilan indicateurs PA SAV'!#REF!,7,0)*100), ,$H32/VLOOKUP($C32,'Bilan indicateurs PA SAV'!#REF!:'Bilan indicateurs PA SAV'!#REF!,7,0)*100),"/")))</f>
        <v>#REF!</v>
      </c>
      <c r="L32" s="26" t="e">
        <f t="shared" si="0"/>
        <v>#REF!</v>
      </c>
      <c r="M32" s="13"/>
      <c r="N32" s="12"/>
      <c r="O32" s="3"/>
      <c r="P32" s="14"/>
      <c r="Q32" s="1"/>
      <c r="R32" s="1"/>
      <c r="S32" s="27" t="e">
        <f>IF($C32="","",IFERROR(IF(ISNA(VLOOKUP($C32,'Bilan indicateurs PA SAV'!#REF!:'Bilan indicateurs PA SAV'!#REF!,6,0)), ,VLOOKUP($C32,'Bilan indicateurs PA SAV'!#REF!:'Bilan indicateurs PA SAV'!#REF!,6,0)),"/"))</f>
        <v>#REF!</v>
      </c>
      <c r="T32" s="27" t="e">
        <f>IF($C32="","",IFERROR(IF(ISNA(VLOOKUP($C32,'Bilan indicateurs PA SAV'!#REF!:'Bilan indicateurs PA SAV'!#REF!,7,0)), ,VLOOKUP($C32,'Bilan indicateurs PA SAV'!#REF!:'Bilan indicateurs PA SAV'!#REF!,7,0)),"/"))</f>
        <v>#REF!</v>
      </c>
      <c r="U32" s="27" t="e">
        <f>IF($C32="","",IFERROR(IF(ISNA(VLOOKUP($C32,'Bilan indicateurs PA SAV'!#REF!:'Bilan indicateurs PA SAV'!#REF!,5,0)), ,VLOOKUP($C32,'Bilan indicateurs PA SAV'!#REF!:'Bilan indicateurs PA SAV'!#REF!,5,0)),"/"))</f>
        <v>#REF!</v>
      </c>
      <c r="V32" s="27" t="e">
        <f t="shared" si="1"/>
        <v>#REF!</v>
      </c>
    </row>
    <row r="33" spans="1:22" ht="50.1" customHeight="1" x14ac:dyDescent="0.25">
      <c r="A33" s="1"/>
      <c r="B33" s="1"/>
      <c r="C33" s="36" t="e">
        <f>IF(#REF!="IE",#REF!,"/")</f>
        <v>#REF!</v>
      </c>
      <c r="D33" s="23" t="e">
        <f>IF($C33="/","",IF($C33="","",IFERROR(IF(ISNA(VLOOKUP($C33,#REF!:#REF!,10,0)), ,VLOOKUP($C33,#REF!:#REF!,10,0)),0)))</f>
        <v>#REF!</v>
      </c>
      <c r="E33" s="24" t="e">
        <f>IF($C33="/","",IF($C33="","",IFERROR(IF(ISNA($D33/VLOOKUP($C33,'Bilan indicateurs PA SAV'!#REF!:'Bilan indicateurs PA SAV'!#REF!,6,0)), ,$D33/VLOOKUP($C33,'Bilan indicateurs PA SAV'!#REF!:'Bilan indicateurs PA SAV'!#REF!,6,0)),"/")))</f>
        <v>#REF!</v>
      </c>
      <c r="F33" s="24" t="e">
        <f>IF($C33="/","",IF($C33="","",IFERROR(IF(ISNA($D33/VLOOKUP($C33,'Bilan indicateurs PA SAV'!#REF!:'Bilan indicateurs PA SAV'!#REF!,7,0)*100), ,$D33/VLOOKUP($C33,'Bilan indicateurs PA SAV'!#REF!:'Bilan indicateurs PA SAV'!#REF!,7,0)*100),"/")))</f>
        <v>#REF!</v>
      </c>
      <c r="G33" s="23" t="e">
        <f>IF($C33="/","",IF($C33="","",IFERROR(IF(ISNA(VLOOKUP($C33,#REF!:#REF!,11,0)), ,VLOOKUP($C33,#REF!:#REF!,11,0)),0)))</f>
        <v>#REF!</v>
      </c>
      <c r="H33" s="25" t="e">
        <f>IF($C33="/","",IF($C33="","",IFERROR(IF(ISNA(VLOOKUP($C33,#REF!:#REF!,12,0)), ,VLOOKUP($C33,#REF!:#REF!,12,0)),0)))</f>
        <v>#REF!</v>
      </c>
      <c r="I33" s="25" t="e">
        <f>IF($C33="/","",IF($C33="","",IFERROR(IF(ISNA($H33/VLOOKUP($C33,'Bilan indicateurs PA SAV'!#REF!:'Bilan indicateurs PA SAV'!#REF!,5,0)), ,$H33/VLOOKUP($C33,'Bilan indicateurs PA SAV'!#REF!:'Bilan indicateurs PA SAV'!#REF!,5,0))*100,0)))</f>
        <v>#REF!</v>
      </c>
      <c r="J33" s="25" t="e">
        <f>IF($C33="/","",IF($C33="","",IFERROR(IF(ISNA($H33/VLOOKUP($C33,'Bilan indicateurs PA SAV'!#REF!:'Bilan indicateurs PA SAV'!#REF!,6,0)), ,$H33/VLOOKUP($C33,'Bilan indicateurs PA SAV'!#REF!:'Bilan indicateurs PA SAV'!#REF!,6,0)),"/")))</f>
        <v>#REF!</v>
      </c>
      <c r="K33" s="25" t="e">
        <f>IF($C33="/","",IF($C33="","",IFERROR(IF(ISNA($H33/VLOOKUP($C33,'Bilan indicateurs PA SAV'!#REF!:'Bilan indicateurs PA SAV'!#REF!,7,0)*100), ,$H33/VLOOKUP($C33,'Bilan indicateurs PA SAV'!#REF!:'Bilan indicateurs PA SAV'!#REF!,7,0)*100),"/")))</f>
        <v>#REF!</v>
      </c>
      <c r="L33" s="26" t="e">
        <f t="shared" si="0"/>
        <v>#REF!</v>
      </c>
      <c r="M33" s="13"/>
      <c r="N33" s="12"/>
      <c r="O33" s="3"/>
      <c r="P33" s="14"/>
      <c r="Q33" s="1"/>
      <c r="R33" s="1"/>
      <c r="S33" s="27" t="e">
        <f>IF($C33="","",IFERROR(IF(ISNA(VLOOKUP($C33,'Bilan indicateurs PA SAV'!#REF!:'Bilan indicateurs PA SAV'!#REF!,6,0)), ,VLOOKUP($C33,'Bilan indicateurs PA SAV'!#REF!:'Bilan indicateurs PA SAV'!#REF!,6,0)),"/"))</f>
        <v>#REF!</v>
      </c>
      <c r="T33" s="27" t="e">
        <f>IF($C33="","",IFERROR(IF(ISNA(VLOOKUP($C33,'Bilan indicateurs PA SAV'!#REF!:'Bilan indicateurs PA SAV'!#REF!,7,0)), ,VLOOKUP($C33,'Bilan indicateurs PA SAV'!#REF!:'Bilan indicateurs PA SAV'!#REF!,7,0)),"/"))</f>
        <v>#REF!</v>
      </c>
      <c r="U33" s="27" t="e">
        <f>IF($C33="","",IFERROR(IF(ISNA(VLOOKUP($C33,'Bilan indicateurs PA SAV'!#REF!:'Bilan indicateurs PA SAV'!#REF!,5,0)), ,VLOOKUP($C33,'Bilan indicateurs PA SAV'!#REF!:'Bilan indicateurs PA SAV'!#REF!,5,0)),"/"))</f>
        <v>#REF!</v>
      </c>
      <c r="V33" s="27" t="e">
        <f t="shared" si="1"/>
        <v>#REF!</v>
      </c>
    </row>
    <row r="34" spans="1:22" ht="50.1" customHeight="1" x14ac:dyDescent="0.25">
      <c r="A34" s="1"/>
      <c r="B34" s="1"/>
      <c r="C34" s="36" t="e">
        <f>IF(#REF!="IE",#REF!,"/")</f>
        <v>#REF!</v>
      </c>
      <c r="D34" s="23" t="e">
        <f>IF($C34="/","",IF($C34="","",IFERROR(IF(ISNA(VLOOKUP($C34,#REF!:#REF!,10,0)), ,VLOOKUP($C34,#REF!:#REF!,10,0)),0)))</f>
        <v>#REF!</v>
      </c>
      <c r="E34" s="24" t="e">
        <f>IF($C34="/","",IF($C34="","",IFERROR(IF(ISNA($D34/VLOOKUP($C34,'Bilan indicateurs PA SAV'!#REF!:'Bilan indicateurs PA SAV'!#REF!,6,0)), ,$D34/VLOOKUP($C34,'Bilan indicateurs PA SAV'!#REF!:'Bilan indicateurs PA SAV'!#REF!,6,0)),"/")))</f>
        <v>#REF!</v>
      </c>
      <c r="F34" s="24" t="e">
        <f>IF($C34="/","",IF($C34="","",IFERROR(IF(ISNA($D34/VLOOKUP($C34,'Bilan indicateurs PA SAV'!#REF!:'Bilan indicateurs PA SAV'!#REF!,7,0)*100), ,$D34/VLOOKUP($C34,'Bilan indicateurs PA SAV'!#REF!:'Bilan indicateurs PA SAV'!#REF!,7,0)*100),"/")))</f>
        <v>#REF!</v>
      </c>
      <c r="G34" s="23" t="e">
        <f>IF($C34="/","",IF($C34="","",IFERROR(IF(ISNA(VLOOKUP($C34,#REF!:#REF!,11,0)), ,VLOOKUP($C34,#REF!:#REF!,11,0)),0)))</f>
        <v>#REF!</v>
      </c>
      <c r="H34" s="25" t="e">
        <f>IF($C34="/","",IF($C34="","",IFERROR(IF(ISNA(VLOOKUP($C34,#REF!:#REF!,12,0)), ,VLOOKUP($C34,#REF!:#REF!,12,0)),0)))</f>
        <v>#REF!</v>
      </c>
      <c r="I34" s="25" t="e">
        <f>IF($C34="/","",IF($C34="","",IFERROR(IF(ISNA($H34/VLOOKUP($C34,'Bilan indicateurs PA SAV'!#REF!:'Bilan indicateurs PA SAV'!#REF!,5,0)), ,$H34/VLOOKUP($C34,'Bilan indicateurs PA SAV'!#REF!:'Bilan indicateurs PA SAV'!#REF!,5,0))*100,0)))</f>
        <v>#REF!</v>
      </c>
      <c r="J34" s="25" t="e">
        <f>IF($C34="/","",IF($C34="","",IFERROR(IF(ISNA($H34/VLOOKUP($C34,'Bilan indicateurs PA SAV'!#REF!:'Bilan indicateurs PA SAV'!#REF!,6,0)), ,$H34/VLOOKUP($C34,'Bilan indicateurs PA SAV'!#REF!:'Bilan indicateurs PA SAV'!#REF!,6,0)),"/")))</f>
        <v>#REF!</v>
      </c>
      <c r="K34" s="25" t="e">
        <f>IF($C34="/","",IF($C34="","",IFERROR(IF(ISNA($H34/VLOOKUP($C34,'Bilan indicateurs PA SAV'!#REF!:'Bilan indicateurs PA SAV'!#REF!,7,0)*100), ,$H34/VLOOKUP($C34,'Bilan indicateurs PA SAV'!#REF!:'Bilan indicateurs PA SAV'!#REF!,7,0)*100),"/")))</f>
        <v>#REF!</v>
      </c>
      <c r="L34" s="26" t="e">
        <f t="shared" si="0"/>
        <v>#REF!</v>
      </c>
      <c r="M34" s="13"/>
      <c r="N34" s="12"/>
      <c r="O34" s="3"/>
      <c r="P34" s="14"/>
      <c r="Q34" s="1"/>
      <c r="R34" s="1"/>
      <c r="S34" s="27" t="e">
        <f>IF($C34="","",IFERROR(IF(ISNA(VLOOKUP($C34,'Bilan indicateurs PA SAV'!#REF!:'Bilan indicateurs PA SAV'!#REF!,6,0)), ,VLOOKUP($C34,'Bilan indicateurs PA SAV'!#REF!:'Bilan indicateurs PA SAV'!#REF!,6,0)),"/"))</f>
        <v>#REF!</v>
      </c>
      <c r="T34" s="27" t="e">
        <f>IF($C34="","",IFERROR(IF(ISNA(VLOOKUP($C34,'Bilan indicateurs PA SAV'!#REF!:'Bilan indicateurs PA SAV'!#REF!,7,0)), ,VLOOKUP($C34,'Bilan indicateurs PA SAV'!#REF!:'Bilan indicateurs PA SAV'!#REF!,7,0)),"/"))</f>
        <v>#REF!</v>
      </c>
      <c r="U34" s="27" t="e">
        <f>IF($C34="","",IFERROR(IF(ISNA(VLOOKUP($C34,'Bilan indicateurs PA SAV'!#REF!:'Bilan indicateurs PA SAV'!#REF!,5,0)), ,VLOOKUP($C34,'Bilan indicateurs PA SAV'!#REF!:'Bilan indicateurs PA SAV'!#REF!,5,0)),"/"))</f>
        <v>#REF!</v>
      </c>
      <c r="V34" s="27" t="e">
        <f t="shared" si="1"/>
        <v>#REF!</v>
      </c>
    </row>
    <row r="35" spans="1:22" ht="50.1" customHeight="1" x14ac:dyDescent="0.25">
      <c r="A35" s="1"/>
      <c r="B35" s="1"/>
      <c r="C35" s="36" t="e">
        <f>IF(#REF!="IE",#REF!,"/")</f>
        <v>#REF!</v>
      </c>
      <c r="D35" s="23" t="e">
        <f>IF($C35="/","",IF($C35="","",IFERROR(IF(ISNA(VLOOKUP($C35,#REF!:#REF!,10,0)), ,VLOOKUP($C35,#REF!:#REF!,10,0)),0)))</f>
        <v>#REF!</v>
      </c>
      <c r="E35" s="24" t="e">
        <f>IF($C35="/","",IF($C35="","",IFERROR(IF(ISNA($D35/VLOOKUP($C35,'Bilan indicateurs PA SAV'!#REF!:'Bilan indicateurs PA SAV'!#REF!,6,0)), ,$D35/VLOOKUP($C35,'Bilan indicateurs PA SAV'!#REF!:'Bilan indicateurs PA SAV'!#REF!,6,0)),"/")))</f>
        <v>#REF!</v>
      </c>
      <c r="F35" s="24" t="e">
        <f>IF($C35="/","",IF($C35="","",IFERROR(IF(ISNA($D35/VLOOKUP($C35,'Bilan indicateurs PA SAV'!#REF!:'Bilan indicateurs PA SAV'!#REF!,7,0)*100), ,$D35/VLOOKUP($C35,'Bilan indicateurs PA SAV'!#REF!:'Bilan indicateurs PA SAV'!#REF!,7,0)*100),"/")))</f>
        <v>#REF!</v>
      </c>
      <c r="G35" s="23" t="e">
        <f>IF($C35="/","",IF($C35="","",IFERROR(IF(ISNA(VLOOKUP($C35,#REF!:#REF!,11,0)), ,VLOOKUP($C35,#REF!:#REF!,11,0)),0)))</f>
        <v>#REF!</v>
      </c>
      <c r="H35" s="25" t="e">
        <f>IF($C35="/","",IF($C35="","",IFERROR(IF(ISNA(VLOOKUP($C35,#REF!:#REF!,12,0)), ,VLOOKUP($C35,#REF!:#REF!,12,0)),0)))</f>
        <v>#REF!</v>
      </c>
      <c r="I35" s="25" t="e">
        <f>IF($C35="/","",IF($C35="","",IFERROR(IF(ISNA($H35/VLOOKUP($C35,'Bilan indicateurs PA SAV'!#REF!:'Bilan indicateurs PA SAV'!#REF!,5,0)), ,$H35/VLOOKUP($C35,'Bilan indicateurs PA SAV'!#REF!:'Bilan indicateurs PA SAV'!#REF!,5,0))*100,0)))</f>
        <v>#REF!</v>
      </c>
      <c r="J35" s="25" t="e">
        <f>IF($C35="/","",IF($C35="","",IFERROR(IF(ISNA($H35/VLOOKUP($C35,'Bilan indicateurs PA SAV'!#REF!:'Bilan indicateurs PA SAV'!#REF!,6,0)), ,$H35/VLOOKUP($C35,'Bilan indicateurs PA SAV'!#REF!:'Bilan indicateurs PA SAV'!#REF!,6,0)),"/")))</f>
        <v>#REF!</v>
      </c>
      <c r="K35" s="25" t="e">
        <f>IF($C35="/","",IF($C35="","",IFERROR(IF(ISNA($H35/VLOOKUP($C35,'Bilan indicateurs PA SAV'!#REF!:'Bilan indicateurs PA SAV'!#REF!,7,0)*100), ,$H35/VLOOKUP($C35,'Bilan indicateurs PA SAV'!#REF!:'Bilan indicateurs PA SAV'!#REF!,7,0)*100),"/")))</f>
        <v>#REF!</v>
      </c>
      <c r="L35" s="26" t="e">
        <f t="shared" si="0"/>
        <v>#REF!</v>
      </c>
      <c r="M35" s="13"/>
      <c r="N35" s="12"/>
      <c r="O35" s="3"/>
      <c r="P35" s="14"/>
      <c r="Q35" s="1"/>
      <c r="R35" s="1"/>
      <c r="S35" s="27" t="e">
        <f>IF($C35="","",IFERROR(IF(ISNA(VLOOKUP($C35,'Bilan indicateurs PA SAV'!#REF!:'Bilan indicateurs PA SAV'!#REF!,6,0)), ,VLOOKUP($C35,'Bilan indicateurs PA SAV'!#REF!:'Bilan indicateurs PA SAV'!#REF!,6,0)),"/"))</f>
        <v>#REF!</v>
      </c>
      <c r="T35" s="27" t="e">
        <f>IF($C35="","",IFERROR(IF(ISNA(VLOOKUP($C35,'Bilan indicateurs PA SAV'!#REF!:'Bilan indicateurs PA SAV'!#REF!,7,0)), ,VLOOKUP($C35,'Bilan indicateurs PA SAV'!#REF!:'Bilan indicateurs PA SAV'!#REF!,7,0)),"/"))</f>
        <v>#REF!</v>
      </c>
      <c r="U35" s="27" t="e">
        <f>IF($C35="","",IFERROR(IF(ISNA(VLOOKUP($C35,'Bilan indicateurs PA SAV'!#REF!:'Bilan indicateurs PA SAV'!#REF!,5,0)), ,VLOOKUP($C35,'Bilan indicateurs PA SAV'!#REF!:'Bilan indicateurs PA SAV'!#REF!,5,0)),"/"))</f>
        <v>#REF!</v>
      </c>
      <c r="V35" s="27" t="e">
        <f t="shared" si="1"/>
        <v>#REF!</v>
      </c>
    </row>
    <row r="36" spans="1:22" ht="50.1" customHeight="1" x14ac:dyDescent="0.25">
      <c r="A36" s="1"/>
      <c r="B36" s="1"/>
      <c r="C36" s="36" t="e">
        <f>IF(#REF!="IE",#REF!,"/")</f>
        <v>#REF!</v>
      </c>
      <c r="D36" s="23" t="e">
        <f>IF($C36="/","",IF($C36="","",IFERROR(IF(ISNA(VLOOKUP($C36,#REF!:#REF!,10,0)), ,VLOOKUP($C36,#REF!:#REF!,10,0)),0)))</f>
        <v>#REF!</v>
      </c>
      <c r="E36" s="24" t="e">
        <f>IF($C36="/","",IF($C36="","",IFERROR(IF(ISNA($D36/VLOOKUP($C36,'Bilan indicateurs PA SAV'!#REF!:'Bilan indicateurs PA SAV'!#REF!,6,0)), ,$D36/VLOOKUP($C36,'Bilan indicateurs PA SAV'!#REF!:'Bilan indicateurs PA SAV'!#REF!,6,0)),"/")))</f>
        <v>#REF!</v>
      </c>
      <c r="F36" s="24" t="e">
        <f>IF($C36="/","",IF($C36="","",IFERROR(IF(ISNA($D36/VLOOKUP($C36,'Bilan indicateurs PA SAV'!#REF!:'Bilan indicateurs PA SAV'!#REF!,7,0)*100), ,$D36/VLOOKUP($C36,'Bilan indicateurs PA SAV'!#REF!:'Bilan indicateurs PA SAV'!#REF!,7,0)*100),"/")))</f>
        <v>#REF!</v>
      </c>
      <c r="G36" s="23" t="e">
        <f>IF($C36="/","",IF($C36="","",IFERROR(IF(ISNA(VLOOKUP($C36,#REF!:#REF!,11,0)), ,VLOOKUP($C36,#REF!:#REF!,11,0)),0)))</f>
        <v>#REF!</v>
      </c>
      <c r="H36" s="25" t="e">
        <f>IF($C36="/","",IF($C36="","",IFERROR(IF(ISNA(VLOOKUP($C36,#REF!:#REF!,12,0)), ,VLOOKUP($C36,#REF!:#REF!,12,0)),0)))</f>
        <v>#REF!</v>
      </c>
      <c r="I36" s="25" t="e">
        <f>IF($C36="/","",IF($C36="","",IFERROR(IF(ISNA($H36/VLOOKUP($C36,'Bilan indicateurs PA SAV'!#REF!:'Bilan indicateurs PA SAV'!#REF!,5,0)), ,$H36/VLOOKUP($C36,'Bilan indicateurs PA SAV'!#REF!:'Bilan indicateurs PA SAV'!#REF!,5,0))*100,0)))</f>
        <v>#REF!</v>
      </c>
      <c r="J36" s="25" t="e">
        <f>IF($C36="/","",IF($C36="","",IFERROR(IF(ISNA($H36/VLOOKUP($C36,'Bilan indicateurs PA SAV'!#REF!:'Bilan indicateurs PA SAV'!#REF!,6,0)), ,$H36/VLOOKUP($C36,'Bilan indicateurs PA SAV'!#REF!:'Bilan indicateurs PA SAV'!#REF!,6,0)),"/")))</f>
        <v>#REF!</v>
      </c>
      <c r="K36" s="25" t="e">
        <f>IF($C36="/","",IF($C36="","",IFERROR(IF(ISNA($H36/VLOOKUP($C36,'Bilan indicateurs PA SAV'!#REF!:'Bilan indicateurs PA SAV'!#REF!,7,0)*100), ,$H36/VLOOKUP($C36,'Bilan indicateurs PA SAV'!#REF!:'Bilan indicateurs PA SAV'!#REF!,7,0)*100),"/")))</f>
        <v>#REF!</v>
      </c>
      <c r="L36" s="26" t="e">
        <f t="shared" si="0"/>
        <v>#REF!</v>
      </c>
      <c r="M36" s="13"/>
      <c r="N36" s="12"/>
      <c r="O36" s="3"/>
      <c r="P36" s="14"/>
      <c r="Q36" s="1"/>
      <c r="R36" s="1"/>
      <c r="S36" s="27" t="e">
        <f>IF($C36="","",IFERROR(IF(ISNA(VLOOKUP($C36,'Bilan indicateurs PA SAV'!#REF!:'Bilan indicateurs PA SAV'!#REF!,6,0)), ,VLOOKUP($C36,'Bilan indicateurs PA SAV'!#REF!:'Bilan indicateurs PA SAV'!#REF!,6,0)),"/"))</f>
        <v>#REF!</v>
      </c>
      <c r="T36" s="27" t="e">
        <f>IF($C36="","",IFERROR(IF(ISNA(VLOOKUP($C36,'Bilan indicateurs PA SAV'!#REF!:'Bilan indicateurs PA SAV'!#REF!,7,0)), ,VLOOKUP($C36,'Bilan indicateurs PA SAV'!#REF!:'Bilan indicateurs PA SAV'!#REF!,7,0)),"/"))</f>
        <v>#REF!</v>
      </c>
      <c r="U36" s="27" t="e">
        <f>IF($C36="","",IFERROR(IF(ISNA(VLOOKUP($C36,'Bilan indicateurs PA SAV'!#REF!:'Bilan indicateurs PA SAV'!#REF!,5,0)), ,VLOOKUP($C36,'Bilan indicateurs PA SAV'!#REF!:'Bilan indicateurs PA SAV'!#REF!,5,0)),"/"))</f>
        <v>#REF!</v>
      </c>
      <c r="V36" s="27" t="e">
        <f t="shared" si="1"/>
        <v>#REF!</v>
      </c>
    </row>
    <row r="37" spans="1:22" ht="50.1" customHeight="1" x14ac:dyDescent="0.25">
      <c r="A37" s="1"/>
      <c r="B37" s="1"/>
      <c r="C37" s="36" t="e">
        <f>IF(#REF!="IE",#REF!,"/")</f>
        <v>#REF!</v>
      </c>
      <c r="D37" s="23" t="e">
        <f>IF($C37="/","",IF($C37="","",IFERROR(IF(ISNA(VLOOKUP($C37,#REF!:#REF!,10,0)), ,VLOOKUP($C37,#REF!:#REF!,10,0)),0)))</f>
        <v>#REF!</v>
      </c>
      <c r="E37" s="24" t="e">
        <f>IF($C37="/","",IF($C37="","",IFERROR(IF(ISNA($D37/VLOOKUP($C37,'Bilan indicateurs PA SAV'!#REF!:'Bilan indicateurs PA SAV'!#REF!,6,0)), ,$D37/VLOOKUP($C37,'Bilan indicateurs PA SAV'!#REF!:'Bilan indicateurs PA SAV'!#REF!,6,0)),"/")))</f>
        <v>#REF!</v>
      </c>
      <c r="F37" s="24" t="e">
        <f>IF($C37="/","",IF($C37="","",IFERROR(IF(ISNA($D37/VLOOKUP($C37,'Bilan indicateurs PA SAV'!#REF!:'Bilan indicateurs PA SAV'!#REF!,7,0)*100), ,$D37/VLOOKUP($C37,'Bilan indicateurs PA SAV'!#REF!:'Bilan indicateurs PA SAV'!#REF!,7,0)*100),"/")))</f>
        <v>#REF!</v>
      </c>
      <c r="G37" s="23" t="e">
        <f>IF($C37="/","",IF($C37="","",IFERROR(IF(ISNA(VLOOKUP($C37,#REF!:#REF!,11,0)), ,VLOOKUP($C37,#REF!:#REF!,11,0)),0)))</f>
        <v>#REF!</v>
      </c>
      <c r="H37" s="25" t="e">
        <f>IF($C37="/","",IF($C37="","",IFERROR(IF(ISNA(VLOOKUP($C37,#REF!:#REF!,12,0)), ,VLOOKUP($C37,#REF!:#REF!,12,0)),0)))</f>
        <v>#REF!</v>
      </c>
      <c r="I37" s="25" t="e">
        <f>IF($C37="/","",IF($C37="","",IFERROR(IF(ISNA($H37/VLOOKUP($C37,'Bilan indicateurs PA SAV'!#REF!:'Bilan indicateurs PA SAV'!#REF!,5,0)), ,$H37/VLOOKUP($C37,'Bilan indicateurs PA SAV'!#REF!:'Bilan indicateurs PA SAV'!#REF!,5,0))*100,0)))</f>
        <v>#REF!</v>
      </c>
      <c r="J37" s="25" t="e">
        <f>IF($C37="/","",IF($C37="","",IFERROR(IF(ISNA($H37/VLOOKUP($C37,'Bilan indicateurs PA SAV'!#REF!:'Bilan indicateurs PA SAV'!#REF!,6,0)), ,$H37/VLOOKUP($C37,'Bilan indicateurs PA SAV'!#REF!:'Bilan indicateurs PA SAV'!#REF!,6,0)),"/")))</f>
        <v>#REF!</v>
      </c>
      <c r="K37" s="25" t="e">
        <f>IF($C37="/","",IF($C37="","",IFERROR(IF(ISNA($H37/VLOOKUP($C37,'Bilan indicateurs PA SAV'!#REF!:'Bilan indicateurs PA SAV'!#REF!,7,0)*100), ,$H37/VLOOKUP($C37,'Bilan indicateurs PA SAV'!#REF!:'Bilan indicateurs PA SAV'!#REF!,7,0)*100),"/")))</f>
        <v>#REF!</v>
      </c>
      <c r="L37" s="26" t="e">
        <f t="shared" si="0"/>
        <v>#REF!</v>
      </c>
      <c r="M37" s="13"/>
      <c r="N37" s="12"/>
      <c r="O37" s="3"/>
      <c r="P37" s="14"/>
      <c r="Q37" s="1"/>
      <c r="R37" s="1"/>
      <c r="S37" s="27" t="e">
        <f>IF($C37="","",IFERROR(IF(ISNA(VLOOKUP($C37,'Bilan indicateurs PA SAV'!#REF!:'Bilan indicateurs PA SAV'!#REF!,6,0)), ,VLOOKUP($C37,'Bilan indicateurs PA SAV'!#REF!:'Bilan indicateurs PA SAV'!#REF!,6,0)),"/"))</f>
        <v>#REF!</v>
      </c>
      <c r="T37" s="27" t="e">
        <f>IF($C37="","",IFERROR(IF(ISNA(VLOOKUP($C37,'Bilan indicateurs PA SAV'!#REF!:'Bilan indicateurs PA SAV'!#REF!,7,0)), ,VLOOKUP($C37,'Bilan indicateurs PA SAV'!#REF!:'Bilan indicateurs PA SAV'!#REF!,7,0)),"/"))</f>
        <v>#REF!</v>
      </c>
      <c r="U37" s="27" t="e">
        <f>IF($C37="","",IFERROR(IF(ISNA(VLOOKUP($C37,'Bilan indicateurs PA SAV'!#REF!:'Bilan indicateurs PA SAV'!#REF!,5,0)), ,VLOOKUP($C37,'Bilan indicateurs PA SAV'!#REF!:'Bilan indicateurs PA SAV'!#REF!,5,0)),"/"))</f>
        <v>#REF!</v>
      </c>
      <c r="V37" s="27" t="e">
        <f t="shared" si="1"/>
        <v>#REF!</v>
      </c>
    </row>
    <row r="38" spans="1:22" ht="50.1" customHeight="1" x14ac:dyDescent="0.25">
      <c r="A38" s="1"/>
      <c r="B38" s="1"/>
      <c r="C38" s="36" t="e">
        <f>IF(#REF!="IE",#REF!,"/")</f>
        <v>#REF!</v>
      </c>
      <c r="D38" s="23" t="e">
        <f>IF($C38="/","",IF($C38="","",IFERROR(IF(ISNA(VLOOKUP($C38,#REF!:#REF!,10,0)), ,VLOOKUP($C38,#REF!:#REF!,10,0)),0)))</f>
        <v>#REF!</v>
      </c>
      <c r="E38" s="24" t="e">
        <f>IF($C38="/","",IF($C38="","",IFERROR(IF(ISNA($D38/VLOOKUP($C38,'Bilan indicateurs PA SAV'!#REF!:'Bilan indicateurs PA SAV'!#REF!,6,0)), ,$D38/VLOOKUP($C38,'Bilan indicateurs PA SAV'!#REF!:'Bilan indicateurs PA SAV'!#REF!,6,0)),"/")))</f>
        <v>#REF!</v>
      </c>
      <c r="F38" s="24" t="e">
        <f>IF($C38="/","",IF($C38="","",IFERROR(IF(ISNA($D38/VLOOKUP($C38,'Bilan indicateurs PA SAV'!#REF!:'Bilan indicateurs PA SAV'!#REF!,7,0)*100), ,$D38/VLOOKUP($C38,'Bilan indicateurs PA SAV'!#REF!:'Bilan indicateurs PA SAV'!#REF!,7,0)*100),"/")))</f>
        <v>#REF!</v>
      </c>
      <c r="G38" s="23" t="e">
        <f>IF($C38="/","",IF($C38="","",IFERROR(IF(ISNA(VLOOKUP($C38,#REF!:#REF!,11,0)), ,VLOOKUP($C38,#REF!:#REF!,11,0)),0)))</f>
        <v>#REF!</v>
      </c>
      <c r="H38" s="25" t="e">
        <f>IF($C38="/","",IF($C38="","",IFERROR(IF(ISNA(VLOOKUP($C38,#REF!:#REF!,12,0)), ,VLOOKUP($C38,#REF!:#REF!,12,0)),0)))</f>
        <v>#REF!</v>
      </c>
      <c r="I38" s="25" t="e">
        <f>IF($C38="/","",IF($C38="","",IFERROR(IF(ISNA($H38/VLOOKUP($C38,'Bilan indicateurs PA SAV'!#REF!:'Bilan indicateurs PA SAV'!#REF!,5,0)), ,$H38/VLOOKUP($C38,'Bilan indicateurs PA SAV'!#REF!:'Bilan indicateurs PA SAV'!#REF!,5,0))*100,0)))</f>
        <v>#REF!</v>
      </c>
      <c r="J38" s="25" t="e">
        <f>IF($C38="/","",IF($C38="","",IFERROR(IF(ISNA($H38/VLOOKUP($C38,'Bilan indicateurs PA SAV'!#REF!:'Bilan indicateurs PA SAV'!#REF!,6,0)), ,$H38/VLOOKUP($C38,'Bilan indicateurs PA SAV'!#REF!:'Bilan indicateurs PA SAV'!#REF!,6,0)),"/")))</f>
        <v>#REF!</v>
      </c>
      <c r="K38" s="25" t="e">
        <f>IF($C38="/","",IF($C38="","",IFERROR(IF(ISNA($H38/VLOOKUP($C38,'Bilan indicateurs PA SAV'!#REF!:'Bilan indicateurs PA SAV'!#REF!,7,0)*100), ,$H38/VLOOKUP($C38,'Bilan indicateurs PA SAV'!#REF!:'Bilan indicateurs PA SAV'!#REF!,7,0)*100),"/")))</f>
        <v>#REF!</v>
      </c>
      <c r="L38" s="26" t="e">
        <f t="shared" si="0"/>
        <v>#REF!</v>
      </c>
      <c r="M38" s="13"/>
      <c r="N38" s="12"/>
      <c r="O38" s="3"/>
      <c r="P38" s="14"/>
      <c r="Q38" s="1"/>
      <c r="R38" s="1"/>
      <c r="S38" s="27" t="e">
        <f>IF($C38="","",IFERROR(IF(ISNA(VLOOKUP($C38,'Bilan indicateurs PA SAV'!#REF!:'Bilan indicateurs PA SAV'!#REF!,6,0)), ,VLOOKUP($C38,'Bilan indicateurs PA SAV'!#REF!:'Bilan indicateurs PA SAV'!#REF!,6,0)),"/"))</f>
        <v>#REF!</v>
      </c>
      <c r="T38" s="27" t="e">
        <f>IF($C38="","",IFERROR(IF(ISNA(VLOOKUP($C38,'Bilan indicateurs PA SAV'!#REF!:'Bilan indicateurs PA SAV'!#REF!,7,0)), ,VLOOKUP($C38,'Bilan indicateurs PA SAV'!#REF!:'Bilan indicateurs PA SAV'!#REF!,7,0)),"/"))</f>
        <v>#REF!</v>
      </c>
      <c r="U38" s="27" t="e">
        <f>IF($C38="","",IFERROR(IF(ISNA(VLOOKUP($C38,'Bilan indicateurs PA SAV'!#REF!:'Bilan indicateurs PA SAV'!#REF!,5,0)), ,VLOOKUP($C38,'Bilan indicateurs PA SAV'!#REF!:'Bilan indicateurs PA SAV'!#REF!,5,0)),"/"))</f>
        <v>#REF!</v>
      </c>
      <c r="V38" s="27" t="e">
        <f t="shared" si="1"/>
        <v>#REF!</v>
      </c>
    </row>
    <row r="39" spans="1:22" ht="50.1" customHeight="1" x14ac:dyDescent="0.25">
      <c r="A39" s="1"/>
      <c r="B39" s="1"/>
      <c r="C39" s="36" t="e">
        <f>IF(#REF!="IE",#REF!,"/")</f>
        <v>#REF!</v>
      </c>
      <c r="D39" s="23" t="e">
        <f>IF($C39="/","",IF($C39="","",IFERROR(IF(ISNA(VLOOKUP($C39,#REF!:#REF!,10,0)), ,VLOOKUP($C39,#REF!:#REF!,10,0)),0)))</f>
        <v>#REF!</v>
      </c>
      <c r="E39" s="24" t="e">
        <f>IF($C39="/","",IF($C39="","",IFERROR(IF(ISNA($D39/VLOOKUP($C39,'Bilan indicateurs PA SAV'!#REF!:'Bilan indicateurs PA SAV'!#REF!,6,0)), ,$D39/VLOOKUP($C39,'Bilan indicateurs PA SAV'!#REF!:'Bilan indicateurs PA SAV'!#REF!,6,0)),"/")))</f>
        <v>#REF!</v>
      </c>
      <c r="F39" s="24" t="e">
        <f>IF($C39="/","",IF($C39="","",IFERROR(IF(ISNA($D39/VLOOKUP($C39,'Bilan indicateurs PA SAV'!#REF!:'Bilan indicateurs PA SAV'!#REF!,7,0)*100), ,$D39/VLOOKUP($C39,'Bilan indicateurs PA SAV'!#REF!:'Bilan indicateurs PA SAV'!#REF!,7,0)*100),"/")))</f>
        <v>#REF!</v>
      </c>
      <c r="G39" s="23" t="e">
        <f>IF($C39="/","",IF($C39="","",IFERROR(IF(ISNA(VLOOKUP($C39,#REF!:#REF!,11,0)), ,VLOOKUP($C39,#REF!:#REF!,11,0)),0)))</f>
        <v>#REF!</v>
      </c>
      <c r="H39" s="25" t="e">
        <f>IF($C39="/","",IF($C39="","",IFERROR(IF(ISNA(VLOOKUP($C39,#REF!:#REF!,12,0)), ,VLOOKUP($C39,#REF!:#REF!,12,0)),0)))</f>
        <v>#REF!</v>
      </c>
      <c r="I39" s="25" t="e">
        <f>IF($C39="/","",IF($C39="","",IFERROR(IF(ISNA($H39/VLOOKUP($C39,'Bilan indicateurs PA SAV'!#REF!:'Bilan indicateurs PA SAV'!#REF!,5,0)), ,$H39/VLOOKUP($C39,'Bilan indicateurs PA SAV'!#REF!:'Bilan indicateurs PA SAV'!#REF!,5,0))*100,0)))</f>
        <v>#REF!</v>
      </c>
      <c r="J39" s="25" t="e">
        <f>IF($C39="/","",IF($C39="","",IFERROR(IF(ISNA($H39/VLOOKUP($C39,'Bilan indicateurs PA SAV'!#REF!:'Bilan indicateurs PA SAV'!#REF!,6,0)), ,$H39/VLOOKUP($C39,'Bilan indicateurs PA SAV'!#REF!:'Bilan indicateurs PA SAV'!#REF!,6,0)),"/")))</f>
        <v>#REF!</v>
      </c>
      <c r="K39" s="25" t="e">
        <f>IF($C39="/","",IF($C39="","",IFERROR(IF(ISNA($H39/VLOOKUP($C39,'Bilan indicateurs PA SAV'!#REF!:'Bilan indicateurs PA SAV'!#REF!,7,0)*100), ,$H39/VLOOKUP($C39,'Bilan indicateurs PA SAV'!#REF!:'Bilan indicateurs PA SAV'!#REF!,7,0)*100),"/")))</f>
        <v>#REF!</v>
      </c>
      <c r="L39" s="26" t="e">
        <f t="shared" si="0"/>
        <v>#REF!</v>
      </c>
      <c r="M39" s="13"/>
      <c r="N39" s="12"/>
      <c r="O39" s="3"/>
      <c r="P39" s="14"/>
      <c r="Q39" s="1"/>
      <c r="R39" s="1"/>
      <c r="S39" s="27" t="e">
        <f>IF($C39="","",IFERROR(IF(ISNA(VLOOKUP($C39,'Bilan indicateurs PA SAV'!#REF!:'Bilan indicateurs PA SAV'!#REF!,6,0)), ,VLOOKUP($C39,'Bilan indicateurs PA SAV'!#REF!:'Bilan indicateurs PA SAV'!#REF!,6,0)),"/"))</f>
        <v>#REF!</v>
      </c>
      <c r="T39" s="27" t="e">
        <f>IF($C39="","",IFERROR(IF(ISNA(VLOOKUP($C39,'Bilan indicateurs PA SAV'!#REF!:'Bilan indicateurs PA SAV'!#REF!,7,0)), ,VLOOKUP($C39,'Bilan indicateurs PA SAV'!#REF!:'Bilan indicateurs PA SAV'!#REF!,7,0)),"/"))</f>
        <v>#REF!</v>
      </c>
      <c r="U39" s="27" t="e">
        <f>IF($C39="","",IFERROR(IF(ISNA(VLOOKUP($C39,'Bilan indicateurs PA SAV'!#REF!:'Bilan indicateurs PA SAV'!#REF!,5,0)), ,VLOOKUP($C39,'Bilan indicateurs PA SAV'!#REF!:'Bilan indicateurs PA SAV'!#REF!,5,0)),"/"))</f>
        <v>#REF!</v>
      </c>
      <c r="V39" s="27" t="e">
        <f t="shared" si="1"/>
        <v>#REF!</v>
      </c>
    </row>
    <row r="40" spans="1:22" ht="50.1" customHeight="1" x14ac:dyDescent="0.25">
      <c r="A40" s="1"/>
      <c r="B40" s="1"/>
      <c r="C40" s="36" t="e">
        <f>IF(#REF!="IE",#REF!,"/")</f>
        <v>#REF!</v>
      </c>
      <c r="D40" s="23" t="e">
        <f>IF($C40="/","",IF($C40="","",IFERROR(IF(ISNA(VLOOKUP($C40,#REF!:#REF!,10,0)), ,VLOOKUP($C40,#REF!:#REF!,10,0)),0)))</f>
        <v>#REF!</v>
      </c>
      <c r="E40" s="24" t="e">
        <f>IF($C40="/","",IF($C40="","",IFERROR(IF(ISNA($D40/VLOOKUP($C40,'Bilan indicateurs PA SAV'!#REF!:'Bilan indicateurs PA SAV'!#REF!,6,0)), ,$D40/VLOOKUP($C40,'Bilan indicateurs PA SAV'!#REF!:'Bilan indicateurs PA SAV'!#REF!,6,0)),"/")))</f>
        <v>#REF!</v>
      </c>
      <c r="F40" s="24" t="e">
        <f>IF($C40="/","",IF($C40="","",IFERROR(IF(ISNA($D40/VLOOKUP($C40,'Bilan indicateurs PA SAV'!#REF!:'Bilan indicateurs PA SAV'!#REF!,7,0)*100), ,$D40/VLOOKUP($C40,'Bilan indicateurs PA SAV'!#REF!:'Bilan indicateurs PA SAV'!#REF!,7,0)*100),"/")))</f>
        <v>#REF!</v>
      </c>
      <c r="G40" s="23" t="e">
        <f>IF($C40="/","",IF($C40="","",IFERROR(IF(ISNA(VLOOKUP($C40,#REF!:#REF!,11,0)), ,VLOOKUP($C40,#REF!:#REF!,11,0)),0)))</f>
        <v>#REF!</v>
      </c>
      <c r="H40" s="25" t="e">
        <f>IF($C40="/","",IF($C40="","",IFERROR(IF(ISNA(VLOOKUP($C40,#REF!:#REF!,12,0)), ,VLOOKUP($C40,#REF!:#REF!,12,0)),0)))</f>
        <v>#REF!</v>
      </c>
      <c r="I40" s="25" t="e">
        <f>IF($C40="/","",IF($C40="","",IFERROR(IF(ISNA($H40/VLOOKUP($C40,'Bilan indicateurs PA SAV'!#REF!:'Bilan indicateurs PA SAV'!#REF!,5,0)), ,$H40/VLOOKUP($C40,'Bilan indicateurs PA SAV'!#REF!:'Bilan indicateurs PA SAV'!#REF!,5,0))*100,0)))</f>
        <v>#REF!</v>
      </c>
      <c r="J40" s="25" t="e">
        <f>IF($C40="/","",IF($C40="","",IFERROR(IF(ISNA($H40/VLOOKUP($C40,'Bilan indicateurs PA SAV'!#REF!:'Bilan indicateurs PA SAV'!#REF!,6,0)), ,$H40/VLOOKUP($C40,'Bilan indicateurs PA SAV'!#REF!:'Bilan indicateurs PA SAV'!#REF!,6,0)),"/")))</f>
        <v>#REF!</v>
      </c>
      <c r="K40" s="25" t="e">
        <f>IF($C40="/","",IF($C40="","",IFERROR(IF(ISNA($H40/VLOOKUP($C40,'Bilan indicateurs PA SAV'!#REF!:'Bilan indicateurs PA SAV'!#REF!,7,0)*100), ,$H40/VLOOKUP($C40,'Bilan indicateurs PA SAV'!#REF!:'Bilan indicateurs PA SAV'!#REF!,7,0)*100),"/")))</f>
        <v>#REF!</v>
      </c>
      <c r="L40" s="26" t="e">
        <f t="shared" si="0"/>
        <v>#REF!</v>
      </c>
      <c r="M40" s="13"/>
      <c r="N40" s="12"/>
      <c r="O40" s="3"/>
      <c r="P40" s="14"/>
      <c r="Q40" s="1"/>
      <c r="R40" s="1"/>
      <c r="S40" s="27" t="e">
        <f>IF($C40="","",IFERROR(IF(ISNA(VLOOKUP($C40,'Bilan indicateurs PA SAV'!#REF!:'Bilan indicateurs PA SAV'!#REF!,6,0)), ,VLOOKUP($C40,'Bilan indicateurs PA SAV'!#REF!:'Bilan indicateurs PA SAV'!#REF!,6,0)),"/"))</f>
        <v>#REF!</v>
      </c>
      <c r="T40" s="27" t="e">
        <f>IF($C40="","",IFERROR(IF(ISNA(VLOOKUP($C40,'Bilan indicateurs PA SAV'!#REF!:'Bilan indicateurs PA SAV'!#REF!,7,0)), ,VLOOKUP($C40,'Bilan indicateurs PA SAV'!#REF!:'Bilan indicateurs PA SAV'!#REF!,7,0)),"/"))</f>
        <v>#REF!</v>
      </c>
      <c r="U40" s="27" t="e">
        <f>IF($C40="","",IFERROR(IF(ISNA(VLOOKUP($C40,'Bilan indicateurs PA SAV'!#REF!:'Bilan indicateurs PA SAV'!#REF!,5,0)), ,VLOOKUP($C40,'Bilan indicateurs PA SAV'!#REF!:'Bilan indicateurs PA SAV'!#REF!,5,0)),"/"))</f>
        <v>#REF!</v>
      </c>
      <c r="V40" s="27" t="e">
        <f t="shared" si="1"/>
        <v>#REF!</v>
      </c>
    </row>
    <row r="41" spans="1:22" ht="50.1" customHeight="1" x14ac:dyDescent="0.25">
      <c r="A41" s="1"/>
      <c r="B41" s="1"/>
      <c r="C41" s="36" t="e">
        <f>IF(#REF!="IE",#REF!,"/")</f>
        <v>#REF!</v>
      </c>
      <c r="D41" s="23" t="e">
        <f>IF($C41="/","",IF($C41="","",IFERROR(IF(ISNA(VLOOKUP($C41,#REF!:#REF!,10,0)), ,VLOOKUP($C41,#REF!:#REF!,10,0)),0)))</f>
        <v>#REF!</v>
      </c>
      <c r="E41" s="24" t="e">
        <f>IF($C41="/","",IF($C41="","",IFERROR(IF(ISNA($D41/VLOOKUP($C41,'Bilan indicateurs PA SAV'!#REF!:'Bilan indicateurs PA SAV'!#REF!,6,0)), ,$D41/VLOOKUP($C41,'Bilan indicateurs PA SAV'!#REF!:'Bilan indicateurs PA SAV'!#REF!,6,0)),"/")))</f>
        <v>#REF!</v>
      </c>
      <c r="F41" s="24" t="e">
        <f>IF($C41="/","",IF($C41="","",IFERROR(IF(ISNA($D41/VLOOKUP($C41,'Bilan indicateurs PA SAV'!#REF!:'Bilan indicateurs PA SAV'!#REF!,7,0)*100), ,$D41/VLOOKUP($C41,'Bilan indicateurs PA SAV'!#REF!:'Bilan indicateurs PA SAV'!#REF!,7,0)*100),"/")))</f>
        <v>#REF!</v>
      </c>
      <c r="G41" s="23" t="e">
        <f>IF($C41="/","",IF($C41="","",IFERROR(IF(ISNA(VLOOKUP($C41,#REF!:#REF!,11,0)), ,VLOOKUP($C41,#REF!:#REF!,11,0)),0)))</f>
        <v>#REF!</v>
      </c>
      <c r="H41" s="25" t="e">
        <f>IF($C41="/","",IF($C41="","",IFERROR(IF(ISNA(VLOOKUP($C41,#REF!:#REF!,12,0)), ,VLOOKUP($C41,#REF!:#REF!,12,0)),0)))</f>
        <v>#REF!</v>
      </c>
      <c r="I41" s="25" t="e">
        <f>IF($C41="/","",IF($C41="","",IFERROR(IF(ISNA($H41/VLOOKUP($C41,'Bilan indicateurs PA SAV'!#REF!:'Bilan indicateurs PA SAV'!#REF!,5,0)), ,$H41/VLOOKUP($C41,'Bilan indicateurs PA SAV'!#REF!:'Bilan indicateurs PA SAV'!#REF!,5,0))*100,0)))</f>
        <v>#REF!</v>
      </c>
      <c r="J41" s="25" t="e">
        <f>IF($C41="/","",IF($C41="","",IFERROR(IF(ISNA($H41/VLOOKUP($C41,'Bilan indicateurs PA SAV'!#REF!:'Bilan indicateurs PA SAV'!#REF!,6,0)), ,$H41/VLOOKUP($C41,'Bilan indicateurs PA SAV'!#REF!:'Bilan indicateurs PA SAV'!#REF!,6,0)),"/")))</f>
        <v>#REF!</v>
      </c>
      <c r="K41" s="25" t="e">
        <f>IF($C41="/","",IF($C41="","",IFERROR(IF(ISNA($H41/VLOOKUP($C41,'Bilan indicateurs PA SAV'!#REF!:'Bilan indicateurs PA SAV'!#REF!,7,0)*100), ,$H41/VLOOKUP($C41,'Bilan indicateurs PA SAV'!#REF!:'Bilan indicateurs PA SAV'!#REF!,7,0)*100),"/")))</f>
        <v>#REF!</v>
      </c>
      <c r="L41" s="26" t="e">
        <f t="shared" si="0"/>
        <v>#REF!</v>
      </c>
      <c r="M41" s="13"/>
      <c r="N41" s="12"/>
      <c r="O41" s="3"/>
      <c r="P41" s="14"/>
      <c r="Q41" s="1"/>
      <c r="R41" s="1"/>
      <c r="S41" s="27" t="e">
        <f>IF($C41="","",IFERROR(IF(ISNA(VLOOKUP($C41,'Bilan indicateurs PA SAV'!#REF!:'Bilan indicateurs PA SAV'!#REF!,6,0)), ,VLOOKUP($C41,'Bilan indicateurs PA SAV'!#REF!:'Bilan indicateurs PA SAV'!#REF!,6,0)),"/"))</f>
        <v>#REF!</v>
      </c>
      <c r="T41" s="27" t="e">
        <f>IF($C41="","",IFERROR(IF(ISNA(VLOOKUP($C41,'Bilan indicateurs PA SAV'!#REF!:'Bilan indicateurs PA SAV'!#REF!,7,0)), ,VLOOKUP($C41,'Bilan indicateurs PA SAV'!#REF!:'Bilan indicateurs PA SAV'!#REF!,7,0)),"/"))</f>
        <v>#REF!</v>
      </c>
      <c r="U41" s="27" t="e">
        <f>IF($C41="","",IFERROR(IF(ISNA(VLOOKUP($C41,'Bilan indicateurs PA SAV'!#REF!:'Bilan indicateurs PA SAV'!#REF!,5,0)), ,VLOOKUP($C41,'Bilan indicateurs PA SAV'!#REF!:'Bilan indicateurs PA SAV'!#REF!,5,0)),"/"))</f>
        <v>#REF!</v>
      </c>
      <c r="V41" s="27" t="e">
        <f t="shared" si="1"/>
        <v>#REF!</v>
      </c>
    </row>
    <row r="42" spans="1:22" ht="50.1" customHeight="1" x14ac:dyDescent="0.25">
      <c r="A42" s="1"/>
      <c r="B42" s="1"/>
      <c r="C42" s="36" t="e">
        <f>IF(#REF!="IE",#REF!,"/")</f>
        <v>#REF!</v>
      </c>
      <c r="D42" s="23" t="e">
        <f>IF($C42="/","",IF($C42="","",IFERROR(IF(ISNA(VLOOKUP($C42,#REF!:#REF!,10,0)), ,VLOOKUP($C42,#REF!:#REF!,10,0)),0)))</f>
        <v>#REF!</v>
      </c>
      <c r="E42" s="24" t="e">
        <f>IF($C42="/","",IF($C42="","",IFERROR(IF(ISNA($D42/VLOOKUP($C42,'Bilan indicateurs PA SAV'!#REF!:'Bilan indicateurs PA SAV'!#REF!,6,0)), ,$D42/VLOOKUP($C42,'Bilan indicateurs PA SAV'!#REF!:'Bilan indicateurs PA SAV'!#REF!,6,0)),"/")))</f>
        <v>#REF!</v>
      </c>
      <c r="F42" s="24" t="e">
        <f>IF($C42="/","",IF($C42="","",IFERROR(IF(ISNA($D42/VLOOKUP($C42,'Bilan indicateurs PA SAV'!#REF!:'Bilan indicateurs PA SAV'!#REF!,7,0)*100), ,$D42/VLOOKUP($C42,'Bilan indicateurs PA SAV'!#REF!:'Bilan indicateurs PA SAV'!#REF!,7,0)*100),"/")))</f>
        <v>#REF!</v>
      </c>
      <c r="G42" s="23" t="e">
        <f>IF($C42="/","",IF($C42="","",IFERROR(IF(ISNA(VLOOKUP($C42,#REF!:#REF!,11,0)), ,VLOOKUP($C42,#REF!:#REF!,11,0)),0)))</f>
        <v>#REF!</v>
      </c>
      <c r="H42" s="25" t="e">
        <f>IF($C42="/","",IF($C42="","",IFERROR(IF(ISNA(VLOOKUP($C42,#REF!:#REF!,12,0)), ,VLOOKUP($C42,#REF!:#REF!,12,0)),0)))</f>
        <v>#REF!</v>
      </c>
      <c r="I42" s="25" t="e">
        <f>IF($C42="/","",IF($C42="","",IFERROR(IF(ISNA($H42/VLOOKUP($C42,'Bilan indicateurs PA SAV'!#REF!:'Bilan indicateurs PA SAV'!#REF!,5,0)), ,$H42/VLOOKUP($C42,'Bilan indicateurs PA SAV'!#REF!:'Bilan indicateurs PA SAV'!#REF!,5,0))*100,0)))</f>
        <v>#REF!</v>
      </c>
      <c r="J42" s="25" t="e">
        <f>IF($C42="/","",IF($C42="","",IFERROR(IF(ISNA($H42/VLOOKUP($C42,'Bilan indicateurs PA SAV'!#REF!:'Bilan indicateurs PA SAV'!#REF!,6,0)), ,$H42/VLOOKUP($C42,'Bilan indicateurs PA SAV'!#REF!:'Bilan indicateurs PA SAV'!#REF!,6,0)),"/")))</f>
        <v>#REF!</v>
      </c>
      <c r="K42" s="25" t="e">
        <f>IF($C42="/","",IF($C42="","",IFERROR(IF(ISNA($H42/VLOOKUP($C42,'Bilan indicateurs PA SAV'!#REF!:'Bilan indicateurs PA SAV'!#REF!,7,0)*100), ,$H42/VLOOKUP($C42,'Bilan indicateurs PA SAV'!#REF!:'Bilan indicateurs PA SAV'!#REF!,7,0)*100),"/")))</f>
        <v>#REF!</v>
      </c>
      <c r="L42" s="26" t="e">
        <f t="shared" si="0"/>
        <v>#REF!</v>
      </c>
      <c r="M42" s="13"/>
      <c r="N42" s="12"/>
      <c r="O42" s="3"/>
      <c r="P42" s="14"/>
      <c r="Q42" s="1"/>
      <c r="R42" s="1"/>
      <c r="S42" s="27" t="e">
        <f>IF($C42="","",IFERROR(IF(ISNA(VLOOKUP($C42,'Bilan indicateurs PA SAV'!#REF!:'Bilan indicateurs PA SAV'!#REF!,6,0)), ,VLOOKUP($C42,'Bilan indicateurs PA SAV'!#REF!:'Bilan indicateurs PA SAV'!#REF!,6,0)),"/"))</f>
        <v>#REF!</v>
      </c>
      <c r="T42" s="27" t="e">
        <f>IF($C42="","",IFERROR(IF(ISNA(VLOOKUP($C42,'Bilan indicateurs PA SAV'!#REF!:'Bilan indicateurs PA SAV'!#REF!,7,0)), ,VLOOKUP($C42,'Bilan indicateurs PA SAV'!#REF!:'Bilan indicateurs PA SAV'!#REF!,7,0)),"/"))</f>
        <v>#REF!</v>
      </c>
      <c r="U42" s="27" t="e">
        <f>IF($C42="","",IFERROR(IF(ISNA(VLOOKUP($C42,'Bilan indicateurs PA SAV'!#REF!:'Bilan indicateurs PA SAV'!#REF!,5,0)), ,VLOOKUP($C42,'Bilan indicateurs PA SAV'!#REF!:'Bilan indicateurs PA SAV'!#REF!,5,0)),"/"))</f>
        <v>#REF!</v>
      </c>
      <c r="V42" s="27" t="e">
        <f t="shared" si="1"/>
        <v>#REF!</v>
      </c>
    </row>
    <row r="43" spans="1:22" ht="50.1" customHeight="1" x14ac:dyDescent="0.25">
      <c r="A43" s="1"/>
      <c r="B43" s="1"/>
      <c r="C43" s="36" t="e">
        <f>IF(#REF!="IE",#REF!,"/")</f>
        <v>#REF!</v>
      </c>
      <c r="D43" s="23" t="e">
        <f>IF($C43="/","",IF($C43="","",IFERROR(IF(ISNA(VLOOKUP($C43,#REF!:#REF!,10,0)), ,VLOOKUP($C43,#REF!:#REF!,10,0)),0)))</f>
        <v>#REF!</v>
      </c>
      <c r="E43" s="24" t="e">
        <f>IF($C43="/","",IF($C43="","",IFERROR(IF(ISNA($D43/VLOOKUP($C43,'Bilan indicateurs PA SAV'!#REF!:'Bilan indicateurs PA SAV'!#REF!,6,0)), ,$D43/VLOOKUP($C43,'Bilan indicateurs PA SAV'!#REF!:'Bilan indicateurs PA SAV'!#REF!,6,0)),"/")))</f>
        <v>#REF!</v>
      </c>
      <c r="F43" s="24" t="e">
        <f>IF($C43="/","",IF($C43="","",IFERROR(IF(ISNA($D43/VLOOKUP($C43,'Bilan indicateurs PA SAV'!#REF!:'Bilan indicateurs PA SAV'!#REF!,7,0)*100), ,$D43/VLOOKUP($C43,'Bilan indicateurs PA SAV'!#REF!:'Bilan indicateurs PA SAV'!#REF!,7,0)*100),"/")))</f>
        <v>#REF!</v>
      </c>
      <c r="G43" s="23" t="e">
        <f>IF($C43="/","",IF($C43="","",IFERROR(IF(ISNA(VLOOKUP($C43,#REF!:#REF!,11,0)), ,VLOOKUP($C43,#REF!:#REF!,11,0)),0)))</f>
        <v>#REF!</v>
      </c>
      <c r="H43" s="25" t="e">
        <f>IF($C43="/","",IF($C43="","",IFERROR(IF(ISNA(VLOOKUP($C43,#REF!:#REF!,12,0)), ,VLOOKUP($C43,#REF!:#REF!,12,0)),0)))</f>
        <v>#REF!</v>
      </c>
      <c r="I43" s="25" t="e">
        <f>IF($C43="/","",IF($C43="","",IFERROR(IF(ISNA($H43/VLOOKUP($C43,'Bilan indicateurs PA SAV'!#REF!:'Bilan indicateurs PA SAV'!#REF!,5,0)), ,$H43/VLOOKUP($C43,'Bilan indicateurs PA SAV'!#REF!:'Bilan indicateurs PA SAV'!#REF!,5,0))*100,0)))</f>
        <v>#REF!</v>
      </c>
      <c r="J43" s="25" t="e">
        <f>IF($C43="/","",IF($C43="","",IFERROR(IF(ISNA($H43/VLOOKUP($C43,'Bilan indicateurs PA SAV'!#REF!:'Bilan indicateurs PA SAV'!#REF!,6,0)), ,$H43/VLOOKUP($C43,'Bilan indicateurs PA SAV'!#REF!:'Bilan indicateurs PA SAV'!#REF!,6,0)),"/")))</f>
        <v>#REF!</v>
      </c>
      <c r="K43" s="25" t="e">
        <f>IF($C43="/","",IF($C43="","",IFERROR(IF(ISNA($H43/VLOOKUP($C43,'Bilan indicateurs PA SAV'!#REF!:'Bilan indicateurs PA SAV'!#REF!,7,0)*100), ,$H43/VLOOKUP($C43,'Bilan indicateurs PA SAV'!#REF!:'Bilan indicateurs PA SAV'!#REF!,7,0)*100),"/")))</f>
        <v>#REF!</v>
      </c>
      <c r="L43" s="26" t="e">
        <f t="shared" si="0"/>
        <v>#REF!</v>
      </c>
      <c r="M43" s="13"/>
      <c r="N43" s="12"/>
      <c r="O43" s="3"/>
      <c r="P43" s="14"/>
      <c r="Q43" s="1"/>
      <c r="R43" s="1"/>
      <c r="S43" s="27" t="e">
        <f>IF($C43="","",IFERROR(IF(ISNA(VLOOKUP($C43,'Bilan indicateurs PA SAV'!#REF!:'Bilan indicateurs PA SAV'!#REF!,6,0)), ,VLOOKUP($C43,'Bilan indicateurs PA SAV'!#REF!:'Bilan indicateurs PA SAV'!#REF!,6,0)),"/"))</f>
        <v>#REF!</v>
      </c>
      <c r="T43" s="27" t="e">
        <f>IF($C43="","",IFERROR(IF(ISNA(VLOOKUP($C43,'Bilan indicateurs PA SAV'!#REF!:'Bilan indicateurs PA SAV'!#REF!,7,0)), ,VLOOKUP($C43,'Bilan indicateurs PA SAV'!#REF!:'Bilan indicateurs PA SAV'!#REF!,7,0)),"/"))</f>
        <v>#REF!</v>
      </c>
      <c r="U43" s="27" t="e">
        <f>IF($C43="","",IFERROR(IF(ISNA(VLOOKUP($C43,'Bilan indicateurs PA SAV'!#REF!:'Bilan indicateurs PA SAV'!#REF!,5,0)), ,VLOOKUP($C43,'Bilan indicateurs PA SAV'!#REF!:'Bilan indicateurs PA SAV'!#REF!,5,0)),"/"))</f>
        <v>#REF!</v>
      </c>
      <c r="V43" s="27" t="e">
        <f t="shared" si="1"/>
        <v>#REF!</v>
      </c>
    </row>
    <row r="44" spans="1:22" ht="50.1" customHeight="1" x14ac:dyDescent="0.25">
      <c r="A44" s="1"/>
      <c r="B44" s="1"/>
      <c r="C44" s="29" t="s">
        <v>13</v>
      </c>
      <c r="D44" s="30" t="e">
        <f>SUM(D29:D43)</f>
        <v>#REF!</v>
      </c>
      <c r="E44" s="31" t="e">
        <f>IF(S44=0,"/",D44/S44)</f>
        <v>#REF!</v>
      </c>
      <c r="F44" s="31" t="e">
        <f>IF(T44=0,"/",D44/T44*100)</f>
        <v>#REF!</v>
      </c>
      <c r="G44" s="30">
        <f>IFERROR(V44/D44,0)</f>
        <v>0</v>
      </c>
      <c r="H44" s="32" t="e">
        <f>SUM(H29:H43)</f>
        <v>#REF!</v>
      </c>
      <c r="I44" s="32">
        <f>IFERROR(H44/U44*100,0)</f>
        <v>0</v>
      </c>
      <c r="J44" s="32" t="e">
        <f>IF(S44=0,"/",H44/S44)</f>
        <v>#REF!</v>
      </c>
      <c r="K44" s="31" t="e">
        <f>IF(T44=0,"/",H44/T44*100)</f>
        <v>#REF!</v>
      </c>
      <c r="L44" s="33">
        <f>IFERROR(H44/D44,0)</f>
        <v>0</v>
      </c>
      <c r="M44" s="34"/>
      <c r="N44" s="35"/>
      <c r="O44" s="3"/>
      <c r="P44" s="14"/>
      <c r="Q44" s="1"/>
      <c r="R44" s="1"/>
      <c r="S44" s="28" t="e">
        <f>SUM(S29:S43)</f>
        <v>#REF!</v>
      </c>
      <c r="T44" s="28" t="e">
        <f>SUM(T29:T43)</f>
        <v>#REF!</v>
      </c>
      <c r="U44" s="28" t="e">
        <f>SUM(U29:U43)</f>
        <v>#REF!</v>
      </c>
      <c r="V44" s="22" t="e">
        <f>SUM(V29:V43)</f>
        <v>#REF!</v>
      </c>
    </row>
    <row r="45" spans="1:22" ht="15" customHeight="1" x14ac:dyDescent="0.25">
      <c r="A45" s="1"/>
      <c r="B45" s="1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1"/>
      <c r="P45" s="4"/>
      <c r="Q45" s="1"/>
      <c r="R45" s="1"/>
    </row>
    <row r="46" spans="1:22" ht="15" customHeight="1" x14ac:dyDescent="0.25">
      <c r="A46" s="1"/>
      <c r="B46" s="1"/>
      <c r="C46" s="5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1"/>
      <c r="P46" s="21"/>
      <c r="Q46" s="1"/>
      <c r="R46" s="1"/>
    </row>
    <row r="47" spans="1:22" ht="15" customHeight="1" x14ac:dyDescent="0.25">
      <c r="A47" s="1"/>
      <c r="B47" s="1"/>
      <c r="C47" s="5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1"/>
      <c r="P47" s="20"/>
      <c r="Q47" s="1"/>
      <c r="R47" s="1"/>
    </row>
    <row r="48" spans="1:22" ht="15" customHeight="1" x14ac:dyDescent="0.25">
      <c r="A48" s="1"/>
      <c r="B48" s="1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1"/>
      <c r="P48" s="20"/>
      <c r="Q48" s="1"/>
      <c r="R48" s="1"/>
    </row>
    <row r="49" spans="1:19" ht="15" customHeight="1" x14ac:dyDescent="0.25">
      <c r="A49" s="1"/>
      <c r="B49" s="1"/>
      <c r="C49" s="6"/>
      <c r="D49" s="6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1"/>
      <c r="P49" s="20"/>
      <c r="Q49" s="1"/>
      <c r="R49" s="1"/>
    </row>
    <row r="50" spans="1:19" ht="5.0999999999999996" customHeight="1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</row>
    <row r="51" spans="1:19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</row>
  </sheetData>
  <sheetProtection algorithmName="SHA-512" hashValue="z+ItoOGcMT1XpeWDmjuRaYG9cTzg+D0TqkdT7whZJLT07oqCgF9IcygfKUUAi+CzMyLdGZmCWk6v0BhXM5ssIw==" saltValue="Pi42ZiXcCqRj7Cg1aGUEqw==" spinCount="100000" sheet="1" objects="1" scenarios="1"/>
  <protectedRanges>
    <protectedRange sqref="M29:N43" name="Plage2"/>
    <protectedRange sqref="P29:P44" name="Plage3"/>
  </protectedRanges>
  <mergeCells count="13">
    <mergeCell ref="P25:P28"/>
    <mergeCell ref="I25:I28"/>
    <mergeCell ref="J25:J28"/>
    <mergeCell ref="K25:K28"/>
    <mergeCell ref="L25:L28"/>
    <mergeCell ref="M25:M28"/>
    <mergeCell ref="N25:N28"/>
    <mergeCell ref="H25:H28"/>
    <mergeCell ref="C25:C28"/>
    <mergeCell ref="D25:D28"/>
    <mergeCell ref="E25:E28"/>
    <mergeCell ref="F25:F28"/>
    <mergeCell ref="G25:G28"/>
  </mergeCells>
  <conditionalFormatting sqref="G44">
    <cfRule type="cellIs" dxfId="14" priority="11" operator="lessThanOrEqual">
      <formula>15</formula>
    </cfRule>
    <cfRule type="cellIs" dxfId="13" priority="13" operator="greaterThan">
      <formula>15</formula>
    </cfRule>
  </conditionalFormatting>
  <conditionalFormatting sqref="E44">
    <cfRule type="cellIs" dxfId="12" priority="12" operator="lessThanOrEqual">
      <formula>1</formula>
    </cfRule>
    <cfRule type="containsText" dxfId="11" priority="14" operator="containsText" text="/">
      <formula>NOT(ISERROR(SEARCH("/",E44)))</formula>
    </cfRule>
    <cfRule type="cellIs" dxfId="10" priority="15" operator="greaterThan">
      <formula>1</formula>
    </cfRule>
  </conditionalFormatting>
  <conditionalFormatting sqref="G29">
    <cfRule type="cellIs" dxfId="9" priority="6" operator="lessThanOrEqual">
      <formula>15</formula>
    </cfRule>
    <cfRule type="cellIs" dxfId="8" priority="8" operator="greaterThan">
      <formula>15</formula>
    </cfRule>
  </conditionalFormatting>
  <conditionalFormatting sqref="E29">
    <cfRule type="cellIs" dxfId="7" priority="7" operator="lessThanOrEqual">
      <formula>1</formula>
    </cfRule>
    <cfRule type="containsText" dxfId="6" priority="9" operator="containsText" text="/">
      <formula>NOT(ISERROR(SEARCH("/",E29)))</formula>
    </cfRule>
    <cfRule type="cellIs" dxfId="5" priority="10" operator="greaterThan">
      <formula>1</formula>
    </cfRule>
  </conditionalFormatting>
  <conditionalFormatting sqref="G30:G43">
    <cfRule type="cellIs" dxfId="4" priority="1" operator="lessThanOrEqual">
      <formula>15</formula>
    </cfRule>
    <cfRule type="cellIs" dxfId="3" priority="3" operator="greaterThan">
      <formula>15</formula>
    </cfRule>
  </conditionalFormatting>
  <conditionalFormatting sqref="E30:E43">
    <cfRule type="cellIs" dxfId="2" priority="2" operator="lessThanOrEqual">
      <formula>1</formula>
    </cfRule>
    <cfRule type="containsText" dxfId="1" priority="4" operator="containsText" text="/">
      <formula>NOT(ISERROR(SEARCH("/",E30)))</formula>
    </cfRule>
    <cfRule type="cellIs" dxfId="0" priority="5" operator="greaterThan">
      <formula>1</formula>
    </cfRule>
  </conditionalFormatting>
  <dataValidations count="1">
    <dataValidation type="list" allowBlank="1" showInputMessage="1" showErrorMessage="1" sqref="C45">
      <formula1>#REF!</formula1>
    </dataValidation>
  </dataValidations>
  <printOptions horizontalCentered="1" verticalCentered="1"/>
  <pageMargins left="0" right="0" top="0" bottom="1.3779527559055118" header="0.31496062992125984" footer="0.31496062992125984"/>
  <pageSetup paperSize="8" scale="58" orientation="landscape" r:id="rId1"/>
  <headerFooter>
    <oddFooter>&amp;C&amp;G</oddFooter>
  </headerFooter>
  <drawing r:id="rId2"/>
  <legacyDrawing r:id="rId3"/>
  <legacyDrawingHF r:id="rId4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00"/>
  </sheetPr>
  <dimension ref="A1:E24"/>
  <sheetViews>
    <sheetView workbookViewId="0">
      <selection activeCell="A8" sqref="A8"/>
    </sheetView>
  </sheetViews>
  <sheetFormatPr baseColWidth="10" defaultRowHeight="15" outlineLevelCol="1" x14ac:dyDescent="0.25"/>
  <cols>
    <col min="1" max="1" width="24.140625" customWidth="1"/>
    <col min="2" max="2" width="16.5703125" customWidth="1"/>
    <col min="5" max="5" width="97" customWidth="1" outlineLevel="1"/>
  </cols>
  <sheetData>
    <row r="1" spans="1:5" x14ac:dyDescent="0.25">
      <c r="E1" s="18" t="s">
        <v>10</v>
      </c>
    </row>
    <row r="2" spans="1:5" ht="30" customHeight="1" x14ac:dyDescent="0.25">
      <c r="E2" s="16" t="str">
        <f>CONCATENATE("Agence : ",B3)&amp;CHAR(10)&amp;CONCATENATE("Date : ",TEXT(B4,"jj/mm/aaaa"))</f>
        <v>Agence : 
Date : 22/12/2019</v>
      </c>
    </row>
    <row r="3" spans="1:5" ht="30" customHeight="1" x14ac:dyDescent="0.25">
      <c r="B3" s="15"/>
      <c r="E3" s="17"/>
    </row>
    <row r="4" spans="1:5" ht="30" customHeight="1" x14ac:dyDescent="0.25">
      <c r="A4" t="s">
        <v>9</v>
      </c>
      <c r="B4" s="19">
        <v>43821</v>
      </c>
      <c r="E4" s="16"/>
    </row>
    <row r="5" spans="1:5" ht="30" customHeight="1" x14ac:dyDescent="0.25">
      <c r="B5" s="15" t="str">
        <f>TEXT(B4,"aaaa")</f>
        <v>2019</v>
      </c>
      <c r="E5" s="17"/>
    </row>
    <row r="6" spans="1:5" ht="30" customHeight="1" x14ac:dyDescent="0.25">
      <c r="B6" s="15"/>
      <c r="E6" s="17"/>
    </row>
    <row r="7" spans="1:5" x14ac:dyDescent="0.25">
      <c r="E7" s="17"/>
    </row>
    <row r="8" spans="1:5" x14ac:dyDescent="0.25">
      <c r="B8" s="37"/>
      <c r="E8" s="17"/>
    </row>
    <row r="9" spans="1:5" x14ac:dyDescent="0.25">
      <c r="E9" s="17"/>
    </row>
    <row r="10" spans="1:5" x14ac:dyDescent="0.25">
      <c r="E10" s="17"/>
    </row>
    <row r="11" spans="1:5" x14ac:dyDescent="0.25">
      <c r="E11" s="17"/>
    </row>
    <row r="12" spans="1:5" x14ac:dyDescent="0.25">
      <c r="E12" s="17"/>
    </row>
    <row r="13" spans="1:5" x14ac:dyDescent="0.25">
      <c r="E13" s="17"/>
    </row>
    <row r="14" spans="1:5" x14ac:dyDescent="0.25">
      <c r="E14" s="17"/>
    </row>
    <row r="15" spans="1:5" x14ac:dyDescent="0.25">
      <c r="E15" s="17"/>
    </row>
    <row r="16" spans="1:5" x14ac:dyDescent="0.25">
      <c r="E16" s="17"/>
    </row>
    <row r="17" spans="5:5" x14ac:dyDescent="0.25">
      <c r="E17" s="17"/>
    </row>
    <row r="18" spans="5:5" x14ac:dyDescent="0.25">
      <c r="E18" s="17"/>
    </row>
    <row r="19" spans="5:5" x14ac:dyDescent="0.25">
      <c r="E19" s="17"/>
    </row>
    <row r="20" spans="5:5" x14ac:dyDescent="0.25">
      <c r="E20" s="17"/>
    </row>
    <row r="21" spans="5:5" x14ac:dyDescent="0.25">
      <c r="E21" s="17"/>
    </row>
    <row r="22" spans="5:5" x14ac:dyDescent="0.25">
      <c r="E22" s="17"/>
    </row>
    <row r="23" spans="5:5" x14ac:dyDescent="0.25">
      <c r="E23" s="17"/>
    </row>
    <row r="24" spans="5:5" x14ac:dyDescent="0.25">
      <c r="E24" s="17"/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item1.xml><?xml version="1.0" encoding="utf-8"?>
<?mso-contentType ?>
<spe:Receivers xmlns:spe="http://schemas.microsoft.com/sharepoint/events">
  <Receiver>
    <Name>Document ID Generator</Name>
    <Synchronization>Synchronous</Synchronization>
    <Type>10001</Type>
    <SequenceNumber>1000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10002</Type>
    <SequenceNumber>1001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10004</Type>
    <SequenceNumber>1002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10006</Type>
    <SequenceNumber>1003</SequenceNumber>
    <Url/>
    <Assembly>Microsoft.Office.DocumentManagement, Version=16.0.0.0, Culture=neutral, PublicKeyToken=71e9bce111e9429c</Assembly>
    <Class>Microsoft.Office.DocumentManagement.Internal.DocIdHandler</Class>
    <Data/>
    <Filter/>
  </Receiver>
</spe:Receiver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 BYCN" ma:contentTypeID="0x01010004BBCBFDEBB3864BA0EFED7044CA4B280057D3FA1D9199CD4E8DCA0F91F17412CD" ma:contentTypeVersion="13" ma:contentTypeDescription="Create a new document." ma:contentTypeScope="" ma:versionID="9c8f45eefaf43d54dfaf206b129c44d5">
  <xsd:schema xmlns:xsd="http://www.w3.org/2001/XMLSchema" xmlns:xs="http://www.w3.org/2001/XMLSchema" xmlns:p="http://schemas.microsoft.com/office/2006/metadata/properties" xmlns:ns2="95235cfd-2d18-42eb-8ffc-01f090d3b392" xmlns:ns3="055a4a28-9959-41a1-a37f-980566fa25d5" targetNamespace="http://schemas.microsoft.com/office/2006/metadata/properties" ma:root="true" ma:fieldsID="c71de3de39d5fb62b1d61a343499e69a" ns2:_="" ns3:_="">
    <xsd:import namespace="95235cfd-2d18-42eb-8ffc-01f090d3b392"/>
    <xsd:import namespace="055a4a28-9959-41a1-a37f-980566fa25d5"/>
    <xsd:element name="properties">
      <xsd:complexType>
        <xsd:sequence>
          <xsd:element name="documentManagement">
            <xsd:complexType>
              <xsd:all>
                <xsd:element ref="ns2:b7665f99c0fe44919cb3218cc8e5302c" minOccurs="0"/>
                <xsd:element ref="ns2:TaxCatchAll" minOccurs="0"/>
                <xsd:element ref="ns2:TaxCatchAllLabel" minOccurs="0"/>
                <xsd:element ref="ns2:ComUnityFolder" minOccurs="0"/>
                <xsd:element ref="ns2:bc25f8494e694b549ba275b5de656855" minOccurs="0"/>
                <xsd:element ref="ns2:b1c94e71d43e47329629adb2299a7407" minOccurs="0"/>
                <xsd:element ref="ns2:n052ae6ce5fe48d585b4ce219bb73d0e" minOccurs="0"/>
                <xsd:element ref="ns2:aa574486944c4b4183531de588537b4d" minOccurs="0"/>
                <xsd:element ref="ns3:_dlc_DocId" minOccurs="0"/>
                <xsd:element ref="ns3:_dlc_DocIdUrl" minOccurs="0"/>
                <xsd:element ref="ns3:_dlc_DocIdPersistId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5235cfd-2d18-42eb-8ffc-01f090d3b392" elementFormDefault="qualified">
    <xsd:import namespace="http://schemas.microsoft.com/office/2006/documentManagement/types"/>
    <xsd:import namespace="http://schemas.microsoft.com/office/infopath/2007/PartnerControls"/>
    <xsd:element name="b7665f99c0fe44919cb3218cc8e5302c" ma:index="8" nillable="true" ma:taxonomy="true" ma:internalName="b7665f99c0fe44919cb3218cc8e5302c" ma:taxonomyFieldName="ArchiveClassificationPlan" ma:displayName="Archive Classification Plan" ma:default="1;#00 00 A classer|06ef1ee2-e7bf-4474-9d1e-c5fbf4f3b42b" ma:fieldId="{b7665f99-c0fe-4491-9cb3-218cc8e5302c}" ma:sspId="18ace0e7-60a4-4acf-87da-1c47a991bb86" ma:termSetId="26353664-7461-4f07-87dd-daa2874ea87e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axCatchAll" ma:index="9" nillable="true" ma:displayName="Taxonomy Catch All Column" ma:description="" ma:hidden="true" ma:list="{1e2e4fca-82b7-4de8-b976-6283ad5f127b}" ma:internalName="TaxCatchAll" ma:showField="CatchAllData" ma:web="055a4a28-9959-41a1-a37f-980566fa25d5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0" nillable="true" ma:displayName="Taxonomy Catch All Column1" ma:description="" ma:hidden="true" ma:list="{1e2e4fca-82b7-4de8-b976-6283ad5f127b}" ma:internalName="TaxCatchAllLabel" ma:readOnly="true" ma:showField="CatchAllDataLabel" ma:web="055a4a28-9959-41a1-a37f-980566fa25d5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ComUnityFolder" ma:index="12" nillable="true" ma:displayName="Folder" ma:internalName="ComUnityFolder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bc25f8494e694b549ba275b5de656855" ma:index="13" nillable="true" ma:taxonomy="true" ma:internalName="bc25f8494e694b549ba275b5de656855" ma:taxonomyFieldName="Organisation" ma:displayName="Organisation" ma:fieldId="{bc25f849-4e69-4b54-9ba2-75b5de656855}" ma:sspId="18ace0e7-60a4-4acf-87da-1c47a991bb86" ma:termSetId="45cd4057-b767-4ebf-98f6-4028b8e5bef9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b1c94e71d43e47329629adb2299a7407" ma:index="15" nillable="true" ma:taxonomy="true" ma:internalName="b1c94e71d43e47329629adb2299a7407" ma:taxonomyFieldName="WorkspaceClassification" ma:displayName="Workspace classification" ma:fieldId="{b1c94e71-d43e-4732-9629-adb2299a7407}" ma:sspId="18ace0e7-60a4-4acf-87da-1c47a991bb86" ma:termSetId="22f1860e-f59a-4db1-b21a-a41c5c8ed1ec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n052ae6ce5fe48d585b4ce219bb73d0e" ma:index="17" nillable="true" ma:taxonomy="true" ma:internalName="n052ae6ce5fe48d585b4ce219bb73d0e" ma:taxonomyFieldName="SupportServices" ma:displayName="Support services" ma:fieldId="{7052ae6c-e5fe-48d5-85b4-ce219bb73d0e}" ma:sspId="18ace0e7-60a4-4acf-87da-1c47a991bb86" ma:termSetId="813098a9-32ee-4127-b4ec-488cb7a25468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aa574486944c4b4183531de588537b4d" ma:index="19" nillable="true" ma:taxonomy="true" ma:internalName="aa574486944c4b4183531de588537b4d" ma:taxonomyFieldName="ClassificationLevel" ma:displayName="Classification level" ma:fieldId="{aa574486-944c-4b41-8353-1de588537b4d}" ma:sspId="18ace0e7-60a4-4acf-87da-1c47a991bb86" ma:termSetId="b84a82df-7dfe-42a8-9650-82042eeb9fd0" ma:anchorId="00000000-0000-0000-0000-000000000000" ma:open="fals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55a4a28-9959-41a1-a37f-980566fa25d5" elementFormDefault="qualified">
    <xsd:import namespace="http://schemas.microsoft.com/office/2006/documentManagement/types"/>
    <xsd:import namespace="http://schemas.microsoft.com/office/infopath/2007/PartnerControls"/>
    <xsd:element name="_dlc_DocId" ma:index="21" nillable="true" ma:displayName="Document ID Value" ma:description="The value of the document ID assigned to this item." ma:internalName="_dlc_DocId" ma:readOnly="true">
      <xsd:simpleType>
        <xsd:restriction base="dms:Text"/>
      </xsd:simpleType>
    </xsd:element>
    <xsd:element name="_dlc_DocIdUrl" ma:index="22" nillable="true" ma:displayName="Document ID" ma:description="Permanent link to this document." ma:hidden="true" ma:internalName="_dlc_DocIdUrl" ma:readOnly="tr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_dlc_DocIdPersistId" ma:index="23" nillable="true" ma:displayName="Persist ID" ma:description="Keep ID on add." ma:hidden="true" ma:internalName="_dlc_DocIdPersistId" ma:readOnly="true">
      <xsd:simpleType>
        <xsd:restriction base="dms:Boolea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n052ae6ce5fe48d585b4ce219bb73d0e xmlns="95235cfd-2d18-42eb-8ffc-01f090d3b392">
      <Terms xmlns="http://schemas.microsoft.com/office/infopath/2007/PartnerControls">
        <TermInfo xmlns="http://schemas.microsoft.com/office/infopath/2007/PartnerControls">
          <TermName xmlns="http://schemas.microsoft.com/office/infopath/2007/PartnerControls">Post site services</TermName>
          <TermId xmlns="http://schemas.microsoft.com/office/infopath/2007/PartnerControls">b6212d0e-b9cf-4b29-96b5-0c3b89096ae1</TermId>
        </TermInfo>
      </Terms>
    </n052ae6ce5fe48d585b4ce219bb73d0e>
    <b7665f99c0fe44919cb3218cc8e5302c xmlns="95235cfd-2d18-42eb-8ffc-01f090d3b392">
      <Terms xmlns="http://schemas.microsoft.com/office/infopath/2007/PartnerControls">
        <TermInfo xmlns="http://schemas.microsoft.com/office/infopath/2007/PartnerControls">
          <TermName xmlns="http://schemas.microsoft.com/office/infopath/2007/PartnerControls">00 00 A classer</TermName>
          <TermId xmlns="http://schemas.microsoft.com/office/infopath/2007/PartnerControls">06ef1ee2-e7bf-4474-9d1e-c5fbf4f3b42b</TermId>
        </TermInfo>
      </Terms>
    </b7665f99c0fe44919cb3218cc8e5302c>
    <TaxCatchAll xmlns="95235cfd-2d18-42eb-8ffc-01f090d3b392">
      <Value>4</Value>
      <Value>3</Value>
      <Value>2</Value>
      <Value>1</Value>
    </TaxCatchAll>
    <ComUnityFolder xmlns="95235cfd-2d18-42eb-8ffc-01f090d3b392">
      <Url xsi:nil="true"/>
      <Description xsi:nil="true"/>
    </ComUnityFolder>
    <b1c94e71d43e47329629adb2299a7407 xmlns="95235cfd-2d18-42eb-8ffc-01f090d3b392">
      <Terms xmlns="http://schemas.microsoft.com/office/infopath/2007/PartnerControls">
        <TermInfo xmlns="http://schemas.microsoft.com/office/infopath/2007/PartnerControls">
          <TermName xmlns="http://schemas.microsoft.com/office/infopath/2007/PartnerControls">Team</TermName>
          <TermId xmlns="http://schemas.microsoft.com/office/infopath/2007/PartnerControls">bc73f5d6-c9a9-432f-8ea2-31c33c131b8b</TermId>
        </TermInfo>
      </Terms>
    </b1c94e71d43e47329629adb2299a7407>
    <aa574486944c4b4183531de588537b4d xmlns="95235cfd-2d18-42eb-8ffc-01f090d3b392">
      <Terms xmlns="http://schemas.microsoft.com/office/infopath/2007/PartnerControls"/>
    </aa574486944c4b4183531de588537b4d>
    <bc25f8494e694b549ba275b5de656855 xmlns="95235cfd-2d18-42eb-8ffc-01f090d3b392">
      <Terms xmlns="http://schemas.microsoft.com/office/infopath/2007/PartnerControls">
        <TermInfo xmlns="http://schemas.microsoft.com/office/infopath/2007/PartnerControls">
          <TermName xmlns="http://schemas.microsoft.com/office/infopath/2007/PartnerControls">BYBAT GO</TermName>
          <TermId xmlns="http://schemas.microsoft.com/office/infopath/2007/PartnerControls">e034adac-5b50-4921-bbe0-8da480d557cc</TermId>
        </TermInfo>
      </Terms>
    </bc25f8494e694b549ba275b5de656855>
    <_dlc_DocId xmlns="055a4a28-9959-41a1-a37f-980566fa25d5">CWKSP-1548756382-23648</_dlc_DocId>
    <_dlc_DocIdUrl xmlns="055a4a28-9959-41a1-a37f-980566fa25d5">
      <Url>https://bouyguesconstruction.sharepoint.com/sites/bybatgodavp/_layouts/15/DocIdRedir.aspx?ID=CWKSP-1548756382-23648</Url>
      <Description>CWKSP-1548756382-23648</Description>
    </_dlc_DocIdUrl>
  </documentManagement>
</p:properties>
</file>

<file path=customXml/item4.xml><?xml version="1.0" encoding="utf-8"?>
<?mso-contentType ?>
<SharedContentType xmlns="Microsoft.SharePoint.Taxonomy.ContentTypeSync" SourceId="18ace0e7-60a4-4acf-87da-1c47a991bb86" ContentTypeId="0x01010004BBCBFDEBB3864BA0EFED7044CA4B28" PreviousValue="false"/>
</file>

<file path=customXml/item5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4DAE0F35-2CAE-4847-A34A-9C4835F46DB4}">
  <ds:schemaRefs>
    <ds:schemaRef ds:uri="http://schemas.microsoft.com/sharepoint/events"/>
  </ds:schemaRefs>
</ds:datastoreItem>
</file>

<file path=customXml/itemProps2.xml><?xml version="1.0" encoding="utf-8"?>
<ds:datastoreItem xmlns:ds="http://schemas.openxmlformats.org/officeDocument/2006/customXml" ds:itemID="{F613673E-0791-4308-BD0E-E334FB56D61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5235cfd-2d18-42eb-8ffc-01f090d3b392"/>
    <ds:schemaRef ds:uri="055a4a28-9959-41a1-a37f-980566fa25d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40138555-99AD-491B-90E3-D9F2155D9E0A}">
  <ds:schemaRefs>
    <ds:schemaRef ds:uri="http://schemas.openxmlformats.org/package/2006/metadata/core-properties"/>
    <ds:schemaRef ds:uri="http://purl.org/dc/terms/"/>
    <ds:schemaRef ds:uri="http://schemas.microsoft.com/office/infopath/2007/PartnerControls"/>
    <ds:schemaRef ds:uri="http://schemas.microsoft.com/office/2006/documentManagement/types"/>
    <ds:schemaRef ds:uri="http://schemas.microsoft.com/office/2006/metadata/properties"/>
    <ds:schemaRef ds:uri="http://purl.org/dc/elements/1.1/"/>
    <ds:schemaRef ds:uri="055a4a28-9959-41a1-a37f-980566fa25d5"/>
    <ds:schemaRef ds:uri="95235cfd-2d18-42eb-8ffc-01f090d3b392"/>
    <ds:schemaRef ds:uri="http://www.w3.org/XML/1998/namespace"/>
    <ds:schemaRef ds:uri="http://purl.org/dc/dcmitype/"/>
  </ds:schemaRefs>
</ds:datastoreItem>
</file>

<file path=customXml/itemProps4.xml><?xml version="1.0" encoding="utf-8"?>
<ds:datastoreItem xmlns:ds="http://schemas.openxmlformats.org/officeDocument/2006/customXml" ds:itemID="{53300A7E-11E2-413B-A8A3-B9885FDED0B8}">
  <ds:schemaRefs>
    <ds:schemaRef ds:uri="Microsoft.SharePoint.Taxonomy.ContentTypeSync"/>
  </ds:schemaRefs>
</ds:datastoreItem>
</file>

<file path=customXml/itemProps5.xml><?xml version="1.0" encoding="utf-8"?>
<ds:datastoreItem xmlns:ds="http://schemas.openxmlformats.org/officeDocument/2006/customXml" ds:itemID="{599CFD48-36A5-4143-AE2A-9A1934ACC144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14</vt:i4>
      </vt:variant>
    </vt:vector>
  </HeadingPairs>
  <TitlesOfParts>
    <vt:vector size="21" baseType="lpstr">
      <vt:lpstr>Bilan indicateurs PA SAV</vt:lpstr>
      <vt:lpstr>Données</vt:lpstr>
      <vt:lpstr>Bilan intermédiaire GPA HN</vt:lpstr>
      <vt:lpstr>Bilan intermédiaire GPA HR</vt:lpstr>
      <vt:lpstr>Bilan intermédiaire GPA OF</vt:lpstr>
      <vt:lpstr>Bilan intermédiaire GPA IE</vt:lpstr>
      <vt:lpstr>Feuille Saisie</vt:lpstr>
      <vt:lpstr>DateReunion</vt:lpstr>
      <vt:lpstr>NomAgence</vt:lpstr>
      <vt:lpstr>Nomdesdestinataires</vt:lpstr>
      <vt:lpstr>nomdesprésents</vt:lpstr>
      <vt:lpstr>'Bilan indicateurs PA SAV'!Print_Area</vt:lpstr>
      <vt:lpstr>'Bilan intermédiaire GPA HN'!Print_Area</vt:lpstr>
      <vt:lpstr>'Bilan intermédiaire GPA HR'!Print_Area</vt:lpstr>
      <vt:lpstr>'Bilan intermédiaire GPA IE'!Print_Area</vt:lpstr>
      <vt:lpstr>'Bilan intermédiaire GPA OF'!Print_Area</vt:lpstr>
      <vt:lpstr>'Bilan indicateurs PA SAV'!Zone_d_impression</vt:lpstr>
      <vt:lpstr>'Bilan intermédiaire GPA HN'!Zone_d_impression</vt:lpstr>
      <vt:lpstr>'Bilan intermédiaire GPA HR'!Zone_d_impression</vt:lpstr>
      <vt:lpstr>'Bilan intermédiaire GPA IE'!Zone_d_impression</vt:lpstr>
      <vt:lpstr>'Bilan intermédiaire GPA OF'!Zone_d_impression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GillesC</dc:creator>
  <cp:lastModifiedBy>DEGREVE, Vincent</cp:lastModifiedBy>
  <cp:lastPrinted>2019-09-27T14:10:04Z</cp:lastPrinted>
  <dcterms:created xsi:type="dcterms:W3CDTF">2017-09-29T07:31:12Z</dcterms:created>
  <dcterms:modified xsi:type="dcterms:W3CDTF">2019-09-29T11:21:16Z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0x01010004BBCBFDEBB3864BA0EFED7044CA4B280057D3FA1D9199CD4E8DCA0F91F17412CD</vt:lpwstr>
  </property>
  <property fmtid="{D5CDD505-2E9C-101B-9397-08002B2CF9AE}" pid="3" name="ClassificationLevel">
    <vt:lpwstr/>
  </property>
  <property fmtid="{D5CDD505-2E9C-101B-9397-08002B2CF9AE}" pid="4" name="ArchiveClassificationPlan">
    <vt:lpwstr>1;#00 00 A classer|06ef1ee2-e7bf-4474-9d1e-c5fbf4f3b42b</vt:lpwstr>
  </property>
  <property fmtid="{D5CDD505-2E9C-101B-9397-08002B2CF9AE}" pid="5" name="SupportServices">
    <vt:lpwstr>4;#Post site services|b6212d0e-b9cf-4b29-96b5-0c3b89096ae1</vt:lpwstr>
  </property>
  <property fmtid="{D5CDD505-2E9C-101B-9397-08002B2CF9AE}" pid="6" name="Organisation">
    <vt:lpwstr>3;#BYBAT GO|e034adac-5b50-4921-bbe0-8da480d557cc</vt:lpwstr>
  </property>
  <property fmtid="{D5CDD505-2E9C-101B-9397-08002B2CF9AE}" pid="7" name="WorkspaceClassification">
    <vt:lpwstr>2;#Team|bc73f5d6-c9a9-432f-8ea2-31c33c131b8b</vt:lpwstr>
  </property>
  <property fmtid="{D5CDD505-2E9C-101B-9397-08002B2CF9AE}" pid="8" name="_dlc_DocIdItemGuid">
    <vt:lpwstr>71be06fa-c3b6-4d2a-a3a3-8181f83cb899</vt:lpwstr>
  </property>
</Properties>
</file>