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tsunz\Documents\"/>
    </mc:Choice>
  </mc:AlternateContent>
  <bookViews>
    <workbookView xWindow="0" yWindow="0" windowWidth="23040" windowHeight="9972"/>
  </bookViews>
  <sheets>
    <sheet name="STAT Semain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7" i="1"/>
  <c r="E7" i="1"/>
  <c r="F7" i="1"/>
  <c r="G7" i="1"/>
  <c r="H7" i="1"/>
  <c r="I7" i="1"/>
  <c r="K7" i="1"/>
  <c r="L7" i="1"/>
  <c r="D8" i="1"/>
  <c r="E8" i="1"/>
  <c r="F8" i="1"/>
  <c r="G8" i="1"/>
  <c r="H8" i="1"/>
  <c r="I8" i="1"/>
  <c r="K8" i="1"/>
  <c r="L8" i="1"/>
  <c r="D9" i="1"/>
  <c r="E9" i="1"/>
  <c r="F9" i="1"/>
  <c r="G9" i="1"/>
  <c r="H9" i="1"/>
  <c r="I9" i="1"/>
  <c r="K9" i="1"/>
  <c r="L9" i="1"/>
  <c r="D10" i="1"/>
  <c r="E10" i="1"/>
  <c r="F10" i="1"/>
  <c r="G10" i="1"/>
  <c r="H10" i="1"/>
  <c r="I10" i="1"/>
  <c r="K10" i="1"/>
  <c r="L10" i="1"/>
  <c r="D11" i="1"/>
  <c r="E11" i="1"/>
  <c r="F11" i="1"/>
  <c r="G11" i="1"/>
  <c r="H11" i="1"/>
  <c r="I11" i="1"/>
  <c r="K11" i="1"/>
  <c r="L11" i="1"/>
  <c r="E12" i="1"/>
  <c r="F12" i="1"/>
  <c r="G12" i="1"/>
  <c r="H12" i="1"/>
  <c r="I12" i="1"/>
  <c r="K12" i="1"/>
  <c r="L12" i="1"/>
  <c r="D13" i="1"/>
  <c r="E13" i="1"/>
  <c r="F13" i="1"/>
  <c r="G13" i="1"/>
  <c r="H13" i="1"/>
  <c r="I13" i="1"/>
  <c r="K13" i="1"/>
  <c r="L13" i="1"/>
  <c r="D14" i="1"/>
  <c r="E14" i="1"/>
  <c r="F14" i="1"/>
  <c r="G14" i="1"/>
  <c r="H14" i="1"/>
  <c r="I14" i="1"/>
  <c r="K14" i="1"/>
  <c r="L14" i="1"/>
  <c r="D15" i="1"/>
  <c r="E15" i="1"/>
  <c r="F15" i="1"/>
  <c r="G15" i="1"/>
  <c r="H15" i="1"/>
  <c r="I15" i="1"/>
  <c r="K15" i="1"/>
  <c r="L15" i="1"/>
  <c r="D16" i="1"/>
  <c r="E16" i="1"/>
  <c r="F16" i="1"/>
  <c r="G16" i="1"/>
  <c r="H16" i="1"/>
  <c r="I16" i="1"/>
  <c r="K16" i="1"/>
  <c r="L16" i="1"/>
  <c r="D17" i="1"/>
  <c r="E17" i="1"/>
  <c r="F17" i="1"/>
  <c r="G17" i="1"/>
  <c r="H17" i="1"/>
  <c r="I17" i="1"/>
  <c r="K17" i="1"/>
  <c r="L17" i="1"/>
  <c r="D18" i="1"/>
  <c r="E18" i="1"/>
  <c r="F18" i="1"/>
  <c r="G18" i="1"/>
  <c r="H18" i="1"/>
  <c r="I18" i="1"/>
  <c r="K18" i="1"/>
  <c r="L18" i="1"/>
  <c r="D19" i="1"/>
  <c r="E19" i="1"/>
  <c r="F19" i="1"/>
  <c r="G19" i="1"/>
  <c r="H19" i="1"/>
  <c r="I19" i="1"/>
  <c r="K19" i="1"/>
  <c r="L19" i="1"/>
  <c r="D20" i="1"/>
  <c r="E20" i="1"/>
  <c r="F20" i="1"/>
  <c r="G20" i="1"/>
  <c r="H20" i="1"/>
  <c r="I20" i="1"/>
  <c r="K20" i="1"/>
  <c r="L20" i="1"/>
  <c r="D21" i="1"/>
  <c r="E21" i="1"/>
  <c r="F21" i="1"/>
  <c r="G21" i="1"/>
  <c r="H21" i="1"/>
  <c r="I21" i="1"/>
  <c r="K21" i="1"/>
  <c r="L21" i="1"/>
  <c r="D22" i="1"/>
  <c r="E22" i="1"/>
  <c r="F22" i="1"/>
  <c r="G22" i="1"/>
  <c r="H22" i="1"/>
  <c r="I22" i="1"/>
  <c r="K22" i="1"/>
  <c r="L22" i="1"/>
  <c r="D23" i="1"/>
  <c r="E23" i="1"/>
  <c r="F23" i="1"/>
  <c r="G23" i="1"/>
  <c r="H23" i="1"/>
  <c r="I23" i="1"/>
  <c r="K23" i="1"/>
  <c r="L23" i="1"/>
  <c r="D24" i="1"/>
  <c r="E24" i="1"/>
  <c r="F24" i="1"/>
  <c r="G24" i="1"/>
  <c r="H24" i="1"/>
  <c r="I24" i="1"/>
  <c r="K24" i="1"/>
  <c r="L24" i="1"/>
  <c r="D25" i="1"/>
  <c r="E25" i="1"/>
  <c r="F25" i="1"/>
  <c r="G25" i="1"/>
  <c r="H25" i="1"/>
  <c r="I25" i="1"/>
  <c r="K25" i="1"/>
  <c r="L25" i="1"/>
  <c r="D26" i="1"/>
  <c r="E26" i="1"/>
  <c r="F26" i="1"/>
  <c r="G26" i="1"/>
  <c r="H26" i="1"/>
  <c r="I26" i="1"/>
  <c r="K26" i="1"/>
  <c r="L26" i="1"/>
  <c r="D27" i="1"/>
  <c r="E27" i="1"/>
  <c r="F27" i="1"/>
  <c r="G27" i="1"/>
  <c r="H27" i="1"/>
  <c r="I27" i="1"/>
  <c r="K27" i="1"/>
  <c r="L27" i="1"/>
  <c r="D28" i="1"/>
  <c r="E28" i="1"/>
  <c r="F28" i="1"/>
  <c r="G28" i="1"/>
  <c r="H28" i="1"/>
  <c r="I28" i="1"/>
  <c r="K28" i="1"/>
  <c r="L28" i="1"/>
  <c r="D29" i="1"/>
  <c r="E29" i="1"/>
  <c r="F29" i="1"/>
  <c r="G29" i="1"/>
  <c r="H29" i="1"/>
  <c r="I29" i="1"/>
  <c r="K29" i="1"/>
  <c r="L29" i="1"/>
  <c r="D30" i="1"/>
  <c r="E30" i="1"/>
  <c r="F30" i="1"/>
  <c r="G30" i="1"/>
  <c r="H30" i="1"/>
  <c r="I30" i="1"/>
  <c r="K30" i="1"/>
  <c r="L30" i="1"/>
  <c r="D31" i="1"/>
  <c r="E31" i="1"/>
  <c r="F31" i="1"/>
  <c r="G31" i="1"/>
  <c r="H31" i="1"/>
  <c r="I31" i="1"/>
  <c r="K31" i="1"/>
  <c r="L31" i="1"/>
  <c r="D32" i="1"/>
  <c r="E32" i="1"/>
  <c r="F32" i="1"/>
  <c r="G32" i="1"/>
  <c r="H32" i="1"/>
  <c r="I32" i="1"/>
  <c r="K32" i="1"/>
  <c r="L32" i="1"/>
  <c r="D33" i="1"/>
  <c r="E33" i="1"/>
  <c r="F33" i="1"/>
  <c r="G33" i="1"/>
  <c r="H33" i="1"/>
  <c r="I33" i="1"/>
  <c r="K33" i="1"/>
  <c r="L33" i="1"/>
  <c r="D34" i="1"/>
  <c r="E34" i="1"/>
  <c r="F34" i="1"/>
  <c r="G34" i="1"/>
  <c r="H34" i="1"/>
  <c r="I34" i="1"/>
  <c r="K34" i="1"/>
  <c r="L34" i="1"/>
  <c r="D35" i="1"/>
  <c r="E35" i="1"/>
  <c r="F35" i="1"/>
  <c r="G35" i="1"/>
  <c r="H35" i="1"/>
  <c r="I35" i="1"/>
  <c r="K35" i="1"/>
  <c r="L35" i="1"/>
  <c r="D36" i="1"/>
  <c r="E36" i="1"/>
  <c r="F36" i="1"/>
  <c r="G36" i="1"/>
  <c r="H36" i="1"/>
  <c r="I36" i="1"/>
  <c r="K36" i="1"/>
  <c r="L36" i="1"/>
  <c r="D37" i="1"/>
  <c r="E37" i="1"/>
  <c r="F37" i="1"/>
  <c r="G37" i="1"/>
  <c r="H37" i="1"/>
  <c r="I37" i="1"/>
  <c r="K37" i="1"/>
  <c r="L37" i="1"/>
  <c r="D38" i="1"/>
  <c r="E38" i="1"/>
  <c r="F38" i="1"/>
  <c r="G38" i="1"/>
  <c r="H38" i="1"/>
  <c r="I38" i="1"/>
  <c r="K38" i="1"/>
  <c r="L38" i="1"/>
  <c r="D39" i="1"/>
  <c r="E39" i="1"/>
  <c r="F39" i="1"/>
  <c r="G39" i="1"/>
  <c r="H39" i="1"/>
  <c r="I39" i="1"/>
  <c r="K39" i="1"/>
  <c r="L39" i="1"/>
  <c r="D40" i="1"/>
  <c r="E40" i="1"/>
  <c r="F40" i="1"/>
  <c r="G40" i="1"/>
  <c r="H40" i="1"/>
  <c r="I40" i="1"/>
  <c r="K40" i="1"/>
  <c r="L40" i="1"/>
  <c r="D41" i="1"/>
  <c r="E41" i="1"/>
  <c r="F41" i="1"/>
  <c r="G41" i="1"/>
  <c r="H41" i="1"/>
  <c r="I41" i="1"/>
  <c r="K41" i="1"/>
  <c r="L41" i="1"/>
  <c r="D42" i="1"/>
  <c r="E42" i="1"/>
  <c r="F42" i="1"/>
  <c r="G42" i="1"/>
  <c r="H42" i="1"/>
  <c r="I42" i="1"/>
  <c r="K42" i="1"/>
  <c r="L42" i="1"/>
  <c r="D43" i="1"/>
  <c r="E43" i="1"/>
  <c r="F43" i="1"/>
  <c r="G43" i="1"/>
  <c r="H43" i="1"/>
  <c r="I43" i="1"/>
  <c r="K43" i="1"/>
  <c r="L43" i="1"/>
  <c r="D44" i="1"/>
  <c r="E44" i="1"/>
  <c r="F44" i="1"/>
  <c r="G44" i="1"/>
  <c r="H44" i="1"/>
  <c r="I44" i="1"/>
  <c r="K44" i="1"/>
  <c r="L44" i="1"/>
  <c r="D45" i="1"/>
  <c r="E45" i="1"/>
  <c r="F45" i="1"/>
  <c r="G45" i="1"/>
  <c r="H45" i="1"/>
  <c r="I45" i="1"/>
  <c r="K45" i="1"/>
  <c r="L45" i="1"/>
  <c r="D46" i="1"/>
  <c r="E46" i="1"/>
  <c r="F46" i="1"/>
  <c r="G46" i="1"/>
  <c r="H46" i="1"/>
  <c r="I46" i="1"/>
  <c r="K46" i="1"/>
  <c r="L46" i="1"/>
  <c r="C47" i="1"/>
  <c r="D47" i="1"/>
  <c r="E47" i="1"/>
  <c r="F47" i="1"/>
  <c r="G47" i="1"/>
  <c r="H47" i="1"/>
  <c r="I47" i="1"/>
  <c r="K47" i="1"/>
  <c r="L47" i="1"/>
  <c r="C48" i="1"/>
  <c r="D48" i="1"/>
  <c r="E48" i="1"/>
  <c r="F48" i="1"/>
  <c r="G48" i="1"/>
  <c r="H48" i="1"/>
  <c r="I48" i="1"/>
  <c r="K48" i="1"/>
  <c r="L48" i="1"/>
  <c r="C49" i="1"/>
  <c r="D49" i="1"/>
  <c r="E49" i="1"/>
  <c r="F49" i="1"/>
  <c r="G49" i="1"/>
  <c r="H49" i="1"/>
  <c r="I49" i="1"/>
  <c r="K49" i="1"/>
  <c r="L49" i="1"/>
  <c r="C50" i="1"/>
  <c r="D50" i="1"/>
  <c r="E50" i="1"/>
  <c r="F50" i="1"/>
  <c r="G50" i="1"/>
  <c r="H50" i="1"/>
  <c r="I50" i="1"/>
  <c r="K50" i="1"/>
  <c r="L50" i="1"/>
  <c r="C51" i="1"/>
  <c r="D51" i="1"/>
  <c r="E51" i="1"/>
  <c r="F51" i="1"/>
  <c r="G51" i="1"/>
  <c r="H51" i="1"/>
  <c r="I51" i="1"/>
  <c r="K51" i="1"/>
  <c r="L51" i="1"/>
  <c r="C52" i="1"/>
  <c r="D52" i="1"/>
  <c r="E52" i="1"/>
  <c r="F52" i="1"/>
  <c r="G52" i="1"/>
  <c r="H52" i="1"/>
  <c r="I52" i="1"/>
  <c r="K52" i="1"/>
  <c r="L52" i="1"/>
  <c r="C53" i="1"/>
  <c r="D53" i="1"/>
  <c r="E53" i="1"/>
  <c r="F53" i="1"/>
  <c r="G53" i="1"/>
  <c r="H53" i="1"/>
  <c r="I53" i="1"/>
  <c r="K53" i="1"/>
  <c r="L53" i="1"/>
  <c r="C54" i="1"/>
  <c r="D54" i="1"/>
  <c r="E54" i="1"/>
  <c r="F54" i="1"/>
  <c r="G54" i="1"/>
  <c r="H54" i="1"/>
  <c r="I54" i="1"/>
  <c r="K54" i="1"/>
  <c r="L54" i="1"/>
  <c r="C55" i="1"/>
  <c r="D55" i="1"/>
  <c r="E55" i="1"/>
  <c r="F55" i="1"/>
  <c r="G55" i="1"/>
  <c r="H55" i="1"/>
  <c r="I55" i="1"/>
  <c r="K55" i="1"/>
  <c r="L55" i="1"/>
  <c r="C56" i="1"/>
  <c r="D56" i="1"/>
  <c r="E56" i="1"/>
  <c r="F56" i="1"/>
  <c r="G56" i="1"/>
  <c r="H56" i="1"/>
  <c r="I56" i="1"/>
  <c r="K56" i="1"/>
  <c r="L56" i="1"/>
  <c r="M10" i="1" l="1"/>
  <c r="B10" i="1" s="1"/>
  <c r="M48" i="1"/>
  <c r="B48" i="1" s="1"/>
  <c r="J49" i="1"/>
  <c r="J45" i="1"/>
  <c r="M15" i="1"/>
  <c r="B15" i="1" s="1"/>
  <c r="M11" i="1"/>
  <c r="B11" i="1" s="1"/>
  <c r="J9" i="1"/>
  <c r="M7" i="1"/>
  <c r="B7" i="1" s="1"/>
  <c r="M21" i="1"/>
  <c r="B21" i="1" s="1"/>
  <c r="M56" i="1"/>
  <c r="B56" i="1" s="1"/>
  <c r="J40" i="1"/>
  <c r="J32" i="1"/>
  <c r="J28" i="1"/>
  <c r="J12" i="1"/>
  <c r="J42" i="1"/>
  <c r="M40" i="1"/>
  <c r="B40" i="1" s="1"/>
  <c r="J38" i="1"/>
  <c r="M36" i="1"/>
  <c r="B36" i="1" s="1"/>
  <c r="J30" i="1"/>
  <c r="M28" i="1"/>
  <c r="B28" i="1" s="1"/>
  <c r="J25" i="1"/>
  <c r="M52" i="1"/>
  <c r="B52" i="1" s="1"/>
  <c r="J50" i="1"/>
  <c r="M49" i="1"/>
  <c r="B49" i="1" s="1"/>
  <c r="J48" i="1"/>
  <c r="J41" i="1"/>
  <c r="M35" i="1"/>
  <c r="B35" i="1" s="1"/>
  <c r="J33" i="1"/>
  <c r="J18" i="1"/>
  <c r="M16" i="1"/>
  <c r="B16" i="1" s="1"/>
  <c r="J8" i="1"/>
  <c r="M31" i="1"/>
  <c r="B31" i="1" s="1"/>
  <c r="J53" i="1"/>
  <c r="J52" i="1"/>
  <c r="J46" i="1"/>
  <c r="J36" i="1"/>
  <c r="M29" i="1"/>
  <c r="B29" i="1" s="1"/>
  <c r="M25" i="1"/>
  <c r="B25" i="1" s="1"/>
  <c r="J24" i="1"/>
  <c r="M22" i="1"/>
  <c r="B22" i="1" s="1"/>
  <c r="M14" i="1"/>
  <c r="B14" i="1" s="1"/>
  <c r="J13" i="1"/>
  <c r="M12" i="1"/>
  <c r="B12" i="1" s="1"/>
  <c r="J7" i="1"/>
  <c r="M44" i="1"/>
  <c r="B44" i="1" s="1"/>
  <c r="M37" i="1"/>
  <c r="B37" i="1" s="1"/>
  <c r="J26" i="1"/>
  <c r="J23" i="1"/>
  <c r="J19" i="1"/>
  <c r="M17" i="1"/>
  <c r="B17" i="1" s="1"/>
  <c r="J16" i="1"/>
  <c r="J55" i="1"/>
  <c r="M51" i="1"/>
  <c r="B51" i="1" s="1"/>
  <c r="M50" i="1"/>
  <c r="B50" i="1" s="1"/>
  <c r="J47" i="1"/>
  <c r="M39" i="1"/>
  <c r="B39" i="1" s="1"/>
  <c r="J27" i="1"/>
  <c r="M26" i="1"/>
  <c r="B26" i="1" s="1"/>
  <c r="J22" i="1"/>
  <c r="J20" i="1"/>
  <c r="M19" i="1"/>
  <c r="B19" i="1" s="1"/>
  <c r="J15" i="1"/>
  <c r="M13" i="1"/>
  <c r="B13" i="1" s="1"/>
  <c r="J10" i="1"/>
  <c r="J54" i="1"/>
  <c r="M53" i="1"/>
  <c r="B53" i="1" s="1"/>
  <c r="M41" i="1"/>
  <c r="B41" i="1" s="1"/>
  <c r="J37" i="1"/>
  <c r="J29" i="1"/>
  <c r="M27" i="1"/>
  <c r="B27" i="1" s="1"/>
  <c r="M23" i="1"/>
  <c r="B23" i="1" s="1"/>
  <c r="M8" i="1"/>
  <c r="B8" i="1" s="1"/>
  <c r="J56" i="1"/>
  <c r="M55" i="1"/>
  <c r="B55" i="1" s="1"/>
  <c r="M54" i="1"/>
  <c r="B54" i="1" s="1"/>
  <c r="J51" i="1"/>
  <c r="M45" i="1"/>
  <c r="B45" i="1" s="1"/>
  <c r="J44" i="1"/>
  <c r="J39" i="1"/>
  <c r="M38" i="1"/>
  <c r="B38" i="1" s="1"/>
  <c r="J34" i="1"/>
  <c r="M33" i="1"/>
  <c r="B33" i="1" s="1"/>
  <c r="J31" i="1"/>
  <c r="M30" i="1"/>
  <c r="B30" i="1" s="1"/>
  <c r="M24" i="1"/>
  <c r="B24" i="1" s="1"/>
  <c r="M20" i="1"/>
  <c r="B20" i="1" s="1"/>
  <c r="M18" i="1"/>
  <c r="B18" i="1" s="1"/>
  <c r="J17" i="1"/>
  <c r="J14" i="1"/>
  <c r="J11" i="1"/>
  <c r="M9" i="1"/>
  <c r="B9" i="1" s="1"/>
  <c r="M46" i="1"/>
  <c r="B46" i="1" s="1"/>
  <c r="J43" i="1"/>
  <c r="M42" i="1"/>
  <c r="B42" i="1" s="1"/>
  <c r="M47" i="1"/>
  <c r="B47" i="1" s="1"/>
  <c r="M43" i="1"/>
  <c r="B43" i="1" s="1"/>
  <c r="M32" i="1"/>
  <c r="B32" i="1" s="1"/>
  <c r="J35" i="1"/>
  <c r="M34" i="1"/>
  <c r="B34" i="1" s="1"/>
  <c r="J21" i="1"/>
  <c r="O19" i="1" l="1"/>
  <c r="O22" i="1"/>
  <c r="Q22" i="1" s="1"/>
  <c r="U22" i="1" s="1"/>
  <c r="O32" i="1"/>
  <c r="O29" i="1"/>
  <c r="Q29" i="1" s="1"/>
  <c r="O33" i="1"/>
  <c r="Z33" i="1" s="1"/>
  <c r="O16" i="1"/>
  <c r="AC16" i="1" s="1"/>
  <c r="O41" i="1"/>
  <c r="V41" i="1" s="1"/>
  <c r="O17" i="1"/>
  <c r="Q17" i="1" s="1"/>
  <c r="X17" i="1" s="1"/>
  <c r="O35" i="1"/>
  <c r="T35" i="1" s="1"/>
  <c r="O48" i="1"/>
  <c r="W48" i="1" s="1"/>
  <c r="O12" i="1"/>
  <c r="Q12" i="1" s="1"/>
  <c r="O24" i="1"/>
  <c r="S24" i="1" s="1"/>
  <c r="O11" i="1"/>
  <c r="Q11" i="1" s="1"/>
  <c r="T11" i="1" s="1"/>
  <c r="O20" i="1"/>
  <c r="O21" i="1"/>
  <c r="O7" i="1"/>
  <c r="O23" i="1"/>
  <c r="O28" i="1"/>
  <c r="O25" i="1"/>
  <c r="O34" i="1"/>
  <c r="O37" i="1"/>
  <c r="O38" i="1"/>
  <c r="O36" i="1"/>
  <c r="O50" i="1"/>
  <c r="AA19" i="1"/>
  <c r="AC19" i="1"/>
  <c r="Q19" i="1"/>
  <c r="T19" i="1" s="1"/>
  <c r="AC12" i="1"/>
  <c r="U35" i="1"/>
  <c r="V35" i="1"/>
  <c r="W35" i="1"/>
  <c r="AA22" i="1"/>
  <c r="AC22" i="1"/>
  <c r="Q32" i="1"/>
  <c r="U32" i="1"/>
  <c r="Y32" i="1"/>
  <c r="S32" i="1"/>
  <c r="X32" i="1"/>
  <c r="T32" i="1"/>
  <c r="Z32" i="1"/>
  <c r="V32" i="1"/>
  <c r="AA32" i="1"/>
  <c r="R32" i="1"/>
  <c r="W32" i="1"/>
  <c r="AC32" i="1"/>
  <c r="V33" i="1"/>
  <c r="T33" i="1"/>
  <c r="W33" i="1"/>
  <c r="X33" i="1"/>
  <c r="O54" i="1"/>
  <c r="O13" i="1"/>
  <c r="O14" i="1"/>
  <c r="O15" i="1"/>
  <c r="O31" i="1"/>
  <c r="O8" i="1"/>
  <c r="O18" i="1"/>
  <c r="O44" i="1"/>
  <c r="O26" i="1"/>
  <c r="O43" i="1"/>
  <c r="O47" i="1"/>
  <c r="O9" i="1"/>
  <c r="O10" i="1"/>
  <c r="O27" i="1"/>
  <c r="O45" i="1"/>
  <c r="O49" i="1"/>
  <c r="O53" i="1"/>
  <c r="O52" i="1"/>
  <c r="O56" i="1"/>
  <c r="O46" i="1"/>
  <c r="O51" i="1"/>
  <c r="O55" i="1"/>
  <c r="O40" i="1"/>
  <c r="O42" i="1"/>
  <c r="O39" i="1"/>
  <c r="O30" i="1"/>
  <c r="S29" i="1" l="1"/>
  <c r="R29" i="1"/>
  <c r="AC29" i="1"/>
  <c r="Y48" i="1"/>
  <c r="U24" i="1"/>
  <c r="AC17" i="1"/>
  <c r="AA24" i="1"/>
  <c r="AA29" i="1"/>
  <c r="Y29" i="1"/>
  <c r="X29" i="1"/>
  <c r="AA17" i="1"/>
  <c r="Z29" i="1"/>
  <c r="U29" i="1"/>
  <c r="T29" i="1"/>
  <c r="Z24" i="1"/>
  <c r="W29" i="1"/>
  <c r="V29" i="1"/>
  <c r="Q16" i="1"/>
  <c r="V16" i="1" s="1"/>
  <c r="X48" i="1"/>
  <c r="Q33" i="1"/>
  <c r="R33" i="1"/>
  <c r="S48" i="1"/>
  <c r="Q24" i="1"/>
  <c r="Y33" i="1"/>
  <c r="Z48" i="1"/>
  <c r="R48" i="1"/>
  <c r="R24" i="1"/>
  <c r="T24" i="1"/>
  <c r="S41" i="1"/>
  <c r="R41" i="1"/>
  <c r="AC41" i="1"/>
  <c r="X22" i="1"/>
  <c r="S17" i="1"/>
  <c r="U17" i="1"/>
  <c r="U41" i="1"/>
  <c r="R11" i="1"/>
  <c r="V17" i="1"/>
  <c r="U16" i="1"/>
  <c r="R17" i="1"/>
  <c r="T17" i="1"/>
  <c r="AC11" i="1"/>
  <c r="X41" i="1"/>
  <c r="Q41" i="1"/>
  <c r="S33" i="1"/>
  <c r="AA33" i="1"/>
  <c r="V48" i="1"/>
  <c r="U48" i="1"/>
  <c r="AA48" i="1"/>
  <c r="T48" i="1"/>
  <c r="AC24" i="1"/>
  <c r="W24" i="1"/>
  <c r="AA16" i="1"/>
  <c r="AA11" i="1"/>
  <c r="T41" i="1"/>
  <c r="AA41" i="1"/>
  <c r="Z41" i="1"/>
  <c r="AC33" i="1"/>
  <c r="U33" i="1"/>
  <c r="Q48" i="1"/>
  <c r="AC48" i="1"/>
  <c r="V24" i="1"/>
  <c r="Y24" i="1"/>
  <c r="X24" i="1"/>
  <c r="Y41" i="1"/>
  <c r="W41" i="1"/>
  <c r="T12" i="1"/>
  <c r="S12" i="1"/>
  <c r="R12" i="1"/>
  <c r="R35" i="1"/>
  <c r="Q35" i="1"/>
  <c r="AC35" i="1"/>
  <c r="X12" i="1"/>
  <c r="Y12" i="1"/>
  <c r="R22" i="1"/>
  <c r="Y35" i="1"/>
  <c r="X35" i="1"/>
  <c r="AA12" i="1"/>
  <c r="Z12" i="1"/>
  <c r="U12" i="1"/>
  <c r="Z16" i="1"/>
  <c r="S35" i="1"/>
  <c r="AA35" i="1"/>
  <c r="Z35" i="1"/>
  <c r="W12" i="1"/>
  <c r="V12" i="1"/>
  <c r="Y16" i="1"/>
  <c r="S11" i="1"/>
  <c r="S42" i="1"/>
  <c r="W42" i="1"/>
  <c r="AA42" i="1"/>
  <c r="T42" i="1"/>
  <c r="X42" i="1"/>
  <c r="AC42" i="1"/>
  <c r="R42" i="1"/>
  <c r="V42" i="1"/>
  <c r="Z42" i="1"/>
  <c r="Y42" i="1"/>
  <c r="Q42" i="1"/>
  <c r="U42" i="1"/>
  <c r="S46" i="1"/>
  <c r="W46" i="1"/>
  <c r="AA46" i="1"/>
  <c r="R46" i="1"/>
  <c r="V46" i="1"/>
  <c r="Z46" i="1"/>
  <c r="T46" i="1"/>
  <c r="AC46" i="1"/>
  <c r="U46" i="1"/>
  <c r="X46" i="1"/>
  <c r="Q46" i="1"/>
  <c r="Y46" i="1"/>
  <c r="T49" i="1"/>
  <c r="X49" i="1"/>
  <c r="AC49" i="1"/>
  <c r="Q49" i="1"/>
  <c r="U49" i="1"/>
  <c r="Y49" i="1"/>
  <c r="R49" i="1"/>
  <c r="V49" i="1"/>
  <c r="Z49" i="1"/>
  <c r="S49" i="1"/>
  <c r="W49" i="1"/>
  <c r="AA49" i="1"/>
  <c r="AA9" i="1"/>
  <c r="AC9" i="1"/>
  <c r="Q9" i="1"/>
  <c r="Z9" i="1" s="1"/>
  <c r="Q44" i="1"/>
  <c r="U44" i="1"/>
  <c r="Y44" i="1"/>
  <c r="T44" i="1"/>
  <c r="X44" i="1"/>
  <c r="AC44" i="1"/>
  <c r="W44" i="1"/>
  <c r="R44" i="1"/>
  <c r="Z44" i="1"/>
  <c r="S44" i="1"/>
  <c r="AA44" i="1"/>
  <c r="V44" i="1"/>
  <c r="AC15" i="1"/>
  <c r="Q15" i="1"/>
  <c r="Y15" i="1" s="1"/>
  <c r="AA15" i="1"/>
  <c r="T22" i="1"/>
  <c r="Y19" i="1"/>
  <c r="Z19" i="1"/>
  <c r="S38" i="1"/>
  <c r="W38" i="1"/>
  <c r="AA38" i="1"/>
  <c r="T38" i="1"/>
  <c r="X38" i="1"/>
  <c r="AC38" i="1"/>
  <c r="Q38" i="1"/>
  <c r="U38" i="1"/>
  <c r="Y38" i="1"/>
  <c r="R38" i="1"/>
  <c r="V38" i="1"/>
  <c r="Z38" i="1"/>
  <c r="S28" i="1"/>
  <c r="W28" i="1"/>
  <c r="AA28" i="1"/>
  <c r="T28" i="1"/>
  <c r="X28" i="1"/>
  <c r="AC28" i="1"/>
  <c r="Q28" i="1"/>
  <c r="U28" i="1"/>
  <c r="Y28" i="1"/>
  <c r="R28" i="1"/>
  <c r="V28" i="1"/>
  <c r="Z28" i="1"/>
  <c r="AA20" i="1"/>
  <c r="AC20" i="1"/>
  <c r="Q20" i="1"/>
  <c r="T20" i="1" s="1"/>
  <c r="Q40" i="1"/>
  <c r="U40" i="1"/>
  <c r="Y40" i="1"/>
  <c r="R40" i="1"/>
  <c r="V40" i="1"/>
  <c r="Z40" i="1"/>
  <c r="T40" i="1"/>
  <c r="X40" i="1"/>
  <c r="AC40" i="1"/>
  <c r="AA40" i="1"/>
  <c r="S40" i="1"/>
  <c r="W40" i="1"/>
  <c r="S56" i="1"/>
  <c r="W56" i="1"/>
  <c r="AA56" i="1"/>
  <c r="T56" i="1"/>
  <c r="X56" i="1"/>
  <c r="AC56" i="1"/>
  <c r="Q56" i="1"/>
  <c r="U56" i="1"/>
  <c r="Y56" i="1"/>
  <c r="R56" i="1"/>
  <c r="V56" i="1"/>
  <c r="Z56" i="1"/>
  <c r="R45" i="1"/>
  <c r="V45" i="1"/>
  <c r="Z45" i="1"/>
  <c r="Q45" i="1"/>
  <c r="U45" i="1"/>
  <c r="Y45" i="1"/>
  <c r="X45" i="1"/>
  <c r="S45" i="1"/>
  <c r="AA45" i="1"/>
  <c r="T45" i="1"/>
  <c r="AC45" i="1"/>
  <c r="W45" i="1"/>
  <c r="S47" i="1"/>
  <c r="W47" i="1"/>
  <c r="AA47" i="1"/>
  <c r="T47" i="1"/>
  <c r="Y47" i="1"/>
  <c r="U47" i="1"/>
  <c r="Z47" i="1"/>
  <c r="Q47" i="1"/>
  <c r="V47" i="1"/>
  <c r="AC47" i="1"/>
  <c r="R47" i="1"/>
  <c r="X47" i="1"/>
  <c r="Q18" i="1"/>
  <c r="AA18" i="1"/>
  <c r="AC18" i="1"/>
  <c r="AA14" i="1"/>
  <c r="AC14" i="1"/>
  <c r="Q14" i="1"/>
  <c r="Z14" i="1" s="1"/>
  <c r="Z22" i="1"/>
  <c r="Y22" i="1"/>
  <c r="T16" i="1"/>
  <c r="S16" i="1"/>
  <c r="W19" i="1"/>
  <c r="V19" i="1"/>
  <c r="R37" i="1"/>
  <c r="V37" i="1"/>
  <c r="Z37" i="1"/>
  <c r="Q37" i="1"/>
  <c r="W37" i="1"/>
  <c r="AC37" i="1"/>
  <c r="S37" i="1"/>
  <c r="X37" i="1"/>
  <c r="T37" i="1"/>
  <c r="Y37" i="1"/>
  <c r="U37" i="1"/>
  <c r="AA37" i="1"/>
  <c r="Q23" i="1"/>
  <c r="R23" i="1" s="1"/>
  <c r="AA23" i="1"/>
  <c r="AC23" i="1"/>
  <c r="Z11" i="1"/>
  <c r="Y11" i="1"/>
  <c r="X11" i="1"/>
  <c r="Q30" i="1"/>
  <c r="U30" i="1"/>
  <c r="Y30" i="1"/>
  <c r="R30" i="1"/>
  <c r="V30" i="1"/>
  <c r="Z30" i="1"/>
  <c r="S30" i="1"/>
  <c r="W30" i="1"/>
  <c r="AA30" i="1"/>
  <c r="T30" i="1"/>
  <c r="X30" i="1"/>
  <c r="AC30" i="1"/>
  <c r="R55" i="1"/>
  <c r="V55" i="1"/>
  <c r="Z55" i="1"/>
  <c r="S55" i="1"/>
  <c r="W55" i="1"/>
  <c r="AA55" i="1"/>
  <c r="T55" i="1"/>
  <c r="X55" i="1"/>
  <c r="AC55" i="1"/>
  <c r="Q55" i="1"/>
  <c r="U55" i="1"/>
  <c r="Y55" i="1"/>
  <c r="S52" i="1"/>
  <c r="W52" i="1"/>
  <c r="AA52" i="1"/>
  <c r="T52" i="1"/>
  <c r="X52" i="1"/>
  <c r="AC52" i="1"/>
  <c r="Q52" i="1"/>
  <c r="U52" i="1"/>
  <c r="Y52" i="1"/>
  <c r="R52" i="1"/>
  <c r="V52" i="1"/>
  <c r="Z52" i="1"/>
  <c r="R27" i="1"/>
  <c r="V27" i="1"/>
  <c r="Z27" i="1"/>
  <c r="S27" i="1"/>
  <c r="W27" i="1"/>
  <c r="AA27" i="1"/>
  <c r="T27" i="1"/>
  <c r="X27" i="1"/>
  <c r="AC27" i="1"/>
  <c r="U27" i="1"/>
  <c r="Y27" i="1"/>
  <c r="Q27" i="1"/>
  <c r="T43" i="1"/>
  <c r="X43" i="1"/>
  <c r="AC43" i="1"/>
  <c r="S43" i="1"/>
  <c r="W43" i="1"/>
  <c r="AA43" i="1"/>
  <c r="R43" i="1"/>
  <c r="Z43" i="1"/>
  <c r="U43" i="1"/>
  <c r="V43" i="1"/>
  <c r="Q43" i="1"/>
  <c r="Y43" i="1"/>
  <c r="Q8" i="1"/>
  <c r="Y8" i="1" s="1"/>
  <c r="AA8" i="1"/>
  <c r="AC8" i="1"/>
  <c r="AA13" i="1"/>
  <c r="AC13" i="1"/>
  <c r="Q13" i="1"/>
  <c r="R13" i="1" s="1"/>
  <c r="W22" i="1"/>
  <c r="S22" i="1"/>
  <c r="V22" i="1"/>
  <c r="W17" i="1"/>
  <c r="Z17" i="1"/>
  <c r="Y17" i="1"/>
  <c r="U19" i="1"/>
  <c r="X19" i="1"/>
  <c r="S19" i="1"/>
  <c r="R19" i="1"/>
  <c r="Q50" i="1"/>
  <c r="U50" i="1"/>
  <c r="Y50" i="1"/>
  <c r="R50" i="1"/>
  <c r="V50" i="1"/>
  <c r="Z50" i="1"/>
  <c r="S50" i="1"/>
  <c r="W50" i="1"/>
  <c r="AA50" i="1"/>
  <c r="T50" i="1"/>
  <c r="X50" i="1"/>
  <c r="AC50" i="1"/>
  <c r="S34" i="1"/>
  <c r="W34" i="1"/>
  <c r="AA34" i="1"/>
  <c r="Q34" i="1"/>
  <c r="V34" i="1"/>
  <c r="AC34" i="1"/>
  <c r="R34" i="1"/>
  <c r="X34" i="1"/>
  <c r="T34" i="1"/>
  <c r="Y34" i="1"/>
  <c r="U34" i="1"/>
  <c r="Z34" i="1"/>
  <c r="AC7" i="1"/>
  <c r="Q7" i="1"/>
  <c r="R7" i="1" s="1"/>
  <c r="AA7" i="1"/>
  <c r="W11" i="1"/>
  <c r="V11" i="1"/>
  <c r="U11" i="1"/>
  <c r="T39" i="1"/>
  <c r="X39" i="1"/>
  <c r="AC39" i="1"/>
  <c r="Q39" i="1"/>
  <c r="U39" i="1"/>
  <c r="Y39" i="1"/>
  <c r="R39" i="1"/>
  <c r="V39" i="1"/>
  <c r="Z39" i="1"/>
  <c r="S39" i="1"/>
  <c r="W39" i="1"/>
  <c r="AA39" i="1"/>
  <c r="R51" i="1"/>
  <c r="V51" i="1"/>
  <c r="Z51" i="1"/>
  <c r="S51" i="1"/>
  <c r="W51" i="1"/>
  <c r="AA51" i="1"/>
  <c r="T51" i="1"/>
  <c r="X51" i="1"/>
  <c r="AC51" i="1"/>
  <c r="Q51" i="1"/>
  <c r="U51" i="1"/>
  <c r="Y51" i="1"/>
  <c r="T53" i="1"/>
  <c r="X53" i="1"/>
  <c r="AC53" i="1"/>
  <c r="Q53" i="1"/>
  <c r="U53" i="1"/>
  <c r="Y53" i="1"/>
  <c r="R53" i="1"/>
  <c r="V53" i="1"/>
  <c r="Z53" i="1"/>
  <c r="S53" i="1"/>
  <c r="W53" i="1"/>
  <c r="AA53" i="1"/>
  <c r="AA10" i="1"/>
  <c r="AC10" i="1"/>
  <c r="Q10" i="1"/>
  <c r="Z10" i="1" s="1"/>
  <c r="Q26" i="1"/>
  <c r="U26" i="1"/>
  <c r="Y26" i="1"/>
  <c r="R26" i="1"/>
  <c r="V26" i="1"/>
  <c r="Z26" i="1"/>
  <c r="S26" i="1"/>
  <c r="W26" i="1"/>
  <c r="AA26" i="1"/>
  <c r="X26" i="1"/>
  <c r="AC26" i="1"/>
  <c r="T26" i="1"/>
  <c r="R31" i="1"/>
  <c r="V31" i="1"/>
  <c r="Z31" i="1"/>
  <c r="S31" i="1"/>
  <c r="T31" i="1"/>
  <c r="X31" i="1"/>
  <c r="AC31" i="1"/>
  <c r="Y31" i="1"/>
  <c r="Q31" i="1"/>
  <c r="AA31" i="1"/>
  <c r="U31" i="1"/>
  <c r="W31" i="1"/>
  <c r="Q54" i="1"/>
  <c r="U54" i="1"/>
  <c r="Y54" i="1"/>
  <c r="R54" i="1"/>
  <c r="V54" i="1"/>
  <c r="Z54" i="1"/>
  <c r="S54" i="1"/>
  <c r="W54" i="1"/>
  <c r="AA54" i="1"/>
  <c r="T54" i="1"/>
  <c r="X54" i="1"/>
  <c r="AC54" i="1"/>
  <c r="Q36" i="1"/>
  <c r="U36" i="1"/>
  <c r="Y36" i="1"/>
  <c r="V36" i="1"/>
  <c r="AA36" i="1"/>
  <c r="R36" i="1"/>
  <c r="W36" i="1"/>
  <c r="AC36" i="1"/>
  <c r="S36" i="1"/>
  <c r="X36" i="1"/>
  <c r="T36" i="1"/>
  <c r="Z36" i="1"/>
  <c r="T25" i="1"/>
  <c r="X25" i="1"/>
  <c r="AC25" i="1"/>
  <c r="Q25" i="1"/>
  <c r="U25" i="1"/>
  <c r="Y25" i="1"/>
  <c r="R25" i="1"/>
  <c r="V25" i="1"/>
  <c r="Z25" i="1"/>
  <c r="S25" i="1"/>
  <c r="W25" i="1"/>
  <c r="AA25" i="1"/>
  <c r="AC21" i="1"/>
  <c r="Q21" i="1"/>
  <c r="AA21" i="1"/>
  <c r="X16" i="1" l="1"/>
  <c r="R16" i="1"/>
  <c r="W16" i="1"/>
  <c r="W7" i="1"/>
  <c r="V7" i="1"/>
  <c r="X15" i="1"/>
  <c r="R15" i="1"/>
  <c r="T13" i="1"/>
  <c r="S15" i="1"/>
  <c r="Y10" i="1"/>
  <c r="W15" i="1"/>
  <c r="T7" i="1"/>
  <c r="Z7" i="1"/>
  <c r="W9" i="1"/>
  <c r="S7" i="1"/>
  <c r="U13" i="1"/>
  <c r="S8" i="1"/>
  <c r="Y9" i="1"/>
  <c r="V13" i="1"/>
  <c r="X10" i="1"/>
  <c r="W23" i="1"/>
  <c r="X20" i="1"/>
  <c r="V9" i="1"/>
  <c r="Z21" i="1"/>
  <c r="X21" i="1"/>
  <c r="Z18" i="1"/>
  <c r="R20" i="1"/>
  <c r="V15" i="1"/>
  <c r="T9" i="1"/>
  <c r="Y21" i="1"/>
  <c r="X18" i="1"/>
  <c r="R18" i="1"/>
  <c r="T14" i="1"/>
  <c r="U14" i="1"/>
  <c r="R14" i="1"/>
  <c r="S14" i="1"/>
  <c r="X14" i="1"/>
  <c r="Y14" i="1"/>
  <c r="W14" i="1"/>
  <c r="V14" i="1"/>
  <c r="S10" i="1"/>
  <c r="U7" i="1"/>
  <c r="W13" i="1"/>
  <c r="T8" i="1"/>
  <c r="R8" i="1"/>
  <c r="S18" i="1"/>
  <c r="Y18" i="1"/>
  <c r="Y20" i="1"/>
  <c r="Z15" i="1"/>
  <c r="U15" i="1"/>
  <c r="T15" i="1"/>
  <c r="S20" i="1"/>
  <c r="S21" i="1"/>
  <c r="R10" i="1"/>
  <c r="W10" i="1"/>
  <c r="Z13" i="1"/>
  <c r="X8" i="1"/>
  <c r="W8" i="1"/>
  <c r="V8" i="1"/>
  <c r="U8" i="1"/>
  <c r="U23" i="1"/>
  <c r="V23" i="1"/>
  <c r="T18" i="1"/>
  <c r="V20" i="1"/>
  <c r="W20" i="1"/>
  <c r="X9" i="1"/>
  <c r="S9" i="1"/>
  <c r="R9" i="1"/>
  <c r="W21" i="1"/>
  <c r="V21" i="1"/>
  <c r="U21" i="1"/>
  <c r="T21" i="1"/>
  <c r="V10" i="1"/>
  <c r="U10" i="1"/>
  <c r="T10" i="1"/>
  <c r="Y7" i="1"/>
  <c r="X7" i="1"/>
  <c r="Y13" i="1"/>
  <c r="X13" i="1"/>
  <c r="S13" i="1"/>
  <c r="X23" i="1"/>
  <c r="S23" i="1"/>
  <c r="W18" i="1"/>
  <c r="V18" i="1"/>
  <c r="U18" i="1"/>
  <c r="Z20" i="1"/>
  <c r="U20" i="1"/>
  <c r="U9" i="1"/>
  <c r="R21" i="1"/>
  <c r="Z8" i="1"/>
  <c r="Y23" i="1"/>
  <c r="T23" i="1"/>
  <c r="Z23" i="1"/>
</calcChain>
</file>

<file path=xl/sharedStrings.xml><?xml version="1.0" encoding="utf-8"?>
<sst xmlns="http://schemas.openxmlformats.org/spreadsheetml/2006/main" count="42" uniqueCount="41">
  <si>
    <t>Martin</t>
  </si>
  <si>
    <t>Maelis</t>
  </si>
  <si>
    <t>Jean</t>
  </si>
  <si>
    <t>Linna</t>
  </si>
  <si>
    <t>Clém</t>
  </si>
  <si>
    <t>Simon</t>
  </si>
  <si>
    <t>Paul</t>
  </si>
  <si>
    <t>Antoine</t>
  </si>
  <si>
    <t>Juliette</t>
  </si>
  <si>
    <t>Elisa</t>
  </si>
  <si>
    <t>Anaïs</t>
  </si>
  <si>
    <t>Louise</t>
  </si>
  <si>
    <t>Gabriel</t>
  </si>
  <si>
    <t>Mia</t>
  </si>
  <si>
    <t>Marius</t>
  </si>
  <si>
    <t>Iris</t>
  </si>
  <si>
    <t>Sacha</t>
  </si>
  <si>
    <t>Etan</t>
  </si>
  <si>
    <t>Jul</t>
  </si>
  <si>
    <t>Isaac</t>
  </si>
  <si>
    <t>Laura</t>
  </si>
  <si>
    <t>Léo</t>
  </si>
  <si>
    <t>Mathilde</t>
  </si>
  <si>
    <t>Elie</t>
  </si>
  <si>
    <t>Lila</t>
  </si>
  <si>
    <t>Alexandre</t>
  </si>
  <si>
    <t>Rose</t>
  </si>
  <si>
    <t>Imran</t>
  </si>
  <si>
    <t>Camille</t>
  </si>
  <si>
    <t>Léon</t>
  </si>
  <si>
    <t>Emmy</t>
  </si>
  <si>
    <t>Victoire</t>
  </si>
  <si>
    <t>Nolan</t>
  </si>
  <si>
    <t>Agathe</t>
  </si>
  <si>
    <t>Nathan</t>
  </si>
  <si>
    <t>Axel</t>
  </si>
  <si>
    <t>Noam</t>
  </si>
  <si>
    <t>Auguste</t>
  </si>
  <si>
    <t>Nayla</t>
  </si>
  <si>
    <t>Le Report des noms qui m'intéresse doit se faire de Q7 à Q56, Mon classement préalable par Grande valeur en O7-O56, Et donc le report de la note finale en AA7-AA56, MERCI ;)</t>
  </si>
  <si>
    <t>Au total il y aura une répétition de tableau vers le bas (56 fois exactement), avec la même problèmatique,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</si>
</sst>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0]* \+0.00;[&lt;0]\-0.00;General"/>
    <numFmt numFmtId="165" formatCode="[&gt;0]* \+0;[&lt;0]\-0;General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DejaVu Sans Condensed"/>
      <family val="2"/>
    </font>
    <font>
      <sz val="22"/>
      <color theme="1"/>
      <name val="Calibri"/>
      <family val="2"/>
      <scheme val="minor"/>
    </font>
    <font>
      <sz val="22"/>
      <color theme="1"/>
      <name val="DejaVu Sans Condensed"/>
      <family val="2"/>
    </font>
    <font>
      <b/>
      <sz val="24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8"/>
      <color theme="1"/>
      <name val="Microsoft PhagsPa"/>
      <family val="2"/>
    </font>
    <font>
      <sz val="24"/>
      <color theme="1"/>
      <name val="Arial"/>
      <family val="2"/>
    </font>
    <font>
      <sz val="24"/>
      <color theme="0"/>
      <name val="Consolas"/>
      <family val="3"/>
    </font>
    <font>
      <b/>
      <sz val="28"/>
      <color theme="1"/>
      <name val="Calibri"/>
      <family val="2"/>
      <scheme val="minor"/>
    </font>
    <font>
      <b/>
      <sz val="30"/>
      <color theme="1"/>
      <name val="Calibri"/>
      <family val="2"/>
    </font>
    <font>
      <b/>
      <sz val="36"/>
      <color theme="1"/>
      <name val="Calibri"/>
      <family val="2"/>
      <scheme val="minor"/>
    </font>
    <font>
      <b/>
      <sz val="24"/>
      <color theme="1"/>
      <name val="AR JULIAN"/>
    </font>
    <font>
      <sz val="24"/>
      <color theme="5" tint="-0.249977111117893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sz val="24"/>
      <color theme="4" tint="0.59999389629810485"/>
      <name val="Calibri"/>
      <family val="2"/>
      <scheme val="minor"/>
    </font>
    <font>
      <b/>
      <sz val="24"/>
      <color theme="4" tint="0.59999389629810485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2" fontId="3" fillId="2" borderId="1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10" fontId="4" fillId="3" borderId="2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3" borderId="2" xfId="0" applyNumberFormat="1" applyFont="1" applyFill="1" applyBorder="1" applyAlignment="1">
      <alignment horizontal="center"/>
    </xf>
    <xf numFmtId="0" fontId="4" fillId="3" borderId="4" xfId="0" applyNumberFormat="1" applyFont="1" applyFill="1" applyBorder="1" applyAlignment="1">
      <alignment horizontal="center"/>
    </xf>
    <xf numFmtId="2" fontId="5" fillId="3" borderId="5" xfId="0" applyNumberFormat="1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right" vertical="center"/>
    </xf>
    <xf numFmtId="10" fontId="4" fillId="0" borderId="2" xfId="1" applyNumberFormat="1" applyFont="1" applyBorder="1" applyAlignment="1">
      <alignment horizontal="center"/>
    </xf>
    <xf numFmtId="0" fontId="6" fillId="2" borderId="6" xfId="0" applyFont="1" applyFill="1" applyBorder="1" applyAlignment="1">
      <alignment horizontal="right"/>
    </xf>
    <xf numFmtId="0" fontId="7" fillId="0" borderId="6" xfId="0" applyFont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2" fontId="8" fillId="2" borderId="8" xfId="0" applyNumberFormat="1" applyFont="1" applyFill="1" applyBorder="1" applyAlignment="1">
      <alignment horizontal="center"/>
    </xf>
    <xf numFmtId="2" fontId="4" fillId="2" borderId="8" xfId="1" applyNumberFormat="1" applyFont="1" applyFill="1" applyBorder="1" applyAlignment="1">
      <alignment horizontal="center"/>
    </xf>
    <xf numFmtId="10" fontId="4" fillId="3" borderId="8" xfId="1" applyNumberFormat="1" applyFont="1" applyFill="1" applyBorder="1" applyAlignment="1">
      <alignment horizontal="center"/>
    </xf>
    <xf numFmtId="0" fontId="4" fillId="3" borderId="8" xfId="0" applyNumberFormat="1" applyFont="1" applyFill="1" applyBorder="1" applyAlignment="1">
      <alignment horizontal="center"/>
    </xf>
    <xf numFmtId="2" fontId="9" fillId="2" borderId="8" xfId="0" applyNumberFormat="1" applyFont="1" applyFill="1" applyBorder="1" applyAlignment="1">
      <alignment horizontal="center"/>
    </xf>
    <xf numFmtId="2" fontId="4" fillId="3" borderId="8" xfId="0" applyNumberFormat="1" applyFont="1" applyFill="1" applyBorder="1" applyAlignment="1">
      <alignment horizontal="center"/>
    </xf>
    <xf numFmtId="0" fontId="4" fillId="3" borderId="9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horizontal="right"/>
    </xf>
    <xf numFmtId="2" fontId="4" fillId="0" borderId="0" xfId="0" applyNumberFormat="1" applyFont="1"/>
    <xf numFmtId="0" fontId="4" fillId="0" borderId="2" xfId="0" applyFont="1" applyBorder="1" applyAlignment="1">
      <alignment horizontal="center"/>
    </xf>
    <xf numFmtId="0" fontId="6" fillId="2" borderId="10" xfId="0" applyFont="1" applyFill="1" applyBorder="1" applyAlignment="1">
      <alignment horizontal="right"/>
    </xf>
    <xf numFmtId="0" fontId="10" fillId="0" borderId="0" xfId="0" applyFont="1"/>
    <xf numFmtId="2" fontId="3" fillId="2" borderId="7" xfId="0" applyNumberFormat="1" applyFont="1" applyFill="1" applyBorder="1" applyAlignment="1">
      <alignment horizontal="center"/>
    </xf>
    <xf numFmtId="2" fontId="3" fillId="2" borderId="8" xfId="0" applyNumberFormat="1" applyFont="1" applyFill="1" applyBorder="1" applyAlignment="1">
      <alignment horizontal="center"/>
    </xf>
    <xf numFmtId="10" fontId="4" fillId="3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3" borderId="8" xfId="0" applyNumberFormat="1" applyFont="1" applyFill="1" applyBorder="1" applyAlignment="1">
      <alignment horizontal="right" vertical="center"/>
    </xf>
    <xf numFmtId="10" fontId="4" fillId="0" borderId="8" xfId="1" applyNumberFormat="1" applyFont="1" applyBorder="1" applyAlignment="1">
      <alignment horizontal="center"/>
    </xf>
    <xf numFmtId="0" fontId="11" fillId="4" borderId="11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14" fontId="13" fillId="6" borderId="12" xfId="0" applyNumberFormat="1" applyFont="1" applyFill="1" applyBorder="1" applyAlignment="1">
      <alignment horizontal="center"/>
    </xf>
    <xf numFmtId="14" fontId="13" fillId="6" borderId="13" xfId="0" applyNumberFormat="1" applyFont="1" applyFill="1" applyBorder="1" applyAlignment="1">
      <alignment horizontal="center"/>
    </xf>
    <xf numFmtId="0" fontId="14" fillId="4" borderId="11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14" fontId="4" fillId="2" borderId="14" xfId="0" applyNumberFormat="1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/>
    </xf>
    <xf numFmtId="0" fontId="15" fillId="4" borderId="20" xfId="0" applyFont="1" applyFill="1" applyBorder="1" applyAlignment="1">
      <alignment horizontal="center"/>
    </xf>
    <xf numFmtId="14" fontId="13" fillId="6" borderId="11" xfId="0" applyNumberFormat="1" applyFont="1" applyFill="1" applyBorder="1" applyAlignment="1">
      <alignment horizontal="center"/>
    </xf>
    <xf numFmtId="14" fontId="13" fillId="6" borderId="0" xfId="0" applyNumberFormat="1" applyFont="1" applyFill="1" applyBorder="1" applyAlignment="1">
      <alignment horizontal="center"/>
    </xf>
    <xf numFmtId="0" fontId="14" fillId="4" borderId="16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/>
    </xf>
    <xf numFmtId="0" fontId="14" fillId="4" borderId="19" xfId="0" applyFont="1" applyFill="1" applyBorder="1" applyAlignment="1">
      <alignment horizontal="center"/>
    </xf>
    <xf numFmtId="0" fontId="14" fillId="4" borderId="20" xfId="0" applyFont="1" applyFill="1" applyBorder="1" applyAlignment="1">
      <alignment horizontal="center"/>
    </xf>
    <xf numFmtId="14" fontId="4" fillId="2" borderId="21" xfId="0" applyNumberFormat="1" applyFont="1" applyFill="1" applyBorder="1" applyAlignment="1">
      <alignment horizontal="center"/>
    </xf>
    <xf numFmtId="0" fontId="16" fillId="0" borderId="0" xfId="0" applyFont="1"/>
    <xf numFmtId="0" fontId="4" fillId="0" borderId="0" xfId="0" applyFont="1"/>
    <xf numFmtId="0" fontId="17" fillId="0" borderId="0" xfId="0" applyFont="1"/>
    <xf numFmtId="2" fontId="8" fillId="2" borderId="22" xfId="0" applyNumberFormat="1" applyFont="1" applyFill="1" applyBorder="1" applyAlignment="1">
      <alignment horizontal="center"/>
    </xf>
    <xf numFmtId="2" fontId="8" fillId="2" borderId="23" xfId="0" applyNumberFormat="1" applyFont="1" applyFill="1" applyBorder="1" applyAlignment="1">
      <alignment horizontal="center"/>
    </xf>
    <xf numFmtId="10" fontId="4" fillId="3" borderId="9" xfId="1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8" fillId="2" borderId="2" xfId="0" applyNumberFormat="1" applyFont="1" applyFill="1" applyBorder="1" applyAlignment="1">
      <alignment horizontal="center"/>
    </xf>
    <xf numFmtId="165" fontId="8" fillId="0" borderId="0" xfId="0" applyNumberFormat="1" applyFont="1"/>
    <xf numFmtId="0" fontId="0" fillId="2" borderId="0" xfId="0" applyFill="1"/>
    <xf numFmtId="0" fontId="2" fillId="2" borderId="0" xfId="0" applyFont="1" applyFill="1"/>
    <xf numFmtId="164" fontId="4" fillId="3" borderId="2" xfId="0" applyNumberFormat="1" applyFont="1" applyFill="1" applyBorder="1" applyAlignment="1">
      <alignment vertical="center"/>
    </xf>
    <xf numFmtId="2" fontId="4" fillId="2" borderId="23" xfId="1" applyNumberFormat="1" applyFont="1" applyFill="1" applyBorder="1" applyAlignment="1">
      <alignment horizontal="center"/>
    </xf>
    <xf numFmtId="10" fontId="4" fillId="3" borderId="23" xfId="1" applyNumberFormat="1" applyFont="1" applyFill="1" applyBorder="1" applyAlignment="1">
      <alignment horizontal="center"/>
    </xf>
    <xf numFmtId="0" fontId="4" fillId="3" borderId="23" xfId="0" applyNumberFormat="1" applyFont="1" applyFill="1" applyBorder="1" applyAlignment="1">
      <alignment horizontal="center"/>
    </xf>
    <xf numFmtId="2" fontId="9" fillId="2" borderId="23" xfId="0" applyNumberFormat="1" applyFont="1" applyFill="1" applyBorder="1" applyAlignment="1">
      <alignment horizontal="center"/>
    </xf>
    <xf numFmtId="0" fontId="4" fillId="3" borderId="24" xfId="0" applyNumberFormat="1" applyFont="1" applyFill="1" applyBorder="1" applyAlignment="1">
      <alignment horizontal="center"/>
    </xf>
    <xf numFmtId="0" fontId="8" fillId="2" borderId="25" xfId="0" applyFont="1" applyFill="1" applyBorder="1" applyAlignment="1">
      <alignment horizontal="right"/>
    </xf>
    <xf numFmtId="2" fontId="4" fillId="2" borderId="2" xfId="1" applyNumberFormat="1" applyFont="1" applyFill="1" applyBorder="1" applyAlignment="1">
      <alignment horizontal="center"/>
    </xf>
    <xf numFmtId="10" fontId="4" fillId="3" borderId="2" xfId="1" applyNumberFormat="1" applyFont="1" applyFill="1" applyBorder="1" applyAlignment="1">
      <alignment horizontal="center"/>
    </xf>
    <xf numFmtId="2" fontId="9" fillId="2" borderId="2" xfId="0" applyNumberFormat="1" applyFont="1" applyFill="1" applyBorder="1" applyAlignment="1">
      <alignment horizontal="center"/>
    </xf>
    <xf numFmtId="0" fontId="8" fillId="2" borderId="26" xfId="0" applyFont="1" applyFill="1" applyBorder="1" applyAlignment="1">
      <alignment horizontal="right"/>
    </xf>
    <xf numFmtId="10" fontId="10" fillId="0" borderId="0" xfId="1" applyNumberFormat="1" applyFont="1"/>
    <xf numFmtId="165" fontId="18" fillId="0" borderId="0" xfId="0" applyNumberFormat="1" applyFont="1"/>
    <xf numFmtId="165" fontId="19" fillId="0" borderId="0" xfId="0" applyNumberFormat="1" applyFont="1"/>
    <xf numFmtId="165" fontId="20" fillId="0" borderId="0" xfId="0" applyNumberFormat="1" applyFont="1"/>
    <xf numFmtId="165" fontId="21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22" fillId="0" borderId="0" xfId="0" applyFont="1"/>
    <xf numFmtId="0" fontId="23" fillId="0" borderId="0" xfId="0" applyFont="1"/>
  </cellXfs>
  <cellStyles count="2">
    <cellStyle name="Normal" xfId="0" builtinId="0"/>
    <cellStyle name="Pourcentage" xfId="1" builtinId="5"/>
  </cellStyles>
  <dxfs count="160"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</font>
      <fill>
        <patternFill>
          <bgColor rgb="FF94D969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1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94D969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4F0DC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CC99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1"/>
      </font>
      <fill>
        <patternFill>
          <bgColor rgb="FFFFFFCC"/>
        </patternFill>
      </fill>
    </dxf>
    <dxf>
      <font>
        <b/>
        <i val="0"/>
        <color theme="1"/>
      </font>
      <fill>
        <patternFill>
          <bgColor rgb="FFD9FBF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ozkawa_EX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Base"/>
      <sheetName val="Calcul 1"/>
      <sheetName val="Coffre"/>
      <sheetName val="Dons"/>
      <sheetName val="STAT S --&gt; STAT G"/>
      <sheetName val="STAT Générale"/>
    </sheetNames>
    <sheetDataSet>
      <sheetData sheetId="0"/>
      <sheetData sheetId="1">
        <row r="642">
          <cell r="D642">
            <v>0</v>
          </cell>
        </row>
        <row r="643">
          <cell r="D643">
            <v>0</v>
          </cell>
        </row>
        <row r="644">
          <cell r="D644">
            <v>0</v>
          </cell>
        </row>
        <row r="645">
          <cell r="D645">
            <v>0</v>
          </cell>
        </row>
        <row r="646">
          <cell r="D646">
            <v>0</v>
          </cell>
        </row>
        <row r="647">
          <cell r="D647">
            <v>0</v>
          </cell>
        </row>
        <row r="648">
          <cell r="D648">
            <v>0</v>
          </cell>
        </row>
        <row r="649">
          <cell r="D649">
            <v>0</v>
          </cell>
        </row>
        <row r="650">
          <cell r="D650">
            <v>0</v>
          </cell>
        </row>
        <row r="651">
          <cell r="D651">
            <v>0</v>
          </cell>
        </row>
        <row r="659">
          <cell r="D659" t="str">
            <v>#90QGRC0C</v>
          </cell>
          <cell r="E659" t="str">
            <v>Dooz Kawa</v>
          </cell>
          <cell r="F659" t="str">
            <v>Dooz Kawa</v>
          </cell>
        </row>
        <row r="660">
          <cell r="D660" t="str">
            <v>#2LYLCGYQ</v>
          </cell>
          <cell r="E660" t="str">
            <v>DAV1</v>
          </cell>
          <cell r="F660" t="str">
            <v>DAV1</v>
          </cell>
        </row>
        <row r="661">
          <cell r="D661" t="str">
            <v>#2PCY0028C</v>
          </cell>
          <cell r="E661" t="str">
            <v>Billie Brelok</v>
          </cell>
          <cell r="F661" t="str">
            <v>Billie Brelok</v>
          </cell>
        </row>
        <row r="662">
          <cell r="D662" t="str">
            <v>#2U2GLLJJC</v>
          </cell>
          <cell r="E662" t="str">
            <v>AndromÃ¨de</v>
          </cell>
          <cell r="F662" t="str">
            <v>Andromède</v>
          </cell>
        </row>
        <row r="663">
          <cell r="D663" t="str">
            <v>#89YR20PPU</v>
          </cell>
          <cell r="E663" t="str">
            <v>Lexusæ´‹</v>
          </cell>
          <cell r="F663" t="str">
            <v>Lexus</v>
          </cell>
        </row>
        <row r="664">
          <cell r="D664" t="str">
            <v>#8PVJVV8YV</v>
          </cell>
          <cell r="E664" t="str">
            <v>Le boss</v>
          </cell>
          <cell r="F664" t="str">
            <v>Le Boss</v>
          </cell>
        </row>
        <row r="665">
          <cell r="D665" t="str">
            <v>#2PY20QUVG</v>
          </cell>
          <cell r="E665">
            <v>1234</v>
          </cell>
          <cell r="F665" t="str">
            <v>"1234"</v>
          </cell>
        </row>
        <row r="666">
          <cell r="D666" t="str">
            <v>#2RCG0LC90</v>
          </cell>
          <cell r="E666" t="str">
            <v>el lobo</v>
          </cell>
          <cell r="F666" t="str">
            <v>El Lobo</v>
          </cell>
        </row>
        <row r="667">
          <cell r="D667" t="str">
            <v>#229RGP89P</v>
          </cell>
          <cell r="E667" t="str">
            <v>Daniel Ciclope</v>
          </cell>
          <cell r="F667" t="str">
            <v>Daniel Ciclope</v>
          </cell>
        </row>
        <row r="668">
          <cell r="D668" t="str">
            <v>#UQGJ982C</v>
          </cell>
          <cell r="E668" t="str">
            <v>Wax Tailor</v>
          </cell>
          <cell r="F668" t="str">
            <v>Wax Tailor</v>
          </cell>
        </row>
        <row r="669">
          <cell r="D669" t="str">
            <v>#8YP020UYV</v>
          </cell>
          <cell r="E669" t="str">
            <v>loa</v>
          </cell>
          <cell r="F669" t="str">
            <v>Loa</v>
          </cell>
        </row>
        <row r="670">
          <cell r="D670" t="str">
            <v>#2L8RGG0JQ</v>
          </cell>
          <cell r="E670" t="str">
            <v>mylilbutt</v>
          </cell>
          <cell r="F670" t="str">
            <v>Mylilbutt</v>
          </cell>
        </row>
        <row r="671">
          <cell r="D671" t="str">
            <v>#UR00P8G2</v>
          </cell>
          <cell r="E671" t="str">
            <v>gabin</v>
          </cell>
          <cell r="F671" t="str">
            <v>Gabin</v>
          </cell>
        </row>
        <row r="672">
          <cell r="D672" t="str">
            <v>#Y8YQ2RVC</v>
          </cell>
          <cell r="E672" t="str">
            <v>toto21320</v>
          </cell>
          <cell r="F672" t="str">
            <v>toto21320</v>
          </cell>
        </row>
        <row r="673">
          <cell r="D673" t="str">
            <v>#8C0PRCJ0L</v>
          </cell>
          <cell r="E673" t="str">
            <v>Jorge</v>
          </cell>
          <cell r="F673" t="str">
            <v>Jorge</v>
          </cell>
        </row>
        <row r="674">
          <cell r="D674" t="str">
            <v>#80CPU2YGG</v>
          </cell>
          <cell r="E674" t="str">
            <v>#NAUFAL BUSTOMI</v>
          </cell>
          <cell r="F674" t="str">
            <v>#NAUFAL BUSTOMI</v>
          </cell>
        </row>
        <row r="675">
          <cell r="D675" t="str">
            <v>#9LJ9R0UG</v>
          </cell>
          <cell r="E675" t="str">
            <v>KID</v>
          </cell>
          <cell r="F675" t="str">
            <v>KID</v>
          </cell>
        </row>
        <row r="676">
          <cell r="D676" t="str">
            <v>#LCYLJ2J8</v>
          </cell>
          <cell r="E676" t="str">
            <v>Jul</v>
          </cell>
          <cell r="F676" t="str">
            <v>Jul</v>
          </cell>
        </row>
        <row r="677">
          <cell r="D677" t="str">
            <v>#G8GJ22Q8</v>
          </cell>
          <cell r="E677" t="str">
            <v>Elie</v>
          </cell>
          <cell r="F677" t="str">
            <v>Elie</v>
          </cell>
        </row>
        <row r="678">
          <cell r="D678" t="str">
            <v>#P9C208PP</v>
          </cell>
          <cell r="E678" t="str">
            <v>linna</v>
          </cell>
          <cell r="F678" t="str">
            <v>Linna</v>
          </cell>
        </row>
        <row r="679">
          <cell r="D679" t="str">
            <v>#VJ8C9PRU</v>
          </cell>
          <cell r="E679" t="str">
            <v>Quattog</v>
          </cell>
          <cell r="F679" t="str">
            <v>Quattog</v>
          </cell>
        </row>
        <row r="680">
          <cell r="D680" t="str">
            <v>#8C9CQQQG2</v>
          </cell>
          <cell r="E680" t="str">
            <v>Pablo Escobar</v>
          </cell>
          <cell r="F680" t="str">
            <v>Pablo Escobar</v>
          </cell>
        </row>
        <row r="681">
          <cell r="D681" t="str">
            <v>#8L2L920UQ</v>
          </cell>
          <cell r="E681" t="str">
            <v>âš½âš½âš½âš½âš½</v>
          </cell>
          <cell r="F681" t="str">
            <v>(ooooo)</v>
          </cell>
        </row>
        <row r="682">
          <cell r="D682" t="str">
            <v>#8GRJRUJYG</v>
          </cell>
          <cell r="E682" t="str">
            <v>Elie du 21</v>
          </cell>
          <cell r="F682" t="str">
            <v>Elie du 21</v>
          </cell>
        </row>
        <row r="683">
          <cell r="D683" t="str">
            <v>#8JPV9CVV0</v>
          </cell>
          <cell r="E683" t="str">
            <v>El salvadordoki</v>
          </cell>
          <cell r="F683" t="str">
            <v>El Salvadordoki</v>
          </cell>
        </row>
        <row r="684">
          <cell r="D684" t="str">
            <v>#LYLCUU9U</v>
          </cell>
          <cell r="E684" t="str">
            <v>monat</v>
          </cell>
          <cell r="F684" t="str">
            <v>Monat</v>
          </cell>
        </row>
        <row r="685">
          <cell r="D685" t="str">
            <v>#890QVR2L0</v>
          </cell>
          <cell r="E685" t="str">
            <v>supercell</v>
          </cell>
          <cell r="F685" t="str">
            <v>Supercell</v>
          </cell>
        </row>
        <row r="686">
          <cell r="D686" t="str">
            <v>#8P8PUCVJY</v>
          </cell>
          <cell r="E686" t="str">
            <v>GoSaJo</v>
          </cell>
          <cell r="F686" t="str">
            <v>Gosajo</v>
          </cell>
        </row>
        <row r="687">
          <cell r="D687" t="str">
            <v>#2PLVL2VPU</v>
          </cell>
          <cell r="E687" t="str">
            <v>Eduardo</v>
          </cell>
          <cell r="F687" t="str">
            <v>Eduardo</v>
          </cell>
        </row>
        <row r="688">
          <cell r="D688" t="str">
            <v>#8P0U0U9CP</v>
          </cell>
          <cell r="E688" t="str">
            <v>megaknight</v>
          </cell>
          <cell r="F688" t="str">
            <v>Mégaknight</v>
          </cell>
        </row>
        <row r="689">
          <cell r="D689" t="str">
            <v>#J090VLCG</v>
          </cell>
          <cell r="E689" t="str">
            <v>Mr Troy</v>
          </cell>
          <cell r="F689" t="str">
            <v>Mr Troy</v>
          </cell>
        </row>
        <row r="690">
          <cell r="D690" t="str">
            <v>#YRRLLGC9</v>
          </cell>
          <cell r="E690" t="str">
            <v>mahir840z</v>
          </cell>
          <cell r="F690" t="str">
            <v>Mahir840z</v>
          </cell>
        </row>
        <row r="691">
          <cell r="D691" t="str">
            <v>#2YR8V2RY9</v>
          </cell>
          <cell r="E691" t="str">
            <v>woc jjk</v>
          </cell>
          <cell r="F691" t="str">
            <v>Woc jjk</v>
          </cell>
        </row>
        <row r="692">
          <cell r="D692" t="str">
            <v>#8YJ22GVGG</v>
          </cell>
          <cell r="E692" t="str">
            <v>nÃ©o</v>
          </cell>
          <cell r="F692" t="str">
            <v>Néo</v>
          </cell>
        </row>
        <row r="693">
          <cell r="D693" t="str">
            <v>#8QRGCG9U9</v>
          </cell>
          <cell r="E693" t="str">
            <v>Parra for Cuva</v>
          </cell>
          <cell r="F693" t="str">
            <v>Parra for Cuva</v>
          </cell>
        </row>
        <row r="694">
          <cell r="D694" t="str">
            <v>#2Y0RLCGQU</v>
          </cell>
          <cell r="E694" t="str">
            <v>ikhbal</v>
          </cell>
          <cell r="F694" t="str">
            <v>Ikhbal</v>
          </cell>
        </row>
        <row r="695">
          <cell r="D695" t="str">
            <v>#82U89G9CP</v>
          </cell>
          <cell r="E695" t="str">
            <v>Chris Menace</v>
          </cell>
          <cell r="F695" t="str">
            <v>Chris Menace</v>
          </cell>
        </row>
        <row r="696">
          <cell r="D696" t="str">
            <v>#8PLG22CQ8</v>
          </cell>
          <cell r="E696" t="str">
            <v>Hackdios</v>
          </cell>
          <cell r="F696" t="str">
            <v>Hackdios</v>
          </cell>
        </row>
        <row r="697">
          <cell r="D697" t="str">
            <v>#8G890QLQQ</v>
          </cell>
          <cell r="E697" t="str">
            <v>princesse du 73</v>
          </cell>
          <cell r="F697" t="str">
            <v>Princesse du 73</v>
          </cell>
        </row>
        <row r="698">
          <cell r="D698" t="str">
            <v>#8L2L08G0Q</v>
          </cell>
          <cell r="E698" t="str">
            <v>toto21320</v>
          </cell>
          <cell r="F698" t="str">
            <v>Toto21320</v>
          </cell>
        </row>
        <row r="699">
          <cell r="D699" t="str">
            <v>#8R82LQQRJ</v>
          </cell>
          <cell r="E699" t="str">
            <v>39 du 21</v>
          </cell>
          <cell r="F699" t="str">
            <v>39 du 21</v>
          </cell>
        </row>
        <row r="700">
          <cell r="D700" t="str">
            <v>#9GR8Q0VVR</v>
          </cell>
          <cell r="E700" t="str">
            <v>nathan21320</v>
          </cell>
          <cell r="F700" t="str">
            <v>Nathan21320</v>
          </cell>
        </row>
        <row r="701">
          <cell r="D701" t="str">
            <v>#29GJJV00</v>
          </cell>
          <cell r="E701" t="str">
            <v>SAIFPUTOAMO</v>
          </cell>
          <cell r="F701" t="str">
            <v>SAIFPUTOAMO</v>
          </cell>
        </row>
        <row r="702">
          <cell r="D702" t="str">
            <v>#29Q2P09</v>
          </cell>
          <cell r="E702" t="str">
            <v>Jordan-Gaming</v>
          </cell>
          <cell r="F702" t="str">
            <v>Jordan-Gaming</v>
          </cell>
        </row>
        <row r="703">
          <cell r="D703" t="str">
            <v>#9GRRJJ09R</v>
          </cell>
          <cell r="E703" t="str">
            <v>Rodrigo</v>
          </cell>
          <cell r="F703" t="str">
            <v>Rodrigo</v>
          </cell>
        </row>
        <row r="704">
          <cell r="D704" t="str">
            <v>#88J289808</v>
          </cell>
          <cell r="E704" t="str">
            <v>Iker</v>
          </cell>
          <cell r="F704" t="str">
            <v>Iker</v>
          </cell>
        </row>
        <row r="705">
          <cell r="D705" t="str">
            <v>#99288RY90</v>
          </cell>
          <cell r="E705" t="str">
            <v>The princess</v>
          </cell>
          <cell r="F705" t="str">
            <v>The Princess</v>
          </cell>
        </row>
      </sheetData>
      <sheetData sheetId="2">
        <row r="7">
          <cell r="E7">
            <v>86</v>
          </cell>
          <cell r="F7">
            <v>1.72</v>
          </cell>
        </row>
        <row r="66">
          <cell r="F66">
            <v>1.44</v>
          </cell>
        </row>
        <row r="67">
          <cell r="F67">
            <v>20</v>
          </cell>
        </row>
      </sheetData>
      <sheetData sheetId="3">
        <row r="7">
          <cell r="E7">
            <v>131</v>
          </cell>
          <cell r="F7">
            <v>60</v>
          </cell>
        </row>
        <row r="123">
          <cell r="F123" t="str">
            <v>STANDARD(+)</v>
          </cell>
        </row>
        <row r="124">
          <cell r="F124">
            <v>7.1978021978021972E-2</v>
          </cell>
        </row>
        <row r="127">
          <cell r="F127">
            <v>2.1696232339089478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J285"/>
  <sheetViews>
    <sheetView tabSelected="1" zoomScale="50" zoomScaleNormal="50" workbookViewId="0">
      <selection activeCell="C5" sqref="C5"/>
    </sheetView>
  </sheetViews>
  <sheetFormatPr baseColWidth="10" defaultRowHeight="14.4" x14ac:dyDescent="0.3"/>
  <cols>
    <col min="2" max="2" width="14.5546875" bestFit="1" customWidth="1"/>
    <col min="3" max="3" width="37.6640625" bestFit="1" customWidth="1"/>
    <col min="4" max="4" width="24.77734375" bestFit="1" customWidth="1"/>
    <col min="5" max="5" width="24.77734375" customWidth="1"/>
    <col min="6" max="6" width="23.6640625" bestFit="1" customWidth="1"/>
    <col min="7" max="7" width="16.44140625" bestFit="1" customWidth="1"/>
    <col min="8" max="8" width="12.77734375" customWidth="1"/>
    <col min="9" max="9" width="17.6640625" bestFit="1" customWidth="1"/>
    <col min="10" max="10" width="24.6640625" bestFit="1" customWidth="1"/>
    <col min="11" max="11" width="30.44140625" bestFit="1" customWidth="1"/>
    <col min="12" max="12" width="16.5546875" bestFit="1" customWidth="1"/>
    <col min="14" max="14" width="17.109375" customWidth="1"/>
    <col min="16" max="16" width="5.88671875" bestFit="1" customWidth="1"/>
    <col min="17" max="17" width="35.109375" bestFit="1" customWidth="1"/>
    <col min="18" max="18" width="28.5546875" bestFit="1" customWidth="1"/>
    <col min="19" max="19" width="15.88671875" bestFit="1" customWidth="1"/>
    <col min="20" max="20" width="21.88671875" bestFit="1" customWidth="1"/>
    <col min="21" max="21" width="19.44140625" bestFit="1" customWidth="1"/>
    <col min="22" max="22" width="13.21875" customWidth="1"/>
    <col min="23" max="23" width="20.88671875" bestFit="1" customWidth="1"/>
    <col min="24" max="24" width="32.109375" customWidth="1"/>
    <col min="25" max="25" width="35.6640625" bestFit="1" customWidth="1"/>
    <col min="26" max="26" width="31.6640625" bestFit="1" customWidth="1"/>
    <col min="27" max="27" width="11.5546875" customWidth="1"/>
    <col min="28" max="28" width="19.6640625" customWidth="1"/>
    <col min="29" max="29" width="15.21875" bestFit="1" customWidth="1"/>
    <col min="58" max="58" width="14.109375" bestFit="1" customWidth="1"/>
    <col min="59" max="59" width="24.109375" bestFit="1" customWidth="1"/>
    <col min="60" max="60" width="11.44140625" bestFit="1" customWidth="1"/>
    <col min="61" max="61" width="28.5546875" bestFit="1" customWidth="1"/>
  </cols>
  <sheetData>
    <row r="1" spans="2:62" ht="9.6" customHeight="1" x14ac:dyDescent="0.3"/>
    <row r="3" spans="2:62" ht="46.2" x14ac:dyDescent="0.85">
      <c r="C3" s="87" t="s">
        <v>39</v>
      </c>
      <c r="D3" s="86"/>
    </row>
    <row r="4" spans="2:62" ht="46.8" thickBot="1" x14ac:dyDescent="0.9">
      <c r="C4" s="87" t="s">
        <v>40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</row>
    <row r="5" spans="2:62" ht="39.6" thickTop="1" thickBot="1" x14ac:dyDescent="0.75">
      <c r="C5" s="55"/>
      <c r="D5" s="54"/>
      <c r="E5" s="53"/>
      <c r="F5" s="53"/>
      <c r="G5" s="52"/>
      <c r="H5" s="53"/>
      <c r="I5" s="53"/>
      <c r="J5" s="53"/>
      <c r="K5" s="53"/>
      <c r="L5" s="52"/>
      <c r="M5" s="51"/>
      <c r="N5" s="50"/>
      <c r="P5" s="49"/>
      <c r="Q5" s="48"/>
      <c r="R5" s="47"/>
      <c r="S5" s="46"/>
      <c r="T5" s="46"/>
      <c r="U5" s="45"/>
      <c r="V5" s="47"/>
      <c r="W5" s="46"/>
      <c r="X5" s="46"/>
      <c r="Y5" s="46"/>
      <c r="Z5" s="45"/>
      <c r="AA5" s="44"/>
      <c r="AB5" s="43"/>
      <c r="AC5" s="66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F5" s="85"/>
      <c r="BG5" s="85"/>
    </row>
    <row r="6" spans="2:62" ht="30" customHeight="1" thickTop="1" thickBot="1" x14ac:dyDescent="0.65">
      <c r="C6" s="42"/>
      <c r="D6" s="41"/>
      <c r="E6" s="41"/>
      <c r="F6" s="41"/>
      <c r="G6" s="40"/>
      <c r="H6" s="41"/>
      <c r="I6" s="41"/>
      <c r="J6" s="41"/>
      <c r="K6" s="41"/>
      <c r="L6" s="40"/>
      <c r="M6" s="39"/>
      <c r="N6" s="38"/>
      <c r="P6" s="37"/>
      <c r="Q6" s="36"/>
      <c r="R6" s="35"/>
      <c r="S6" s="35"/>
      <c r="T6" s="35"/>
      <c r="U6" s="34"/>
      <c r="V6" s="35"/>
      <c r="W6" s="35"/>
      <c r="X6" s="35"/>
      <c r="Y6" s="35"/>
      <c r="Z6" s="34"/>
      <c r="AA6" s="33"/>
      <c r="AB6" s="32"/>
      <c r="AC6" s="66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F6" s="83"/>
      <c r="BG6" s="83"/>
      <c r="BH6" s="84"/>
      <c r="BJ6" s="83"/>
    </row>
    <row r="7" spans="2:62" ht="32.4" customHeight="1" thickTop="1" thickBot="1" x14ac:dyDescent="0.65">
      <c r="B7" s="22">
        <f ca="1">M7</f>
        <v>11.228811616954474</v>
      </c>
      <c r="C7" s="21" t="s">
        <v>0</v>
      </c>
      <c r="D7" s="20">
        <f ca="1">OFFSET([1]Coffre!E7,(ROW()-7)*1,0)</f>
        <v>86</v>
      </c>
      <c r="E7" s="16">
        <f ca="1">OFFSET([1]Coffre!F7,(ROW()-7)*1,0)</f>
        <v>1.72</v>
      </c>
      <c r="F7" s="19">
        <f ca="1">(OFFSET([1]Coffre!F66,(ROW()-7)*2,0))/5</f>
        <v>0.28799999999999998</v>
      </c>
      <c r="G7" s="18">
        <f ca="1">OFFSET([1]Coffre!F67,(ROW()-7)*2,0)</f>
        <v>20</v>
      </c>
      <c r="H7" s="17">
        <f ca="1">OFFSET([1]Dons!E7,(ROW()-7)*1,0)</f>
        <v>131</v>
      </c>
      <c r="I7" s="17">
        <f ca="1">OFFSET([1]Dons!F7,(ROW()-7)*1,0)</f>
        <v>60</v>
      </c>
      <c r="J7" s="17" t="str">
        <f ca="1">IF(H7+I7+L7=-1,"INACTIF",OFFSET([1]Dons!F123,(ROW()-7)*7,0))</f>
        <v>STANDARD(+)</v>
      </c>
      <c r="K7" s="16">
        <f ca="1">OFFSET([1]Dons!F124,(ROW()-7)*7,0)</f>
        <v>7.1978021978021972E-2</v>
      </c>
      <c r="L7" s="15">
        <f ca="1">OFFSET([1]Dons!F127,(ROW()-7)*7,0)</f>
        <v>2.1696232339089478</v>
      </c>
      <c r="M7" s="14">
        <f ca="1">IF(SUM(F7+G7+L7)/2&lt;=0,0,SUM(F7+G7+L7)/2)</f>
        <v>11.228811616954474</v>
      </c>
      <c r="N7" s="13"/>
      <c r="O7">
        <f ca="1">LARGE(B7:B56,1)</f>
        <v>11.228811616954474</v>
      </c>
      <c r="P7" s="12">
        <v>1</v>
      </c>
      <c r="Q7" s="24" t="str">
        <f ca="1">IF(O7=0," ",VLOOKUP(O7,'STAT Semaine'!B7:C56,2,FALSE))</f>
        <v>Martin</v>
      </c>
      <c r="R7" s="20">
        <f ca="1">IF(O7=0," ",VLOOKUP(Q7,C7:N56,2,FALSE))</f>
        <v>86</v>
      </c>
      <c r="S7" s="31">
        <f ca="1">IF(O7=0," ",VLOOKUP(Q7,C7:N56,3,FALSE))</f>
        <v>1.72</v>
      </c>
      <c r="T7" s="30">
        <f ca="1">IF(O7=0," ",VLOOKUP(Q7,C7:N56,4,FALSE))</f>
        <v>0.28799999999999998</v>
      </c>
      <c r="U7" s="8">
        <f ca="1">IF(O7=0," ",VLOOKUP(Q7,C7:N56,5,FALSE))</f>
        <v>20</v>
      </c>
      <c r="V7" s="20">
        <f ca="1">IF(O7=0," ",VLOOKUP(Q7,C7:N56,6,FALSE))</f>
        <v>131</v>
      </c>
      <c r="W7" s="17">
        <f ca="1">IF(O7=0," ",VLOOKUP(Q7,C7:N56,7,FALSE))</f>
        <v>60</v>
      </c>
      <c r="X7" s="29" t="str">
        <f ca="1">IF(O7=0,"",VLOOKUP(Q7,C7:N56,8,FALSE))</f>
        <v>STANDARD(+)</v>
      </c>
      <c r="Y7" s="28">
        <f ca="1">IF(O7=0," ",VLOOKUP(Q7,C7:N56,9,FALSE))</f>
        <v>7.1978021978021972E-2</v>
      </c>
      <c r="Z7" s="19">
        <f ca="1">IF(O7=0," ",VLOOKUP(Q7,C7:N56,10,FALSE))</f>
        <v>2.1696232339089478</v>
      </c>
      <c r="AA7" s="27">
        <f ca="1">IF(O7=0," ",IF(O7&lt;0,0,IF(O7&gt;20,20,IF(O7&gt;=0,O7))))</f>
        <v>11.228811616954474</v>
      </c>
      <c r="AB7" s="26"/>
      <c r="AC7" s="66" t="str">
        <f ca="1">IF(O7=0," ",VLOOKUP(O7,'STAT Semaine'!B7:C56,2,FALSE))</f>
        <v>Martin</v>
      </c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4"/>
      <c r="BE7" s="25"/>
      <c r="BG7" s="82"/>
      <c r="BH7" s="81"/>
      <c r="BI7" s="25"/>
      <c r="BJ7" s="78"/>
    </row>
    <row r="8" spans="2:62" ht="32.4" customHeight="1" thickTop="1" thickBot="1" x14ac:dyDescent="0.65">
      <c r="B8" s="22">
        <f ca="1">M8</f>
        <v>5.3142857142857141</v>
      </c>
      <c r="C8" s="77" t="s">
        <v>1</v>
      </c>
      <c r="D8" s="7">
        <f ca="1">OFFSET([1]Coffre!E7,(ROW()-7)*1,0)</f>
        <v>25</v>
      </c>
      <c r="E8" s="75">
        <f ca="1">OFFSET([1]Coffre!F7,(ROW()-7)*1,0)</f>
        <v>0.5</v>
      </c>
      <c r="F8" s="3">
        <f ca="1">(OFFSET([1]Coffre!F66,(ROW()-7)*2,0))/5</f>
        <v>0</v>
      </c>
      <c r="G8" s="76">
        <f ca="1">OFFSET([1]Coffre!F67,(ROW()-7)*2,0)</f>
        <v>10</v>
      </c>
      <c r="H8" s="6">
        <f ca="1">OFFSET([1]Dons!E7,(ROW()-7)*1,0)</f>
        <v>48</v>
      </c>
      <c r="I8" s="6">
        <f ca="1">OFFSET([1]Dons!F7,(ROW()-7)*1,0)</f>
        <v>48</v>
      </c>
      <c r="J8" s="17" t="str">
        <f ca="1">IF(H8+I8+L8=-1,"INACTIF",OFFSET([1]Dons!F123,(ROW()-7)*7,0))</f>
        <v>EQUITABLE</v>
      </c>
      <c r="K8" s="75">
        <f ca="1">OFFSET([1]Dons!F124,(ROW()-7)*7,0)</f>
        <v>2.8571428571428571E-2</v>
      </c>
      <c r="L8" s="74">
        <f ca="1">OFFSET([1]Dons!F127,(ROW()-7)*7,0)</f>
        <v>0.62857142857142856</v>
      </c>
      <c r="M8" s="63">
        <f ca="1">IF(SUM(F8+G8+L8)/2&lt;=0,0,SUM(F8+G8+L8)/2)</f>
        <v>5.3142857142857141</v>
      </c>
      <c r="N8" s="62"/>
      <c r="O8">
        <f ca="1">LARGE(B7:B56,2)</f>
        <v>11.147931972789115</v>
      </c>
      <c r="P8" s="12">
        <v>2</v>
      </c>
      <c r="Q8" s="24" t="str">
        <f ca="1">IF(O8=0," ",VLOOKUP(O8,'STAT Semaine'!B7:C56,2,FALSE))</f>
        <v>Paul</v>
      </c>
      <c r="R8" s="7">
        <f ca="1">IF(O8=0," ",VLOOKUP(Q8,C7:N56,2,FALSE))</f>
        <v>92</v>
      </c>
      <c r="S8" s="10">
        <f ca="1">IF(O8=0," ",VLOOKUP(Q8,C7:N56,3,FALSE))</f>
        <v>1.84</v>
      </c>
      <c r="T8" s="67">
        <f ca="1">IF(O8=0," ",VLOOKUP(Q8,C7:N56,4,FALSE))</f>
        <v>0.33600000000000002</v>
      </c>
      <c r="U8" s="8">
        <f ca="1">IF(O8=0," ",VLOOKUP(Q8,C7:N56,5,FALSE))</f>
        <v>20</v>
      </c>
      <c r="V8" s="7">
        <f ca="1">IF(O8=0," ",VLOOKUP(Q8,C7:N56,6,FALSE))</f>
        <v>134</v>
      </c>
      <c r="W8" s="6">
        <f ca="1">IF(O8=0," ",VLOOKUP(Q8,C7:N56,7,FALSE))</f>
        <v>102</v>
      </c>
      <c r="X8" s="23" t="str">
        <f ca="1">IF(O8=0,"",VLOOKUP(Q8,C7:N56,8,FALSE))</f>
        <v>STANDARD(+)</v>
      </c>
      <c r="Y8" s="4">
        <f ca="1">IF(O8=0," ",VLOOKUP(Q8,C7:N56,9,FALSE))</f>
        <v>7.9761904761904756E-2</v>
      </c>
      <c r="Z8" s="3">
        <f ca="1">IF(O8=0," ",VLOOKUP(Q8,C7:N56,10,FALSE))</f>
        <v>1.9598639455782312</v>
      </c>
      <c r="AA8" s="2">
        <f ca="1">IF(O8=0," ",IF(O8&lt;0,0,IF(O8&gt;20,20,IF(O8&gt;=0,O8))))</f>
        <v>11.147931972789115</v>
      </c>
      <c r="AB8" s="1"/>
      <c r="AC8" s="66" t="str">
        <f ca="1">IF(O8=0," ",VLOOKUP(O8,'STAT Semaine'!B7:C56,2,FALSE))</f>
        <v>Paul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4"/>
      <c r="BE8" s="25"/>
      <c r="BG8" s="82"/>
      <c r="BH8" s="81"/>
      <c r="BI8" s="25"/>
      <c r="BJ8" s="78"/>
    </row>
    <row r="9" spans="2:62" ht="32.4" customHeight="1" thickTop="1" thickBot="1" x14ac:dyDescent="0.65">
      <c r="B9" s="22">
        <f ca="1">M9</f>
        <v>10.177959183673469</v>
      </c>
      <c r="C9" s="77" t="s">
        <v>2</v>
      </c>
      <c r="D9" s="7">
        <f ca="1">OFFSET([1]Coffre!E7,(ROW()-7)*1,0)</f>
        <v>70</v>
      </c>
      <c r="E9" s="75">
        <f ca="1">OFFSET([1]Coffre!F7,(ROW()-7)*1,0)</f>
        <v>1.4</v>
      </c>
      <c r="F9" s="3">
        <f ca="1">(OFFSET([1]Coffre!F66,(ROW()-7)*2,0))/5</f>
        <v>0.15999999999999998</v>
      </c>
      <c r="G9" s="76">
        <f ca="1">OFFSET([1]Coffre!F67,(ROW()-7)*2,0)</f>
        <v>20</v>
      </c>
      <c r="H9" s="6">
        <f ca="1">OFFSET([1]Dons!E7,(ROW()-7)*1,0)</f>
        <v>24</v>
      </c>
      <c r="I9" s="6">
        <f ca="1">OFFSET([1]Dons!F7,(ROW()-7)*1,0)</f>
        <v>68</v>
      </c>
      <c r="J9" s="17" t="str">
        <f ca="1">IF(H9+I9+L9=-1,"INACTIF",OFFSET([1]Dons!F123,(ROW()-7)*7,0))</f>
        <v>STANDARD(-)</v>
      </c>
      <c r="K9" s="75">
        <f ca="1">OFFSET([1]Dons!F124,(ROW()-7)*7,0)</f>
        <v>1.4285714285714285E-2</v>
      </c>
      <c r="L9" s="74">
        <f ca="1">OFFSET([1]Dons!F127,(ROW()-7)*7,0)</f>
        <v>0.19591836734693877</v>
      </c>
      <c r="M9" s="63">
        <f ca="1">IF(SUM(F9+G9+L9)/2&lt;=0,0,SUM(F9+G9+L9)/2)</f>
        <v>10.177959183673469</v>
      </c>
      <c r="N9" s="62"/>
      <c r="O9">
        <f ca="1">LARGE(B7:B56,3)</f>
        <v>10.527321428571428</v>
      </c>
      <c r="P9" s="12">
        <v>3</v>
      </c>
      <c r="Q9" s="24" t="str">
        <f ca="1">IF(O9=0," ",VLOOKUP(O9,'STAT Semaine'!B7:C56,2,FALSE))</f>
        <v>Clém</v>
      </c>
      <c r="R9" s="7">
        <f ca="1">IF(O9=0," ",VLOOKUP(Q9,C7:N56,2,FALSE))</f>
        <v>70</v>
      </c>
      <c r="S9" s="10">
        <f ca="1">IF(O9=0," ",VLOOKUP(Q9,C7:N56,3,FALSE))</f>
        <v>1.4</v>
      </c>
      <c r="T9" s="67">
        <f ca="1">IF(O9=0," ",VLOOKUP(Q9,C7:N56,4,FALSE))</f>
        <v>0.15999999999999998</v>
      </c>
      <c r="U9" s="8">
        <f ca="1">IF(O9=0," ",VLOOKUP(Q9,C7:N56,5,FALSE))</f>
        <v>20</v>
      </c>
      <c r="V9" s="7">
        <f ca="1">IF(O9=0," ",VLOOKUP(Q9,C7:N56,6,FALSE))</f>
        <v>63</v>
      </c>
      <c r="W9" s="6">
        <f ca="1">IF(O9=0," ",VLOOKUP(Q9,C7:N56,7,FALSE))</f>
        <v>90</v>
      </c>
      <c r="X9" s="23" t="str">
        <f ca="1">IF(O9=0,"",VLOOKUP(Q9,C7:N56,8,FALSE))</f>
        <v>STANDARD(-)</v>
      </c>
      <c r="Y9" s="4">
        <f ca="1">IF(O9=0," ",VLOOKUP(Q9,C7:N56,9,FALSE))</f>
        <v>3.7499999999999999E-2</v>
      </c>
      <c r="Z9" s="3">
        <f ca="1">IF(O9=0," ",VLOOKUP(Q9,C7:N56,10,FALSE))</f>
        <v>0.89464285714285707</v>
      </c>
      <c r="AA9" s="2">
        <f ca="1">IF(O9=0," ",IF(O9&lt;0,0,IF(O9&gt;20,20,IF(O9&gt;=0,O9))))</f>
        <v>10.527321428571428</v>
      </c>
      <c r="AB9" s="1"/>
      <c r="AC9" s="66" t="str">
        <f ca="1">IF(O9=0," ",VLOOKUP(O9,'STAT Semaine'!B7:C56,2,FALSE))</f>
        <v>Clém</v>
      </c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4"/>
      <c r="BE9" s="25"/>
      <c r="BG9" s="82"/>
      <c r="BH9" s="81"/>
      <c r="BI9" s="25"/>
      <c r="BJ9" s="78"/>
    </row>
    <row r="10" spans="2:62" ht="32.4" customHeight="1" thickTop="1" thickBot="1" x14ac:dyDescent="0.65">
      <c r="B10" s="22">
        <f ca="1">M10</f>
        <v>7.6937500000000005</v>
      </c>
      <c r="C10" s="77" t="s">
        <v>3</v>
      </c>
      <c r="D10" s="7">
        <f ca="1">OFFSET([1]Coffre!E7,(ROW()-7)*1,0)</f>
        <v>37</v>
      </c>
      <c r="E10" s="75">
        <f ca="1">OFFSET([1]Coffre!F7,(ROW()-7)*1,0)</f>
        <v>0.74</v>
      </c>
      <c r="F10" s="3">
        <f ca="1">(OFFSET([1]Coffre!F66,(ROW()-7)*2,0))/5</f>
        <v>0</v>
      </c>
      <c r="G10" s="76">
        <f ca="1">OFFSET([1]Coffre!F67,(ROW()-7)*2,0)</f>
        <v>14.8</v>
      </c>
      <c r="H10" s="6">
        <f ca="1">OFFSET([1]Dons!E7,(ROW()-7)*1,0)</f>
        <v>47</v>
      </c>
      <c r="I10" s="6">
        <f ca="1">OFFSET([1]Dons!F7,(ROW()-7)*1,0)</f>
        <v>40</v>
      </c>
      <c r="J10" s="17" t="str">
        <f ca="1">IF(H10+I10+L10=-1,"INACTIF",OFFSET([1]Dons!F123,(ROW()-7)*7,0))</f>
        <v>STANDARD(+)</v>
      </c>
      <c r="K10" s="75">
        <f ca="1">OFFSET([1]Dons!F124,(ROW()-7)*7,0)</f>
        <v>2.7976190476190477E-2</v>
      </c>
      <c r="L10" s="74">
        <f ca="1">OFFSET([1]Dons!F127,(ROW()-7)*7,0)</f>
        <v>0.58750000000000002</v>
      </c>
      <c r="M10" s="63">
        <f ca="1">IF(SUM(F10+G10+L10)/2&lt;=0,0,SUM(F10+G10+L10)/2)</f>
        <v>7.6937500000000005</v>
      </c>
      <c r="N10" s="62"/>
      <c r="O10">
        <f ca="1">LARGE(B7:B56,4)</f>
        <v>10.357510204081633</v>
      </c>
      <c r="P10" s="12">
        <v>4</v>
      </c>
      <c r="Q10" s="24" t="str">
        <f ca="1">IF(O10=0," ",VLOOKUP(O10,'STAT Semaine'!B7:C56,2,FALSE))</f>
        <v>Simon</v>
      </c>
      <c r="R10" s="7">
        <f ca="1">IF(O10=0," ",VLOOKUP(Q10,C7:N56,2,FALSE))</f>
        <v>58</v>
      </c>
      <c r="S10" s="10">
        <f ca="1">IF(O10=0," ",VLOOKUP(Q10,C7:N56,3,FALSE))</f>
        <v>1.1599999999999999</v>
      </c>
      <c r="T10" s="67">
        <f ca="1">IF(O10=0," ",VLOOKUP(Q10,C7:N56,4,FALSE))</f>
        <v>6.3999999999999974E-2</v>
      </c>
      <c r="U10" s="8">
        <f ca="1">IF(O10=0," ",VLOOKUP(Q10,C7:N56,5,FALSE))</f>
        <v>20</v>
      </c>
      <c r="V10" s="7">
        <f ca="1">IF(O10=0," ",VLOOKUP(Q10,C7:N56,6,FALSE))</f>
        <v>66</v>
      </c>
      <c r="W10" s="6">
        <f ca="1">IF(O10=0," ",VLOOKUP(Q10,C7:N56,7,FALSE))</f>
        <v>90</v>
      </c>
      <c r="X10" s="23" t="str">
        <f ca="1">IF(O10=0,"",VLOOKUP(Q10,C7:N56,8,FALSE))</f>
        <v>STANDARD(-)</v>
      </c>
      <c r="Y10" s="4">
        <f ca="1">IF(O10=0," ",VLOOKUP(Q10,C7:N56,9,FALSE))</f>
        <v>3.9285714285714285E-2</v>
      </c>
      <c r="Z10" s="3">
        <f ca="1">IF(O10=0," ",VLOOKUP(Q10,C7:N56,10,FALSE))</f>
        <v>0.65102040816326534</v>
      </c>
      <c r="AA10" s="2">
        <f ca="1">IF(O10=0," ",IF(O10&lt;0,0,IF(O10&gt;20,20,IF(O10&gt;=0,O10))))</f>
        <v>10.357510204081633</v>
      </c>
      <c r="AB10" s="1"/>
      <c r="AC10" s="66" t="str">
        <f ca="1">IF(O10=0," ",VLOOKUP(O10,'STAT Semaine'!B7:C56,2,FALSE))</f>
        <v>Simon</v>
      </c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4"/>
      <c r="BE10" s="25"/>
      <c r="BG10" s="82"/>
      <c r="BH10" s="81"/>
      <c r="BI10" s="25"/>
      <c r="BJ10" s="78"/>
    </row>
    <row r="11" spans="2:62" ht="32.4" customHeight="1" thickTop="1" thickBot="1" x14ac:dyDescent="0.65">
      <c r="B11" s="22">
        <f ca="1">M11</f>
        <v>10.527321428571428</v>
      </c>
      <c r="C11" s="77" t="s">
        <v>4</v>
      </c>
      <c r="D11" s="7">
        <f ca="1">OFFSET([1]Coffre!E7,(ROW()-7)*1,0)</f>
        <v>70</v>
      </c>
      <c r="E11" s="75">
        <f ca="1">OFFSET([1]Coffre!F7,(ROW()-7)*1,0)</f>
        <v>1.4</v>
      </c>
      <c r="F11" s="3">
        <f ca="1">(OFFSET([1]Coffre!F66,(ROW()-7)*2,0))/5</f>
        <v>0.15999999999999998</v>
      </c>
      <c r="G11" s="76">
        <f ca="1">OFFSET([1]Coffre!F67,(ROW()-7)*2,0)</f>
        <v>20</v>
      </c>
      <c r="H11" s="6">
        <f ca="1">OFFSET([1]Dons!E7,(ROW()-7)*1,0)</f>
        <v>63</v>
      </c>
      <c r="I11" s="6">
        <f ca="1">OFFSET([1]Dons!F7,(ROW()-7)*1,0)</f>
        <v>90</v>
      </c>
      <c r="J11" s="17" t="str">
        <f ca="1">IF(H11+I11+L11=-1,"INACTIF",OFFSET([1]Dons!F123,(ROW()-7)*7,0))</f>
        <v>STANDARD(-)</v>
      </c>
      <c r="K11" s="75">
        <f ca="1">OFFSET([1]Dons!F124,(ROW()-7)*7,0)</f>
        <v>3.7499999999999999E-2</v>
      </c>
      <c r="L11" s="74">
        <f ca="1">OFFSET([1]Dons!F127,(ROW()-7)*7,0)</f>
        <v>0.89464285714285707</v>
      </c>
      <c r="M11" s="63">
        <f ca="1">IF(SUM(F11+G11+L11)/2&lt;=0,0,SUM(F11+G11+L11)/2)</f>
        <v>10.527321428571428</v>
      </c>
      <c r="N11" s="62"/>
      <c r="O11">
        <f ca="1">LARGE(B7:B56,5)</f>
        <v>10.177959183673469</v>
      </c>
      <c r="P11" s="12">
        <v>5</v>
      </c>
      <c r="Q11" s="24" t="str">
        <f ca="1">IF(O11=0," ",VLOOKUP(O11,'STAT Semaine'!B7:C56,2,FALSE))</f>
        <v>Jean</v>
      </c>
      <c r="R11" s="7">
        <f ca="1">IF(O11=0," ",VLOOKUP(Q11,C7:N56,2,FALSE))</f>
        <v>70</v>
      </c>
      <c r="S11" s="10">
        <f ca="1">IF(O11=0," ",VLOOKUP(Q11,C7:N56,3,FALSE))</f>
        <v>1.4</v>
      </c>
      <c r="T11" s="67">
        <f ca="1">IF(O11=0," ",VLOOKUP(Q11,C7:N56,4,FALSE))</f>
        <v>0.15999999999999998</v>
      </c>
      <c r="U11" s="8">
        <f ca="1">IF(O11=0," ",VLOOKUP(Q11,C7:N56,5,FALSE))</f>
        <v>20</v>
      </c>
      <c r="V11" s="7">
        <f ca="1">IF(O11=0," ",VLOOKUP(Q11,C7:N56,6,FALSE))</f>
        <v>24</v>
      </c>
      <c r="W11" s="6">
        <f ca="1">IF(O11=0," ",VLOOKUP(Q11,C7:N56,7,FALSE))</f>
        <v>68</v>
      </c>
      <c r="X11" s="23" t="str">
        <f ca="1">IF(O11=0,"",VLOOKUP(Q11,C7:N56,8,FALSE))</f>
        <v>STANDARD(-)</v>
      </c>
      <c r="Y11" s="4">
        <f ca="1">IF(O11=0," ",VLOOKUP(Q11,C7:N56,9,FALSE))</f>
        <v>1.4285714285714285E-2</v>
      </c>
      <c r="Z11" s="3">
        <f ca="1">IF(O11=0," ",VLOOKUP(Q11,C7:N56,10,FALSE))</f>
        <v>0.19591836734693877</v>
      </c>
      <c r="AA11" s="2">
        <f ca="1">IF(O11=0," ",IF(O11&lt;0,0,IF(O11&gt;20,20,IF(O11&gt;=0,O11))))</f>
        <v>10.177959183673469</v>
      </c>
      <c r="AB11" s="1"/>
      <c r="AC11" s="66" t="str">
        <f ca="1">IF(O11=0," ",VLOOKUP(O11,'STAT Semaine'!B7:C56,2,FALSE))</f>
        <v>Jean</v>
      </c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4"/>
      <c r="BE11" s="25"/>
      <c r="BG11" s="82"/>
      <c r="BH11" s="81"/>
      <c r="BI11" s="25"/>
      <c r="BJ11" s="78"/>
    </row>
    <row r="12" spans="2:62" ht="32.4" customHeight="1" thickTop="1" thickBot="1" x14ac:dyDescent="0.65">
      <c r="B12" s="22">
        <f ca="1">M12</f>
        <v>10.357510204081633</v>
      </c>
      <c r="C12" s="77" t="s">
        <v>5</v>
      </c>
      <c r="D12" s="7">
        <f ca="1">OFFSET([1]Coffre!E7,(ROW()-7)*1,0)</f>
        <v>58</v>
      </c>
      <c r="E12" s="75">
        <f ca="1">OFFSET([1]Coffre!F7,(ROW()-7)*1,0)</f>
        <v>1.1599999999999999</v>
      </c>
      <c r="F12" s="3">
        <f ca="1">(OFFSET([1]Coffre!F66,(ROW()-7)*2,0))/5</f>
        <v>6.3999999999999974E-2</v>
      </c>
      <c r="G12" s="76">
        <f ca="1">OFFSET([1]Coffre!F67,(ROW()-7)*2,0)</f>
        <v>20</v>
      </c>
      <c r="H12" s="6">
        <f ca="1">OFFSET([1]Dons!E7,(ROW()-7)*1,0)</f>
        <v>66</v>
      </c>
      <c r="I12" s="6">
        <f ca="1">OFFSET([1]Dons!F7,(ROW()-7)*1,0)</f>
        <v>90</v>
      </c>
      <c r="J12" s="17" t="str">
        <f ca="1">IF(H12+I12+L12=-1,"INACTIF",OFFSET([1]Dons!F123,(ROW()-7)*7,0))</f>
        <v>STANDARD(-)</v>
      </c>
      <c r="K12" s="75">
        <f ca="1">OFFSET([1]Dons!F124,(ROW()-7)*7,0)</f>
        <v>3.9285714285714285E-2</v>
      </c>
      <c r="L12" s="74">
        <f ca="1">OFFSET([1]Dons!F127,(ROW()-7)*7,0)</f>
        <v>0.65102040816326534</v>
      </c>
      <c r="M12" s="63">
        <f ca="1">IF(SUM(F12+G12+L12)/2&lt;=0,0,SUM(F12+G12+L12)/2)</f>
        <v>10.357510204081633</v>
      </c>
      <c r="N12" s="62"/>
      <c r="O12">
        <f ca="1">LARGE(B7:B56,6)</f>
        <v>7.9</v>
      </c>
      <c r="P12" s="12">
        <v>6</v>
      </c>
      <c r="Q12" s="24" t="str">
        <f ca="1">IF(O12=0," ",VLOOKUP(O12,'STAT Semaine'!B7:C56,2,FALSE))</f>
        <v>Laura</v>
      </c>
      <c r="R12" s="7">
        <f ca="1">IF(O12=0," ",VLOOKUP(Q12,C7:N56,2,FALSE))</f>
        <v>42</v>
      </c>
      <c r="S12" s="10">
        <f ca="1">IF(O12=0," ",VLOOKUP(Q12,C7:N56,3,FALSE))</f>
        <v>0.84</v>
      </c>
      <c r="T12" s="67">
        <f ca="1">IF(O12=0," ",VLOOKUP(Q12,C7:N56,4,FALSE))</f>
        <v>0</v>
      </c>
      <c r="U12" s="8">
        <f ca="1">IF(O12=0," ",VLOOKUP(Q12,C7:N56,5,FALSE))</f>
        <v>16.8</v>
      </c>
      <c r="V12" s="7">
        <f ca="1">IF(O12=0," ",VLOOKUP(Q12,C7:N56,6,FALSE))</f>
        <v>0</v>
      </c>
      <c r="W12" s="6">
        <f ca="1">IF(O12=0," ",VLOOKUP(Q12,C7:N56,7,FALSE))</f>
        <v>0</v>
      </c>
      <c r="X12" s="23" t="str">
        <f ca="1">IF(O12=0,"",VLOOKUP(Q12,C7:N56,8,FALSE))</f>
        <v>INACTIF</v>
      </c>
      <c r="Y12" s="4">
        <f ca="1">IF(O12=0," ",VLOOKUP(Q12,C7:N56,9,FALSE))</f>
        <v>0</v>
      </c>
      <c r="Z12" s="3">
        <f ca="1">IF(O12=0," ",VLOOKUP(Q12,C7:N56,10,FALSE))</f>
        <v>-1</v>
      </c>
      <c r="AA12" s="2">
        <f ca="1">IF(O12=0," ",IF(O12&lt;0,0,IF(O12&gt;20,20,IF(O12&gt;=0,O12))))</f>
        <v>7.9</v>
      </c>
      <c r="AB12" s="1"/>
      <c r="AC12" s="66" t="str">
        <f ca="1">IF(O12=0," ",VLOOKUP(O12,'STAT Semaine'!B7:C56,2,FALSE))</f>
        <v>Laura</v>
      </c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4"/>
      <c r="BE12" s="25"/>
      <c r="BG12" s="80"/>
      <c r="BH12" s="79"/>
      <c r="BI12" s="25"/>
      <c r="BJ12" s="78"/>
    </row>
    <row r="13" spans="2:62" ht="32.4" customHeight="1" thickTop="1" thickBot="1" x14ac:dyDescent="0.65">
      <c r="B13" s="22">
        <f ca="1">M13</f>
        <v>11.147931972789115</v>
      </c>
      <c r="C13" s="77" t="s">
        <v>6</v>
      </c>
      <c r="D13" s="7">
        <f ca="1">OFFSET([1]Coffre!E7,(ROW()-7)*1,0)</f>
        <v>92</v>
      </c>
      <c r="E13" s="75">
        <f ca="1">OFFSET([1]Coffre!F7,(ROW()-7)*1,0)</f>
        <v>1.84</v>
      </c>
      <c r="F13" s="3">
        <f ca="1">(OFFSET([1]Coffre!F66,(ROW()-7)*2,0))/5</f>
        <v>0.33600000000000002</v>
      </c>
      <c r="G13" s="76">
        <f ca="1">OFFSET([1]Coffre!F67,(ROW()-7)*2,0)</f>
        <v>20</v>
      </c>
      <c r="H13" s="6">
        <f ca="1">OFFSET([1]Dons!E7,(ROW()-7)*1,0)</f>
        <v>134</v>
      </c>
      <c r="I13" s="6">
        <f ca="1">OFFSET([1]Dons!F7,(ROW()-7)*1,0)</f>
        <v>102</v>
      </c>
      <c r="J13" s="17" t="str">
        <f ca="1">IF(H13+I13+L13=-1,"INACTIF",OFFSET([1]Dons!F123,(ROW()-7)*7,0))</f>
        <v>STANDARD(+)</v>
      </c>
      <c r="K13" s="75">
        <f ca="1">OFFSET([1]Dons!F124,(ROW()-7)*7,0)</f>
        <v>7.9761904761904756E-2</v>
      </c>
      <c r="L13" s="74">
        <f ca="1">OFFSET([1]Dons!F127,(ROW()-7)*7,0)</f>
        <v>1.9598639455782312</v>
      </c>
      <c r="M13" s="63">
        <f ca="1">IF(SUM(F13+G13+L13)/2&lt;=0,0,SUM(F13+G13+L13)/2)</f>
        <v>11.147931972789115</v>
      </c>
      <c r="N13" s="62"/>
      <c r="O13">
        <f ca="1">LARGE(B7:B56,7)</f>
        <v>7.6937500000000005</v>
      </c>
      <c r="P13" s="12">
        <v>7</v>
      </c>
      <c r="Q13" s="24" t="str">
        <f ca="1">IF(O13=0," ",VLOOKUP(O13,'STAT Semaine'!B7:C56,2,FALSE))</f>
        <v>Linna</v>
      </c>
      <c r="R13" s="7">
        <f ca="1">IF(O13=0," ",VLOOKUP(Q13,C7:N56,2,FALSE))</f>
        <v>37</v>
      </c>
      <c r="S13" s="10">
        <f ca="1">IF(O13=0," ",VLOOKUP(Q13,C7:N56,3,FALSE))</f>
        <v>0.74</v>
      </c>
      <c r="T13" s="67">
        <f ca="1">IF(O13=0," ",VLOOKUP(Q13,C7:N56,4,FALSE))</f>
        <v>0</v>
      </c>
      <c r="U13" s="8">
        <f ca="1">IF(O13=0," ",VLOOKUP(Q13,C7:N56,5,FALSE))</f>
        <v>14.8</v>
      </c>
      <c r="V13" s="7">
        <f ca="1">IF(O13=0," ",VLOOKUP(Q13,C7:N56,6,FALSE))</f>
        <v>47</v>
      </c>
      <c r="W13" s="6">
        <f ca="1">IF(O13=0," ",VLOOKUP(Q13,C7:N56,7,FALSE))</f>
        <v>40</v>
      </c>
      <c r="X13" s="23" t="str">
        <f ca="1">IF(O13=0,"",VLOOKUP(Q13,C7:N56,8,FALSE))</f>
        <v>STANDARD(+)</v>
      </c>
      <c r="Y13" s="4">
        <f ca="1">IF(O13=0," ",VLOOKUP(Q13,C7:N56,9,FALSE))</f>
        <v>2.7976190476190477E-2</v>
      </c>
      <c r="Z13" s="3">
        <f ca="1">IF(O13=0," ",VLOOKUP(Q13,C7:N56,10,FALSE))</f>
        <v>0.58750000000000002</v>
      </c>
      <c r="AA13" s="2">
        <f ca="1">IF(O13=0," ",IF(O13&lt;0,0,IF(O13&gt;20,20,IF(O13&gt;=0,O13))))</f>
        <v>7.6937500000000005</v>
      </c>
      <c r="AB13" s="1"/>
      <c r="AC13" s="66" t="str">
        <f ca="1">IF(O13=0," ",VLOOKUP(O13,'STAT Semaine'!B7:C56,2,FALSE))</f>
        <v>Linna</v>
      </c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4"/>
      <c r="BE13" s="25"/>
      <c r="BG13" s="80"/>
      <c r="BH13" s="79"/>
      <c r="BI13" s="25"/>
      <c r="BJ13" s="78"/>
    </row>
    <row r="14" spans="2:62" ht="32.4" customHeight="1" thickTop="1" thickBot="1" x14ac:dyDescent="0.65">
      <c r="B14" s="22">
        <f ca="1">M14</f>
        <v>7.3972170686456407</v>
      </c>
      <c r="C14" s="77" t="s">
        <v>7</v>
      </c>
      <c r="D14" s="7">
        <f ca="1">OFFSET([1]Coffre!E7,(ROW()-7)*1,0)</f>
        <v>34</v>
      </c>
      <c r="E14" s="75">
        <f ca="1">OFFSET([1]Coffre!F7,(ROW()-7)*1,0)</f>
        <v>0.68</v>
      </c>
      <c r="F14" s="3">
        <f ca="1">(OFFSET([1]Coffre!F66,(ROW()-7)*2,0))/5</f>
        <v>0</v>
      </c>
      <c r="G14" s="76">
        <f ca="1">OFFSET([1]Coffre!F67,(ROW()-7)*2,0)</f>
        <v>13.600000000000001</v>
      </c>
      <c r="H14" s="6">
        <f ca="1">OFFSET([1]Dons!E7,(ROW()-7)*1,0)</f>
        <v>74</v>
      </c>
      <c r="I14" s="6">
        <f ca="1">OFFSET([1]Dons!F7,(ROW()-7)*1,0)</f>
        <v>40</v>
      </c>
      <c r="J14" s="17" t="str">
        <f ca="1">IF(H14+I14+L14=-1,"INACTIF",OFFSET([1]Dons!F123,(ROW()-7)*7,0))</f>
        <v>STANDARD(+)</v>
      </c>
      <c r="K14" s="75">
        <f ca="1">OFFSET([1]Dons!F124,(ROW()-7)*7,0)</f>
        <v>4.8051948051948054E-2</v>
      </c>
      <c r="L14" s="74">
        <f ca="1">OFFSET([1]Dons!F127,(ROW()-7)*7,0)</f>
        <v>1.1944341372912803</v>
      </c>
      <c r="M14" s="63">
        <f ca="1">IF(SUM(F14+G14+L14)/2&lt;=0,0,SUM(F14+G14+L14)/2)</f>
        <v>7.3972170686456407</v>
      </c>
      <c r="N14" s="62"/>
      <c r="O14">
        <f ca="1">LARGE(B7:B56,8)</f>
        <v>7.3972170686456407</v>
      </c>
      <c r="P14" s="12">
        <v>8</v>
      </c>
      <c r="Q14" s="24" t="str">
        <f ca="1">IF(O14=0," ",VLOOKUP(O14,'STAT Semaine'!B7:C56,2,FALSE))</f>
        <v>Antoine</v>
      </c>
      <c r="R14" s="7">
        <f ca="1">IF(O14=0," ",VLOOKUP(Q14,C7:N56,2,FALSE))</f>
        <v>34</v>
      </c>
      <c r="S14" s="10">
        <f ca="1">IF(O14=0," ",VLOOKUP(Q14,C7:N56,3,FALSE))</f>
        <v>0.68</v>
      </c>
      <c r="T14" s="67">
        <f ca="1">IF(O14=0," ",VLOOKUP(Q14,C7:N56,4,FALSE))</f>
        <v>0</v>
      </c>
      <c r="U14" s="8">
        <f ca="1">IF(O14=0," ",VLOOKUP(Q14,C7:N56,5,FALSE))</f>
        <v>13.600000000000001</v>
      </c>
      <c r="V14" s="7">
        <f ca="1">IF(O14=0," ",VLOOKUP(Q14,C7:N56,6,FALSE))</f>
        <v>74</v>
      </c>
      <c r="W14" s="6">
        <f ca="1">IF(O14=0," ",VLOOKUP(Q14,C7:N56,7,FALSE))</f>
        <v>40</v>
      </c>
      <c r="X14" s="23" t="str">
        <f ca="1">IF(O14=0,"",VLOOKUP(Q14,C7:N56,8,FALSE))</f>
        <v>STANDARD(+)</v>
      </c>
      <c r="Y14" s="4">
        <f ca="1">IF(O14=0," ",VLOOKUP(Q14,C7:N56,9,FALSE))</f>
        <v>4.8051948051948054E-2</v>
      </c>
      <c r="Z14" s="3">
        <f ca="1">IF(O14=0," ",VLOOKUP(Q14,C7:N56,10,FALSE))</f>
        <v>1.1944341372912803</v>
      </c>
      <c r="AA14" s="2">
        <f ca="1">IF(O14=0," ",IF(O14&lt;0,0,IF(O14&gt;20,20,IF(O14&gt;=0,O14))))</f>
        <v>7.3972170686456407</v>
      </c>
      <c r="AB14" s="1"/>
      <c r="AC14" s="66" t="str">
        <f ca="1">IF(O14=0," ",VLOOKUP(O14,'STAT Semaine'!B7:C56,2,FALSE))</f>
        <v>Antoine</v>
      </c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4"/>
      <c r="BE14" s="25"/>
      <c r="BG14" s="80"/>
      <c r="BH14" s="79"/>
      <c r="BI14" s="25"/>
      <c r="BJ14" s="78"/>
    </row>
    <row r="15" spans="2:62" ht="32.4" customHeight="1" thickTop="1" thickBot="1" x14ac:dyDescent="0.65">
      <c r="B15" s="22">
        <f ca="1">M15</f>
        <v>0</v>
      </c>
      <c r="C15" s="77" t="s">
        <v>8</v>
      </c>
      <c r="D15" s="7">
        <f ca="1">OFFSET([1]Coffre!E7,(ROW()-7)*1,0)</f>
        <v>0</v>
      </c>
      <c r="E15" s="75">
        <f ca="1">OFFSET([1]Coffre!F7,(ROW()-7)*1,0)</f>
        <v>0</v>
      </c>
      <c r="F15" s="3">
        <f ca="1">(OFFSET([1]Coffre!F66,(ROW()-7)*2,0))/5</f>
        <v>0</v>
      </c>
      <c r="G15" s="76">
        <f ca="1">OFFSET([1]Coffre!F67,(ROW()-7)*2,0)</f>
        <v>0</v>
      </c>
      <c r="H15" s="6">
        <f ca="1">OFFSET([1]Dons!E7,(ROW()-7)*1,0)</f>
        <v>0</v>
      </c>
      <c r="I15" s="6">
        <f ca="1">OFFSET([1]Dons!F7,(ROW()-7)*1,0)</f>
        <v>0</v>
      </c>
      <c r="J15" s="17" t="str">
        <f ca="1">IF(H15+I15+L15=-1,"INACTIF",OFFSET([1]Dons!F123,(ROW()-7)*7,0))</f>
        <v>INACTIF</v>
      </c>
      <c r="K15" s="75">
        <f ca="1">OFFSET([1]Dons!F124,(ROW()-7)*7,0)</f>
        <v>0</v>
      </c>
      <c r="L15" s="74">
        <f ca="1">OFFSET([1]Dons!F127,(ROW()-7)*7,0)</f>
        <v>-1</v>
      </c>
      <c r="M15" s="63">
        <f ca="1">IF(SUM(F15+G15+L15)/2&lt;=0,0,SUM(F15+G15+L15)/2)</f>
        <v>0</v>
      </c>
      <c r="N15" s="62"/>
      <c r="O15">
        <f ca="1">LARGE(B7:B56,9)</f>
        <v>5.3142857142857141</v>
      </c>
      <c r="P15" s="12">
        <v>9</v>
      </c>
      <c r="Q15" s="24" t="str">
        <f ca="1">IF(O15=0," ",VLOOKUP(O15,'STAT Semaine'!B7:C56,2,FALSE))</f>
        <v>Maelis</v>
      </c>
      <c r="R15" s="7">
        <f ca="1">IF(O15=0," ",VLOOKUP(Q15,C7:N56,2,FALSE))</f>
        <v>25</v>
      </c>
      <c r="S15" s="10">
        <f ca="1">IF(O15=0," ",VLOOKUP(Q15,C7:N56,3,FALSE))</f>
        <v>0.5</v>
      </c>
      <c r="T15" s="67">
        <f ca="1">IF(O15=0," ",VLOOKUP(Q15,C7:N56,4,FALSE))</f>
        <v>0</v>
      </c>
      <c r="U15" s="8">
        <f ca="1">IF(O15=0," ",VLOOKUP(Q15,C7:N56,5,FALSE))</f>
        <v>10</v>
      </c>
      <c r="V15" s="7">
        <f ca="1">IF(O15=0," ",VLOOKUP(Q15,C7:N56,6,FALSE))</f>
        <v>48</v>
      </c>
      <c r="W15" s="6">
        <f ca="1">IF(O15=0," ",VLOOKUP(Q15,C7:N56,7,FALSE))</f>
        <v>48</v>
      </c>
      <c r="X15" s="23" t="str">
        <f ca="1">IF(O15=0,"",VLOOKUP(Q15,C7:N56,8,FALSE))</f>
        <v>EQUITABLE</v>
      </c>
      <c r="Y15" s="4">
        <f ca="1">IF(O15=0," ",VLOOKUP(Q15,C7:N56,9,FALSE))</f>
        <v>2.8571428571428571E-2</v>
      </c>
      <c r="Z15" s="3">
        <f ca="1">IF(O15=0," ",VLOOKUP(Q15,C7:N56,10,FALSE))</f>
        <v>0.62857142857142856</v>
      </c>
      <c r="AA15" s="2">
        <f ca="1">IF(O15=0," ",IF(O15&lt;0,0,IF(O15&gt;20,20,IF(O15&gt;=0,O15))))</f>
        <v>5.3142857142857141</v>
      </c>
      <c r="AB15" s="1"/>
      <c r="AC15" s="66" t="str">
        <f ca="1">IF(O15=0," ",VLOOKUP(O15,'STAT Semaine'!B7:C56,2,FALSE))</f>
        <v>Maelis</v>
      </c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4"/>
      <c r="BE15" s="25"/>
      <c r="BG15" s="80"/>
      <c r="BH15" s="79"/>
      <c r="BI15" s="25"/>
      <c r="BJ15" s="78"/>
    </row>
    <row r="16" spans="2:62" ht="32.4" customHeight="1" thickTop="1" thickBot="1" x14ac:dyDescent="0.65">
      <c r="B16" s="22">
        <f ca="1">M16</f>
        <v>0</v>
      </c>
      <c r="C16" s="77" t="s">
        <v>9</v>
      </c>
      <c r="D16" s="7">
        <f ca="1">OFFSET([1]Coffre!E7,(ROW()-7)*1,0)</f>
        <v>0</v>
      </c>
      <c r="E16" s="75">
        <f ca="1">OFFSET([1]Coffre!F7,(ROW()-7)*1,0)</f>
        <v>0</v>
      </c>
      <c r="F16" s="3">
        <f ca="1">(OFFSET([1]Coffre!F66,(ROW()-7)*2,0))/5</f>
        <v>0</v>
      </c>
      <c r="G16" s="76">
        <f ca="1">OFFSET([1]Coffre!F67,(ROW()-7)*2,0)</f>
        <v>0</v>
      </c>
      <c r="H16" s="6">
        <f ca="1">OFFSET([1]Dons!E7,(ROW()-7)*1,0)</f>
        <v>0</v>
      </c>
      <c r="I16" s="6">
        <f ca="1">OFFSET([1]Dons!F7,(ROW()-7)*1,0)</f>
        <v>0</v>
      </c>
      <c r="J16" s="17" t="str">
        <f ca="1">IF(H16+I16+L16=-1,"INACTIF",OFFSET([1]Dons!F123,(ROW()-7)*7,0))</f>
        <v>INACTIF</v>
      </c>
      <c r="K16" s="75">
        <f ca="1">OFFSET([1]Dons!F124,(ROW()-7)*7,0)</f>
        <v>0</v>
      </c>
      <c r="L16" s="74">
        <f ca="1">OFFSET([1]Dons!F127,(ROW()-7)*7,0)</f>
        <v>-1</v>
      </c>
      <c r="M16" s="63">
        <f ca="1">IF(SUM(F16+G16+L16)/2&lt;=0,0,SUM(F16+G16+L16)/2)</f>
        <v>0</v>
      </c>
      <c r="N16" s="62"/>
      <c r="O16">
        <f ca="1">LARGE(B7:B56,10)</f>
        <v>5.3</v>
      </c>
      <c r="P16" s="12">
        <v>10</v>
      </c>
      <c r="Q16" s="24" t="str">
        <f ca="1">IF(O16=0," ",VLOOKUP(O16,'STAT Semaine'!B7:C56,2,FALSE))</f>
        <v>Camille</v>
      </c>
      <c r="R16" s="7">
        <f ca="1">IF(O16=0," ",VLOOKUP(Q16,C7:N56,2,FALSE))</f>
        <v>29</v>
      </c>
      <c r="S16" s="10">
        <f ca="1">IF(O16=0," ",VLOOKUP(Q16,C7:N56,3,FALSE))</f>
        <v>0.57999999999999996</v>
      </c>
      <c r="T16" s="67">
        <f ca="1">IF(O16=0," ",VLOOKUP(Q16,C7:N56,4,FALSE))</f>
        <v>0</v>
      </c>
      <c r="U16" s="8">
        <f ca="1">IF(O16=0," ",VLOOKUP(Q16,C7:N56,5,FALSE))</f>
        <v>11.6</v>
      </c>
      <c r="V16" s="7">
        <f ca="1">IF(O16=0," ",VLOOKUP(Q16,C7:N56,6,FALSE))</f>
        <v>0</v>
      </c>
      <c r="W16" s="6">
        <f ca="1">IF(O16=0," ",VLOOKUP(Q16,C7:N56,7,FALSE))</f>
        <v>0</v>
      </c>
      <c r="X16" s="23" t="str">
        <f ca="1">IF(O16=0,"",VLOOKUP(Q16,C7:N56,8,FALSE))</f>
        <v>INACTIF</v>
      </c>
      <c r="Y16" s="4">
        <f ca="1">IF(O16=0," ",VLOOKUP(Q16,C7:N56,9,FALSE))</f>
        <v>0</v>
      </c>
      <c r="Z16" s="3">
        <f ca="1">IF(O16=0," ",VLOOKUP(Q16,C7:N56,10,FALSE))</f>
        <v>-1</v>
      </c>
      <c r="AA16" s="2">
        <f ca="1">IF(O16=0," ",IF(O16&lt;0,0,IF(O16&gt;20,20,IF(O16&gt;=0,O16))))</f>
        <v>5.3</v>
      </c>
      <c r="AB16" s="1"/>
      <c r="AC16" s="66" t="str">
        <f ca="1">IF(O16=0," ",VLOOKUP(O16,'STAT Semaine'!B7:C56,2,FALSE))</f>
        <v>Camille</v>
      </c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4"/>
      <c r="BE16" s="25"/>
      <c r="BG16" s="80"/>
      <c r="BH16" s="79"/>
      <c r="BI16" s="25"/>
      <c r="BJ16" s="78"/>
    </row>
    <row r="17" spans="2:59" ht="32.4" thickTop="1" thickBot="1" x14ac:dyDescent="0.65">
      <c r="B17" s="22">
        <f ca="1">M17</f>
        <v>3.0428571428571431</v>
      </c>
      <c r="C17" s="77" t="s">
        <v>10</v>
      </c>
      <c r="D17" s="7">
        <f ca="1">OFFSET([1]Coffre!E7,(ROW()-7)*1,0)</f>
        <v>32</v>
      </c>
      <c r="E17" s="75">
        <f ca="1">OFFSET([1]Coffre!F7,(ROW()-7)*1,0)</f>
        <v>0.64</v>
      </c>
      <c r="F17" s="3">
        <f ca="1">(OFFSET([1]Coffre!F66,(ROW()-7)*2,0))/5</f>
        <v>0</v>
      </c>
      <c r="G17" s="76">
        <f ca="1">OFFSET([1]Coffre!F67,(ROW()-7)*2,0)</f>
        <v>12.8</v>
      </c>
      <c r="H17" s="6">
        <f ca="1">OFFSET([1]Dons!E7,(ROW()-7)*1,0)</f>
        <v>0</v>
      </c>
      <c r="I17" s="6">
        <f ca="1">OFFSET([1]Dons!F7,(ROW()-7)*1,0)</f>
        <v>60</v>
      </c>
      <c r="J17" s="17" t="str">
        <f ca="1">IF(H17+I17+L17=-1,"INACTIF",OFFSET([1]Dons!F123,(ROW()-7)*7,0))</f>
        <v>VAMPIRE</v>
      </c>
      <c r="K17" s="75">
        <f ca="1">OFFSET([1]Dons!F124,(ROW()-7)*7,0)</f>
        <v>0</v>
      </c>
      <c r="L17" s="74">
        <f ca="1">OFFSET([1]Dons!F127,(ROW()-7)*7,0)</f>
        <v>-6.7142857142857144</v>
      </c>
      <c r="M17" s="63">
        <f ca="1">IF(SUM(F17+G17+L17)/2&lt;=0,0,SUM(F17+G17+L17)/2)</f>
        <v>3.0428571428571431</v>
      </c>
      <c r="N17" s="62"/>
      <c r="O17">
        <f ca="1">LARGE(B7:B56,11)</f>
        <v>4.1000000000000005</v>
      </c>
      <c r="P17" s="12">
        <v>11</v>
      </c>
      <c r="Q17" s="24" t="str">
        <f ca="1">IF(O17=0," ",VLOOKUP(O17,'STAT Semaine'!B7:C56,2,FALSE))</f>
        <v>Mia</v>
      </c>
      <c r="R17" s="7">
        <f ca="1">IF(O17=0," ",VLOOKUP(Q17,C7:N56,2,FALSE))</f>
        <v>23</v>
      </c>
      <c r="S17" s="10">
        <f ca="1">IF(O17=0," ",VLOOKUP(Q17,C7:N56,3,FALSE))</f>
        <v>0.46</v>
      </c>
      <c r="T17" s="67">
        <f ca="1">IF(O17=0," ",VLOOKUP(Q17,C7:N56,4,FALSE))</f>
        <v>0</v>
      </c>
      <c r="U17" s="8">
        <f ca="1">IF(O17=0," ",VLOOKUP(Q17,C7:N56,5,FALSE))</f>
        <v>9.2000000000000011</v>
      </c>
      <c r="V17" s="7">
        <f ca="1">IF(O17=0," ",VLOOKUP(Q17,C7:N56,6,FALSE))</f>
        <v>0</v>
      </c>
      <c r="W17" s="6">
        <f ca="1">IF(O17=0," ",VLOOKUP(Q17,C7:N56,7,FALSE))</f>
        <v>0</v>
      </c>
      <c r="X17" s="23" t="str">
        <f ca="1">IF(O17=0,"",VLOOKUP(Q17,C7:N56,8,FALSE))</f>
        <v>INACTIF</v>
      </c>
      <c r="Y17" s="4">
        <f ca="1">IF(O17=0," ",VLOOKUP(Q17,C7:N56,9,FALSE))</f>
        <v>0</v>
      </c>
      <c r="Z17" s="3">
        <f ca="1">IF(O17=0," ",VLOOKUP(Q17,C7:N56,10,FALSE))</f>
        <v>-1</v>
      </c>
      <c r="AA17" s="2">
        <f ca="1">IF(O17=0," ",IF(O17&lt;0,0,IF(O17&gt;20,20,IF(O17&gt;=0,O17))))</f>
        <v>4.1000000000000005</v>
      </c>
      <c r="AB17" s="1"/>
      <c r="AC17" s="66" t="str">
        <f ca="1">IF(O17=0," ",VLOOKUP(O17,'STAT Semaine'!B7:C56,2,FALSE))</f>
        <v>Mia</v>
      </c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4"/>
      <c r="BE17" s="25"/>
      <c r="BG17" s="64"/>
    </row>
    <row r="18" spans="2:59" ht="32.4" thickTop="1" thickBot="1" x14ac:dyDescent="0.65">
      <c r="B18" s="22">
        <f ca="1">M18</f>
        <v>0</v>
      </c>
      <c r="C18" s="77" t="s">
        <v>11</v>
      </c>
      <c r="D18" s="7">
        <f ca="1">OFFSET([1]Coffre!E7,(ROW()-7)*1,0)</f>
        <v>0</v>
      </c>
      <c r="E18" s="75">
        <f ca="1">OFFSET([1]Coffre!F7,(ROW()-7)*1,0)</f>
        <v>0</v>
      </c>
      <c r="F18" s="3">
        <f ca="1">(OFFSET([1]Coffre!F66,(ROW()-7)*2,0))/5</f>
        <v>0</v>
      </c>
      <c r="G18" s="76">
        <f ca="1">OFFSET([1]Coffre!F67,(ROW()-7)*2,0)</f>
        <v>0</v>
      </c>
      <c r="H18" s="6">
        <f ca="1">OFFSET([1]Dons!E7,(ROW()-7)*1,0)</f>
        <v>0</v>
      </c>
      <c r="I18" s="6">
        <f ca="1">OFFSET([1]Dons!F7,(ROW()-7)*1,0)</f>
        <v>0</v>
      </c>
      <c r="J18" s="17" t="str">
        <f ca="1">IF(H18+I18+L18=-1,"INACTIF",OFFSET([1]Dons!F123,(ROW()-7)*7,0))</f>
        <v>INACTIF</v>
      </c>
      <c r="K18" s="75">
        <f ca="1">OFFSET([1]Dons!F124,(ROW()-7)*7,0)</f>
        <v>0</v>
      </c>
      <c r="L18" s="74">
        <f ca="1">OFFSET([1]Dons!F127,(ROW()-7)*7,0)</f>
        <v>-1</v>
      </c>
      <c r="M18" s="63">
        <f ca="1">IF(SUM(F18+G18+L18)/2&lt;=0,0,SUM(F18+G18+L18)/2)</f>
        <v>0</v>
      </c>
      <c r="N18" s="62"/>
      <c r="O18">
        <f ca="1">LARGE(B7:B56,12)</f>
        <v>3.0428571428571431</v>
      </c>
      <c r="P18" s="12">
        <v>12</v>
      </c>
      <c r="Q18" s="24" t="str">
        <f ca="1">IF(O18=0," ",VLOOKUP(O18,'STAT Semaine'!B7:C56,2,FALSE))</f>
        <v>Anaïs</v>
      </c>
      <c r="R18" s="7">
        <f ca="1">IF(O18=0," ",VLOOKUP(Q18,C7:N56,2,FALSE))</f>
        <v>32</v>
      </c>
      <c r="S18" s="10">
        <f ca="1">IF(O18=0," ",VLOOKUP(Q18,C7:N56,3,FALSE))</f>
        <v>0.64</v>
      </c>
      <c r="T18" s="67">
        <f ca="1">IF(O18=0," ",VLOOKUP(Q18,C7:N56,4,FALSE))</f>
        <v>0</v>
      </c>
      <c r="U18" s="8">
        <f ca="1">IF(O18=0," ",VLOOKUP(Q18,C7:N56,5,FALSE))</f>
        <v>12.8</v>
      </c>
      <c r="V18" s="7">
        <f ca="1">IF(O18=0," ",VLOOKUP(Q18,C7:N56,6,FALSE))</f>
        <v>0</v>
      </c>
      <c r="W18" s="6">
        <f ca="1">IF(O18=0," ",VLOOKUP(Q18,C7:N56,7,FALSE))</f>
        <v>60</v>
      </c>
      <c r="X18" s="23" t="str">
        <f ca="1">IF(O18=0,"",VLOOKUP(Q18,C7:N56,8,FALSE))</f>
        <v>VAMPIRE</v>
      </c>
      <c r="Y18" s="4">
        <f ca="1">IF(O18=0," ",VLOOKUP(Q18,C7:N56,9,FALSE))</f>
        <v>0</v>
      </c>
      <c r="Z18" s="3">
        <f ca="1">IF(O18=0," ",VLOOKUP(Q18,C7:N56,10,FALSE))</f>
        <v>-6.7142857142857144</v>
      </c>
      <c r="AA18" s="2">
        <f ca="1">IF(O18=0," ",IF(O18&lt;0,0,IF(O18&gt;20,20,IF(O18&gt;=0,O18))))</f>
        <v>3.0428571428571431</v>
      </c>
      <c r="AB18" s="1"/>
      <c r="AC18" s="66" t="str">
        <f ca="1">IF(O18=0," ",VLOOKUP(O18,'STAT Semaine'!B7:C56,2,FALSE))</f>
        <v>Anaïs</v>
      </c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4"/>
      <c r="BE18" s="25"/>
      <c r="BG18" s="64"/>
    </row>
    <row r="19" spans="2:59" ht="32.4" thickTop="1" thickBot="1" x14ac:dyDescent="0.65">
      <c r="B19" s="22">
        <f ca="1">M19</f>
        <v>0</v>
      </c>
      <c r="C19" s="77" t="s">
        <v>12</v>
      </c>
      <c r="D19" s="7">
        <f ca="1">OFFSET([1]Coffre!E7,(ROW()-7)*1,0)</f>
        <v>0</v>
      </c>
      <c r="E19" s="75">
        <f ca="1">OFFSET([1]Coffre!F7,(ROW()-7)*1,0)</f>
        <v>0</v>
      </c>
      <c r="F19" s="3">
        <f ca="1">(OFFSET([1]Coffre!F66,(ROW()-7)*2,0))/5</f>
        <v>0</v>
      </c>
      <c r="G19" s="76">
        <f ca="1">OFFSET([1]Coffre!F67,(ROW()-7)*2,0)</f>
        <v>0</v>
      </c>
      <c r="H19" s="6">
        <f ca="1">OFFSET([1]Dons!E7,(ROW()-7)*1,0)</f>
        <v>0</v>
      </c>
      <c r="I19" s="6">
        <f ca="1">OFFSET([1]Dons!F7,(ROW()-7)*1,0)</f>
        <v>0</v>
      </c>
      <c r="J19" s="17" t="str">
        <f ca="1">IF(H19+I19+L19=-1,"INACTIF",OFFSET([1]Dons!F123,(ROW()-7)*7,0))</f>
        <v>INACTIF</v>
      </c>
      <c r="K19" s="75">
        <f ca="1">OFFSET([1]Dons!F124,(ROW()-7)*7,0)</f>
        <v>0</v>
      </c>
      <c r="L19" s="74">
        <f ca="1">OFFSET([1]Dons!F127,(ROW()-7)*7,0)</f>
        <v>-1</v>
      </c>
      <c r="M19" s="63">
        <f ca="1">IF(SUM(F19+G19+L19)/2&lt;=0,0,SUM(F19+G19+L19)/2)</f>
        <v>0</v>
      </c>
      <c r="N19" s="62"/>
      <c r="O19">
        <f ca="1">LARGE(B7:B56,13)</f>
        <v>2.731292517006803</v>
      </c>
      <c r="P19" s="12">
        <v>13</v>
      </c>
      <c r="Q19" s="24" t="str">
        <f ca="1">IF(O19=0," ",VLOOKUP(O19,'STAT Semaine'!B7:C56,2,FALSE))</f>
        <v>Nayla</v>
      </c>
      <c r="R19" s="7">
        <f ca="1">IF(O19=0," ",VLOOKUP(Q19,C7:N56,2,FALSE))</f>
        <v>11</v>
      </c>
      <c r="S19" s="10">
        <f ca="1">IF(O19=0," ",VLOOKUP(Q19,C7:N56,3,FALSE))</f>
        <v>0.22</v>
      </c>
      <c r="T19" s="67">
        <f ca="1">IF(O19=0," ",VLOOKUP(Q19,C7:N56,4,FALSE))</f>
        <v>0</v>
      </c>
      <c r="U19" s="8">
        <f ca="1">IF(O19=0," ",VLOOKUP(Q19,C7:N56,5,FALSE))</f>
        <v>4.4000000000000004</v>
      </c>
      <c r="V19" s="7">
        <f ca="1">IF(O19=0," ",VLOOKUP(Q19,C7:N56,6,FALSE))</f>
        <v>22</v>
      </c>
      <c r="W19" s="6">
        <f ca="1">IF(O19=0," ",VLOOKUP(Q19,C7:N56,7,FALSE))</f>
        <v>20</v>
      </c>
      <c r="X19" s="23" t="str">
        <f ca="1">IF(O19=0,"",VLOOKUP(Q19,C7:N56,8,FALSE))</f>
        <v>STANDARD(+)</v>
      </c>
      <c r="Y19" s="4">
        <f ca="1">IF(O19=0," ",VLOOKUP(Q19,C7:N56,9,FALSE))</f>
        <v>5.2380952380952382E-2</v>
      </c>
      <c r="Z19" s="3">
        <f ca="1">IF(O19=0," ",VLOOKUP(Q19,C7:N56,10,FALSE))</f>
        <v>1.0625850340136056</v>
      </c>
      <c r="AA19" s="2">
        <f ca="1">IF(O19=0," ",IF(O19&lt;0,0,IF(O19&gt;20,20,IF(O19&gt;=0,O19))))</f>
        <v>2.731292517006803</v>
      </c>
      <c r="AB19" s="1"/>
      <c r="AC19" s="66" t="str">
        <f ca="1">IF(O19=0," ",VLOOKUP(O19,'STAT Semaine'!B7:C56,2,FALSE))</f>
        <v>Nayla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4"/>
      <c r="BE19" s="25"/>
      <c r="BG19" s="64"/>
    </row>
    <row r="20" spans="2:59" ht="32.4" thickTop="1" thickBot="1" x14ac:dyDescent="0.65">
      <c r="B20" s="22">
        <f ca="1">M20</f>
        <v>4.1000000000000005</v>
      </c>
      <c r="C20" s="77" t="s">
        <v>13</v>
      </c>
      <c r="D20" s="7">
        <f ca="1">OFFSET([1]Coffre!E7,(ROW()-7)*1,0)</f>
        <v>23</v>
      </c>
      <c r="E20" s="75">
        <f ca="1">OFFSET([1]Coffre!F7,(ROW()-7)*1,0)</f>
        <v>0.46</v>
      </c>
      <c r="F20" s="3">
        <f ca="1">(OFFSET([1]Coffre!F66,(ROW()-7)*2,0))/5</f>
        <v>0</v>
      </c>
      <c r="G20" s="76">
        <f ca="1">OFFSET([1]Coffre!F67,(ROW()-7)*2,0)</f>
        <v>9.2000000000000011</v>
      </c>
      <c r="H20" s="6">
        <f ca="1">OFFSET([1]Dons!E7,(ROW()-7)*1,0)</f>
        <v>0</v>
      </c>
      <c r="I20" s="6">
        <f ca="1">OFFSET([1]Dons!F7,(ROW()-7)*1,0)</f>
        <v>0</v>
      </c>
      <c r="J20" s="17" t="str">
        <f ca="1">IF(H20+I20+L20=-1,"INACTIF",OFFSET([1]Dons!F123,(ROW()-7)*7,0))</f>
        <v>INACTIF</v>
      </c>
      <c r="K20" s="75">
        <f ca="1">OFFSET([1]Dons!F124,(ROW()-7)*7,0)</f>
        <v>0</v>
      </c>
      <c r="L20" s="74">
        <f ca="1">OFFSET([1]Dons!F127,(ROW()-7)*7,0)</f>
        <v>-1</v>
      </c>
      <c r="M20" s="63">
        <f ca="1">IF(SUM(F20+G20+L20)/2&lt;=0,0,SUM(F20+G20+L20)/2)</f>
        <v>4.1000000000000005</v>
      </c>
      <c r="N20" s="62"/>
      <c r="O20">
        <f ca="1">LARGE(B7:B56,14)</f>
        <v>2.3473922902494331</v>
      </c>
      <c r="P20" s="12">
        <v>14</v>
      </c>
      <c r="Q20" s="24" t="str">
        <f ca="1">IF(O20=0," ",VLOOKUP(O20,'STAT Semaine'!B7:C56,2,FALSE))</f>
        <v>Marius</v>
      </c>
      <c r="R20" s="7">
        <f ca="1">IF(O20=0," ",VLOOKUP(Q20,C7:N56,2,FALSE))</f>
        <v>11</v>
      </c>
      <c r="S20" s="10">
        <f ca="1">IF(O20=0," ",VLOOKUP(Q20,C7:N56,3,FALSE))</f>
        <v>0.22</v>
      </c>
      <c r="T20" s="67">
        <f ca="1">IF(O20=0," ",VLOOKUP(Q20,C7:N56,4,FALSE))</f>
        <v>0</v>
      </c>
      <c r="U20" s="8">
        <f ca="1">IF(O20=0," ",VLOOKUP(Q20,C7:N56,5,FALSE))</f>
        <v>4.4000000000000004</v>
      </c>
      <c r="V20" s="7">
        <f ca="1">IF(O20=0," ",VLOOKUP(Q20,C7:N56,6,FALSE))</f>
        <v>20</v>
      </c>
      <c r="W20" s="6">
        <f ca="1">IF(O20=0," ",VLOOKUP(Q20,C7:N56,7,FALSE))</f>
        <v>30</v>
      </c>
      <c r="X20" s="23" t="str">
        <f ca="1">IF(O20=0,"",VLOOKUP(Q20,C7:N56,8,FALSE))</f>
        <v>STANDARD(-)</v>
      </c>
      <c r="Y20" s="4">
        <f ca="1">IF(O20=0," ",VLOOKUP(Q20,C7:N56,9,FALSE))</f>
        <v>1.5873015873015872E-2</v>
      </c>
      <c r="Z20" s="3">
        <f ca="1">IF(O20=0," ",VLOOKUP(Q20,C7:N56,10,FALSE))</f>
        <v>0.29478458049886619</v>
      </c>
      <c r="AA20" s="2">
        <f ca="1">IF(O20=0," ",IF(O20&lt;0,0,IF(O20&gt;20,20,IF(O20&gt;=0,O20))))</f>
        <v>2.3473922902494331</v>
      </c>
      <c r="AB20" s="1"/>
      <c r="AC20" s="66" t="str">
        <f ca="1">IF(O20=0," ",VLOOKUP(O20,'STAT Semaine'!B7:C56,2,FALSE))</f>
        <v>Marius</v>
      </c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4"/>
      <c r="BE20" s="25"/>
      <c r="BG20" s="64"/>
    </row>
    <row r="21" spans="2:59" ht="32.4" thickTop="1" thickBot="1" x14ac:dyDescent="0.65">
      <c r="B21" s="22">
        <f ca="1">M21</f>
        <v>2.3473922902494331</v>
      </c>
      <c r="C21" s="77" t="s">
        <v>14</v>
      </c>
      <c r="D21" s="7">
        <f ca="1">OFFSET([1]Coffre!E7,(ROW()-7)*1,0)</f>
        <v>11</v>
      </c>
      <c r="E21" s="75">
        <f ca="1">OFFSET([1]Coffre!F7,(ROW()-7)*1,0)</f>
        <v>0.22</v>
      </c>
      <c r="F21" s="3">
        <f ca="1">(OFFSET([1]Coffre!F66,(ROW()-7)*2,0))/5</f>
        <v>0</v>
      </c>
      <c r="G21" s="76">
        <f ca="1">OFFSET([1]Coffre!F67,(ROW()-7)*2,0)</f>
        <v>4.4000000000000004</v>
      </c>
      <c r="H21" s="6">
        <f ca="1">OFFSET([1]Dons!E7,(ROW()-7)*1,0)</f>
        <v>20</v>
      </c>
      <c r="I21" s="6">
        <f ca="1">OFFSET([1]Dons!F7,(ROW()-7)*1,0)</f>
        <v>30</v>
      </c>
      <c r="J21" s="17" t="str">
        <f ca="1">IF(H21+I21+L21=-1,"INACTIF",OFFSET([1]Dons!F123,(ROW()-7)*7,0))</f>
        <v>STANDARD(-)</v>
      </c>
      <c r="K21" s="75">
        <f ca="1">OFFSET([1]Dons!F124,(ROW()-7)*7,0)</f>
        <v>1.5873015873015872E-2</v>
      </c>
      <c r="L21" s="74">
        <f ca="1">OFFSET([1]Dons!F127,(ROW()-7)*7,0)</f>
        <v>0.29478458049886619</v>
      </c>
      <c r="M21" s="63">
        <f ca="1">IF(SUM(F21+G21+L21)/2&lt;=0,0,SUM(F21+G21+L21)/2)</f>
        <v>2.3473922902494331</v>
      </c>
      <c r="N21" s="62"/>
      <c r="O21">
        <f ca="1">LARGE(B7:B56,15)</f>
        <v>1.2938775510204081</v>
      </c>
      <c r="P21" s="12">
        <v>15</v>
      </c>
      <c r="Q21" s="24" t="str">
        <f ca="1">IF(O21=0," ",VLOOKUP(O21,'STAT Semaine'!B7:C56,2,FALSE))</f>
        <v>Mathilde</v>
      </c>
      <c r="R21" s="7">
        <f ca="1">IF(O21=0," ",VLOOKUP(Q21,C7:N56,2,FALSE))</f>
        <v>5</v>
      </c>
      <c r="S21" s="10">
        <f ca="1">IF(O21=0," ",VLOOKUP(Q21,C7:N56,3,FALSE))</f>
        <v>0.1</v>
      </c>
      <c r="T21" s="67">
        <f ca="1">IF(O21=0," ",VLOOKUP(Q21,C7:N56,4,FALSE))</f>
        <v>0</v>
      </c>
      <c r="U21" s="8">
        <f ca="1">IF(O21=0," ",VLOOKUP(Q21,C7:N56,5,FALSE))</f>
        <v>2</v>
      </c>
      <c r="V21" s="7">
        <f ca="1">IF(O21=0," ",VLOOKUP(Q21,C7:N56,6,FALSE))</f>
        <v>24</v>
      </c>
      <c r="W21" s="6">
        <f ca="1">IF(O21=0," ",VLOOKUP(Q21,C7:N56,7,FALSE))</f>
        <v>20</v>
      </c>
      <c r="X21" s="23" t="str">
        <f ca="1">IF(O21=0,"",VLOOKUP(Q21,C7:N56,8,FALSE))</f>
        <v>STANDARD(+)</v>
      </c>
      <c r="Y21" s="4">
        <f ca="1">IF(O21=0," ",VLOOKUP(Q21,C7:N56,9,FALSE))</f>
        <v>2.8571428571428571E-2</v>
      </c>
      <c r="Z21" s="3">
        <f ca="1">IF(O21=0," ",VLOOKUP(Q21,C7:N56,10,FALSE))</f>
        <v>0.58775510204081627</v>
      </c>
      <c r="AA21" s="2">
        <f ca="1">IF(O21=0," ",IF(O21&lt;0,0,IF(O21&gt;20,20,IF(O21&gt;=0,O21))))</f>
        <v>1.2938775510204081</v>
      </c>
      <c r="AB21" s="1"/>
      <c r="AC21" s="66" t="str">
        <f ca="1">IF(O21=0," ",VLOOKUP(O21,'STAT Semaine'!B7:C56,2,FALSE))</f>
        <v>Mathilde</v>
      </c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4"/>
      <c r="BE21" s="25"/>
      <c r="BG21" s="64"/>
    </row>
    <row r="22" spans="2:59" ht="32.4" thickTop="1" thickBot="1" x14ac:dyDescent="0.65">
      <c r="B22" s="22">
        <f ca="1">M22</f>
        <v>0</v>
      </c>
      <c r="C22" s="77" t="s">
        <v>15</v>
      </c>
      <c r="D22" s="7">
        <f ca="1">OFFSET([1]Coffre!E7,(ROW()-7)*1,0)</f>
        <v>0</v>
      </c>
      <c r="E22" s="75">
        <f ca="1">OFFSET([1]Coffre!F7,(ROW()-7)*1,0)</f>
        <v>0</v>
      </c>
      <c r="F22" s="3">
        <f ca="1">(OFFSET([1]Coffre!F66,(ROW()-7)*2,0))/5</f>
        <v>0</v>
      </c>
      <c r="G22" s="76">
        <f ca="1">OFFSET([1]Coffre!F67,(ROW()-7)*2,0)</f>
        <v>0</v>
      </c>
      <c r="H22" s="6">
        <f ca="1">OFFSET([1]Dons!E7,(ROW()-7)*1,0)</f>
        <v>0</v>
      </c>
      <c r="I22" s="6">
        <f ca="1">OFFSET([1]Dons!F7,(ROW()-7)*1,0)</f>
        <v>0</v>
      </c>
      <c r="J22" s="17" t="str">
        <f ca="1">IF(H22+I22+L22=-1,"INACTIF",OFFSET([1]Dons!F123,(ROW()-7)*7,0))</f>
        <v>INACTIF</v>
      </c>
      <c r="K22" s="75">
        <f ca="1">OFFSET([1]Dons!F124,(ROW()-7)*7,0)</f>
        <v>0</v>
      </c>
      <c r="L22" s="74">
        <f ca="1">OFFSET([1]Dons!F127,(ROW()-7)*7,0)</f>
        <v>-1</v>
      </c>
      <c r="M22" s="63">
        <f ca="1">IF(SUM(F22+G22+L22)/2&lt;=0,0,SUM(F22+G22+L22)/2)</f>
        <v>0</v>
      </c>
      <c r="N22" s="62"/>
      <c r="O22">
        <f ca="1">LARGE(B7:B56,16)</f>
        <v>1.157142857142857</v>
      </c>
      <c r="P22" s="12">
        <v>16</v>
      </c>
      <c r="Q22" s="24" t="str">
        <f ca="1">IF(O22=0," ",VLOOKUP(O22,'STAT Semaine'!B7:C56,2,FALSE))</f>
        <v>Emmy</v>
      </c>
      <c r="R22" s="7">
        <f ca="1">IF(O22=0," ",VLOOKUP(Q22,C7:N56,2,FALSE))</f>
        <v>19</v>
      </c>
      <c r="S22" s="10">
        <f ca="1">IF(O22=0," ",VLOOKUP(Q22,C7:N56,3,FALSE))</f>
        <v>0.38</v>
      </c>
      <c r="T22" s="67">
        <f ca="1">IF(O22=0," ",VLOOKUP(Q22,C7:N56,4,FALSE))</f>
        <v>0</v>
      </c>
      <c r="U22" s="8">
        <f ca="1">IF(O22=0," ",VLOOKUP(Q22,C7:N56,5,FALSE))</f>
        <v>7.6</v>
      </c>
      <c r="V22" s="7">
        <f ca="1">IF(O22=0," ",VLOOKUP(Q22,C7:N56,6,FALSE))</f>
        <v>0</v>
      </c>
      <c r="W22" s="6">
        <f ca="1">IF(O22=0," ",VLOOKUP(Q22,C7:N56,7,FALSE))</f>
        <v>10</v>
      </c>
      <c r="X22" s="23" t="str">
        <f ca="1">IF(O22=0,"",VLOOKUP(Q22,C7:N56,8,FALSE))</f>
        <v>VAMPIRE</v>
      </c>
      <c r="Y22" s="4">
        <f ca="1">IF(O22=0," ",VLOOKUP(Q22,C7:N56,9,FALSE))</f>
        <v>0</v>
      </c>
      <c r="Z22" s="3">
        <f ca="1">IF(O22=0," ",VLOOKUP(Q22,C7:N56,10,FALSE))</f>
        <v>-5.2857142857142856</v>
      </c>
      <c r="AA22" s="2">
        <f ca="1">IF(O22=0," ",IF(O22&lt;0,0,IF(O22&gt;20,20,IF(O22&gt;=0,O22))))</f>
        <v>1.157142857142857</v>
      </c>
      <c r="AB22" s="1"/>
      <c r="AC22" s="66" t="str">
        <f ca="1">IF(O22=0," ",VLOOKUP(O22,'STAT Semaine'!B7:C56,2,FALSE))</f>
        <v>Emmy</v>
      </c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4"/>
      <c r="BE22" s="25"/>
      <c r="BG22" s="64"/>
    </row>
    <row r="23" spans="2:59" ht="32.4" thickTop="1" thickBot="1" x14ac:dyDescent="0.65">
      <c r="B23" s="22">
        <f ca="1">M23</f>
        <v>0</v>
      </c>
      <c r="C23" s="77" t="s">
        <v>16</v>
      </c>
      <c r="D23" s="7">
        <f ca="1">OFFSET([1]Coffre!E7,(ROW()-7)*1,0)</f>
        <v>0</v>
      </c>
      <c r="E23" s="75">
        <f ca="1">OFFSET([1]Coffre!F7,(ROW()-7)*1,0)</f>
        <v>0</v>
      </c>
      <c r="F23" s="3">
        <f ca="1">(OFFSET([1]Coffre!F66,(ROW()-7)*2,0))/5</f>
        <v>0</v>
      </c>
      <c r="G23" s="76">
        <f ca="1">OFFSET([1]Coffre!F67,(ROW()-7)*2,0)</f>
        <v>0</v>
      </c>
      <c r="H23" s="6">
        <f ca="1">OFFSET([1]Dons!E7,(ROW()-7)*1,0)</f>
        <v>0</v>
      </c>
      <c r="I23" s="6">
        <f ca="1">OFFSET([1]Dons!F7,(ROW()-7)*1,0)</f>
        <v>0</v>
      </c>
      <c r="J23" s="17" t="str">
        <f ca="1">IF(H23+I23+L23=-1,"INACTIF",OFFSET([1]Dons!F123,(ROW()-7)*7,0))</f>
        <v>INACTIF</v>
      </c>
      <c r="K23" s="75">
        <f ca="1">OFFSET([1]Dons!F124,(ROW()-7)*7,0)</f>
        <v>0</v>
      </c>
      <c r="L23" s="74">
        <f ca="1">OFFSET([1]Dons!F127,(ROW()-7)*7,0)</f>
        <v>-1</v>
      </c>
      <c r="M23" s="63">
        <f ca="1">IF(SUM(F23+G23+L23)/2&lt;=0,0,SUM(F23+G23+L23)/2)</f>
        <v>0</v>
      </c>
      <c r="N23" s="62"/>
      <c r="O23">
        <f ca="1">LARGE(B7:B56,17)</f>
        <v>1.0183106575963718</v>
      </c>
      <c r="P23" s="12">
        <v>17</v>
      </c>
      <c r="Q23" s="24" t="str">
        <f ca="1">IF(O23=0," ",VLOOKUP(O23,'STAT Semaine'!B7:C56,2,FALSE))</f>
        <v>Jul</v>
      </c>
      <c r="R23" s="7">
        <f ca="1">IF(O23=0," ",VLOOKUP(Q23,C7:N56,2,FALSE))</f>
        <v>3</v>
      </c>
      <c r="S23" s="10">
        <f ca="1">IF(O23=0," ",VLOOKUP(Q23,C7:N56,3,FALSE))</f>
        <v>0.06</v>
      </c>
      <c r="T23" s="67">
        <f ca="1">IF(O23=0," ",VLOOKUP(Q23,C7:N56,4,FALSE))</f>
        <v>0</v>
      </c>
      <c r="U23" s="8">
        <f ca="1">IF(O23=0," ",VLOOKUP(Q23,C7:N56,5,FALSE))</f>
        <v>1.2</v>
      </c>
      <c r="V23" s="7">
        <f ca="1">IF(O23=0," ",VLOOKUP(Q23,C7:N56,6,FALSE))</f>
        <v>47</v>
      </c>
      <c r="W23" s="6">
        <f ca="1">IF(O23=0," ",VLOOKUP(Q23,C7:N56,7,FALSE))</f>
        <v>30</v>
      </c>
      <c r="X23" s="23" t="str">
        <f ca="1">IF(O23=0,"",VLOOKUP(Q23,C7:N56,8,FALSE))</f>
        <v>STANDARD(+)</v>
      </c>
      <c r="Y23" s="4">
        <f ca="1">IF(O23=0," ",VLOOKUP(Q23,C7:N56,9,FALSE))</f>
        <v>3.7301587301587301E-2</v>
      </c>
      <c r="Z23" s="3">
        <f ca="1">IF(O23=0," ",VLOOKUP(Q23,C7:N56,10,FALSE))</f>
        <v>0.83662131519274374</v>
      </c>
      <c r="AA23" s="2">
        <f ca="1">IF(O23=0," ",IF(O23&lt;0,0,IF(O23&gt;20,20,IF(O23&gt;=0,O23))))</f>
        <v>1.0183106575963718</v>
      </c>
      <c r="AB23" s="1"/>
      <c r="AC23" s="66" t="str">
        <f ca="1">IF(O23=0," ",VLOOKUP(O23,'STAT Semaine'!B7:C56,2,FALSE))</f>
        <v>Jul</v>
      </c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4"/>
      <c r="BE23" s="25"/>
      <c r="BG23" s="64"/>
    </row>
    <row r="24" spans="2:59" ht="32.4" thickTop="1" thickBot="1" x14ac:dyDescent="0.65">
      <c r="B24" s="22">
        <f ca="1">M24</f>
        <v>0</v>
      </c>
      <c r="C24" s="77" t="s">
        <v>17</v>
      </c>
      <c r="D24" s="7">
        <f ca="1">OFFSET([1]Coffre!E7,(ROW()-7)*1,0)</f>
        <v>1</v>
      </c>
      <c r="E24" s="75">
        <f ca="1">OFFSET([1]Coffre!F7,(ROW()-7)*1,0)</f>
        <v>0.02</v>
      </c>
      <c r="F24" s="3">
        <f ca="1">(OFFSET([1]Coffre!F66,(ROW()-7)*2,0))/5</f>
        <v>0</v>
      </c>
      <c r="G24" s="76">
        <f ca="1">OFFSET([1]Coffre!F67,(ROW()-7)*2,0)</f>
        <v>0.4</v>
      </c>
      <c r="H24" s="6">
        <f ca="1">OFFSET([1]Dons!E7,(ROW()-7)*1,0)</f>
        <v>0</v>
      </c>
      <c r="I24" s="6">
        <f ca="1">OFFSET([1]Dons!F7,(ROW()-7)*1,0)</f>
        <v>0</v>
      </c>
      <c r="J24" s="17" t="str">
        <f ca="1">IF(H24+I24+L24=-1,"INACTIF",OFFSET([1]Dons!F123,(ROW()-7)*7,0))</f>
        <v>INACTIF</v>
      </c>
      <c r="K24" s="75">
        <f ca="1">OFFSET([1]Dons!F124,(ROW()-7)*7,0)</f>
        <v>0</v>
      </c>
      <c r="L24" s="74">
        <f ca="1">OFFSET([1]Dons!F127,(ROW()-7)*7,0)</f>
        <v>-1</v>
      </c>
      <c r="M24" s="63">
        <f ca="1">IF(SUM(F24+G24+L24)/2&lt;=0,0,SUM(F24+G24+L24)/2)</f>
        <v>0</v>
      </c>
      <c r="N24" s="62"/>
      <c r="O24">
        <f ca="1">LARGE(B7:B56,18)</f>
        <v>0</v>
      </c>
      <c r="P24" s="12">
        <v>18</v>
      </c>
      <c r="Q24" s="24" t="str">
        <f ca="1">IF(O24=0," ",VLOOKUP(O24,'STAT Semaine'!B7:C56,2,FALSE))</f>
        <v xml:space="preserve"> </v>
      </c>
      <c r="R24" s="7" t="str">
        <f ca="1">IF(O24=0," ",VLOOKUP(Q24,C7:N56,2,FALSE))</f>
        <v xml:space="preserve"> </v>
      </c>
      <c r="S24" s="10" t="str">
        <f ca="1">IF(O24=0," ",VLOOKUP(Q24,C7:N56,3,FALSE))</f>
        <v xml:space="preserve"> </v>
      </c>
      <c r="T24" s="67" t="str">
        <f ca="1">IF(O24=0," ",VLOOKUP(Q24,C7:N56,4,FALSE))</f>
        <v xml:space="preserve"> </v>
      </c>
      <c r="U24" s="8" t="str">
        <f ca="1">IF(O24=0," ",VLOOKUP(Q24,C7:N56,5,FALSE))</f>
        <v xml:space="preserve"> </v>
      </c>
      <c r="V24" s="7" t="str">
        <f ca="1">IF(O24=0," ",VLOOKUP(Q24,C7:N56,6,FALSE))</f>
        <v xml:space="preserve"> </v>
      </c>
      <c r="W24" s="6" t="str">
        <f ca="1">IF(O24=0," ",VLOOKUP(Q24,C7:N56,7,FALSE))</f>
        <v xml:space="preserve"> </v>
      </c>
      <c r="X24" s="23" t="str">
        <f ca="1">IF(O24=0,"",VLOOKUP(Q24,C7:N56,8,FALSE))</f>
        <v/>
      </c>
      <c r="Y24" s="4" t="str">
        <f ca="1">IF(O24=0," ",VLOOKUP(Q24,C7:N56,9,FALSE))</f>
        <v xml:space="preserve"> </v>
      </c>
      <c r="Z24" s="3" t="str">
        <f ca="1">IF(O24=0," ",VLOOKUP(Q24,C7:N56,10,FALSE))</f>
        <v xml:space="preserve"> </v>
      </c>
      <c r="AA24" s="2" t="str">
        <f ca="1">IF(O24=0," ",IF(O24&lt;0,0,IF(O24&gt;20,20,IF(O24&gt;=0,O24))))</f>
        <v xml:space="preserve"> </v>
      </c>
      <c r="AB24" s="1"/>
      <c r="AC24" s="66" t="str">
        <f ca="1">IF(O24=0," ",VLOOKUP(O24,'STAT Semaine'!B7:C56,2,FALSE))</f>
        <v xml:space="preserve"> </v>
      </c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4"/>
      <c r="BE24" s="25"/>
      <c r="BG24" s="64"/>
    </row>
    <row r="25" spans="2:59" ht="32.4" thickTop="1" thickBot="1" x14ac:dyDescent="0.65">
      <c r="B25" s="22">
        <f ca="1">M25</f>
        <v>1.0183106575963718</v>
      </c>
      <c r="C25" s="77" t="s">
        <v>18</v>
      </c>
      <c r="D25" s="7">
        <f ca="1">OFFSET([1]Coffre!E7,(ROW()-7)*1,0)</f>
        <v>3</v>
      </c>
      <c r="E25" s="75">
        <f ca="1">OFFSET([1]Coffre!F7,(ROW()-7)*1,0)</f>
        <v>0.06</v>
      </c>
      <c r="F25" s="3">
        <f ca="1">(OFFSET([1]Coffre!F66,(ROW()-7)*2,0))/5</f>
        <v>0</v>
      </c>
      <c r="G25" s="76">
        <f ca="1">OFFSET([1]Coffre!F67,(ROW()-7)*2,0)</f>
        <v>1.2</v>
      </c>
      <c r="H25" s="6">
        <f ca="1">OFFSET([1]Dons!E7,(ROW()-7)*1,0)</f>
        <v>47</v>
      </c>
      <c r="I25" s="6">
        <f ca="1">OFFSET([1]Dons!F7,(ROW()-7)*1,0)</f>
        <v>30</v>
      </c>
      <c r="J25" s="17" t="str">
        <f ca="1">IF(H25+I25+L25=-1,"INACTIF",OFFSET([1]Dons!F123,(ROW()-7)*7,0))</f>
        <v>STANDARD(+)</v>
      </c>
      <c r="K25" s="75">
        <f ca="1">OFFSET([1]Dons!F124,(ROW()-7)*7,0)</f>
        <v>3.7301587301587301E-2</v>
      </c>
      <c r="L25" s="74">
        <f ca="1">OFFSET([1]Dons!F127,(ROW()-7)*7,0)</f>
        <v>0.83662131519274374</v>
      </c>
      <c r="M25" s="63">
        <f ca="1">IF(SUM(F25+G25+L25)/2&lt;=0,0,SUM(F25+G25+L25)/2)</f>
        <v>1.0183106575963718</v>
      </c>
      <c r="N25" s="62"/>
      <c r="O25">
        <f ca="1">LARGE(B7:B56,19)</f>
        <v>0</v>
      </c>
      <c r="P25" s="12">
        <v>19</v>
      </c>
      <c r="Q25" s="24" t="str">
        <f ca="1">IF(O25=0," ",VLOOKUP(O25,'STAT Semaine'!B7:C56,2,FALSE))</f>
        <v xml:space="preserve"> </v>
      </c>
      <c r="R25" s="7" t="str">
        <f ca="1">IF(O25=0," ",VLOOKUP(Q25,C7:N56,2,FALSE))</f>
        <v xml:space="preserve"> </v>
      </c>
      <c r="S25" s="10" t="str">
        <f ca="1">IF(O25=0," ",VLOOKUP(Q25,C7:N56,3,FALSE))</f>
        <v xml:space="preserve"> </v>
      </c>
      <c r="T25" s="67" t="str">
        <f ca="1">IF(O25=0," ",VLOOKUP(Q25,C7:N56,4,FALSE))</f>
        <v xml:space="preserve"> </v>
      </c>
      <c r="U25" s="8" t="str">
        <f ca="1">IF(O25=0," ",VLOOKUP(Q25,C7:N56,5,FALSE))</f>
        <v xml:space="preserve"> </v>
      </c>
      <c r="V25" s="7" t="str">
        <f ca="1">IF(O25=0," ",VLOOKUP(Q25,C7:N56,6,FALSE))</f>
        <v xml:space="preserve"> </v>
      </c>
      <c r="W25" s="6" t="str">
        <f ca="1">IF(O25=0," ",VLOOKUP(Q25,C7:N56,7,FALSE))</f>
        <v xml:space="preserve"> </v>
      </c>
      <c r="X25" s="23" t="str">
        <f ca="1">IF(O25=0,"",VLOOKUP(Q25,C7:N56,8,FALSE))</f>
        <v/>
      </c>
      <c r="Y25" s="4" t="str">
        <f ca="1">IF(O25=0," ",VLOOKUP(Q25,C7:N56,9,FALSE))</f>
        <v xml:space="preserve"> </v>
      </c>
      <c r="Z25" s="3" t="str">
        <f ca="1">IF(O25=0," ",VLOOKUP(Q25,C7:N56,10,FALSE))</f>
        <v xml:space="preserve"> </v>
      </c>
      <c r="AA25" s="2" t="str">
        <f ca="1">IF(O25=0," ",IF(O25&lt;0,0,IF(O25&gt;20,20,IF(O25&gt;=0,O25))))</f>
        <v xml:space="preserve"> </v>
      </c>
      <c r="AB25" s="1"/>
      <c r="AC25" s="66" t="str">
        <f ca="1">IF(O25=0," ",VLOOKUP(O25,'STAT Semaine'!B7:C56,2,FALSE))</f>
        <v xml:space="preserve"> </v>
      </c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4"/>
      <c r="BE25" s="25"/>
      <c r="BG25" s="64"/>
    </row>
    <row r="26" spans="2:59" ht="32.4" thickTop="1" thickBot="1" x14ac:dyDescent="0.65">
      <c r="B26" s="22">
        <f ca="1">M26</f>
        <v>0</v>
      </c>
      <c r="C26" s="77" t="s">
        <v>19</v>
      </c>
      <c r="D26" s="7">
        <f ca="1">OFFSET([1]Coffre!E7,(ROW()-7)*1,0)</f>
        <v>0</v>
      </c>
      <c r="E26" s="75">
        <f ca="1">OFFSET([1]Coffre!F7,(ROW()-7)*1,0)</f>
        <v>0</v>
      </c>
      <c r="F26" s="3">
        <f ca="1">(OFFSET([1]Coffre!F66,(ROW()-7)*2,0))/5</f>
        <v>0</v>
      </c>
      <c r="G26" s="76">
        <f ca="1">OFFSET([1]Coffre!F67,(ROW()-7)*2,0)</f>
        <v>0</v>
      </c>
      <c r="H26" s="6">
        <f ca="1">OFFSET([1]Dons!E7,(ROW()-7)*1,0)</f>
        <v>0</v>
      </c>
      <c r="I26" s="6">
        <f ca="1">OFFSET([1]Dons!F7,(ROW()-7)*1,0)</f>
        <v>0</v>
      </c>
      <c r="J26" s="17" t="str">
        <f ca="1">IF(H26+I26+L26=-1,"INACTIF",OFFSET([1]Dons!F123,(ROW()-7)*7,0))</f>
        <v>INACTIF</v>
      </c>
      <c r="K26" s="75">
        <f ca="1">OFFSET([1]Dons!F124,(ROW()-7)*7,0)</f>
        <v>0</v>
      </c>
      <c r="L26" s="74">
        <f ca="1">OFFSET([1]Dons!F127,(ROW()-7)*7,0)</f>
        <v>-1</v>
      </c>
      <c r="M26" s="63">
        <f ca="1">IF(SUM(F26+G26+L26)/2&lt;=0,0,SUM(F26+G26+L26)/2)</f>
        <v>0</v>
      </c>
      <c r="N26" s="62"/>
      <c r="O26">
        <f ca="1">LARGE(B7:B56,20)</f>
        <v>0</v>
      </c>
      <c r="P26" s="12">
        <v>20</v>
      </c>
      <c r="Q26" s="24" t="str">
        <f ca="1">IF(O26=0," ",VLOOKUP(O26,'STAT Semaine'!B7:C56,2,FALSE))</f>
        <v xml:space="preserve"> </v>
      </c>
      <c r="R26" s="7" t="str">
        <f ca="1">IF(O26=0," ",VLOOKUP(Q26,C7:N56,2,FALSE))</f>
        <v xml:space="preserve"> </v>
      </c>
      <c r="S26" s="10" t="str">
        <f ca="1">IF(O26=0," ",VLOOKUP(Q26,C7:N56,3,FALSE))</f>
        <v xml:space="preserve"> </v>
      </c>
      <c r="T26" s="67" t="str">
        <f ca="1">IF(O26=0," ",VLOOKUP(Q26,C7:N56,4,FALSE))</f>
        <v xml:space="preserve"> </v>
      </c>
      <c r="U26" s="8" t="str">
        <f ca="1">IF(O26=0," ",VLOOKUP(Q26,C7:N56,5,FALSE))</f>
        <v xml:space="preserve"> </v>
      </c>
      <c r="V26" s="7" t="str">
        <f ca="1">IF(O26=0," ",VLOOKUP(Q26,C7:N56,6,FALSE))</f>
        <v xml:space="preserve"> </v>
      </c>
      <c r="W26" s="6" t="str">
        <f ca="1">IF(O26=0," ",VLOOKUP(Q26,C7:N56,7,FALSE))</f>
        <v xml:space="preserve"> </v>
      </c>
      <c r="X26" s="23" t="str">
        <f ca="1">IF(O26=0,"",VLOOKUP(Q26,C7:N56,8,FALSE))</f>
        <v/>
      </c>
      <c r="Y26" s="4" t="str">
        <f ca="1">IF(O26=0," ",VLOOKUP(Q26,C7:N56,9,FALSE))</f>
        <v xml:space="preserve"> </v>
      </c>
      <c r="Z26" s="3" t="str">
        <f ca="1">IF(O26=0," ",VLOOKUP(Q26,C7:N56,10,FALSE))</f>
        <v xml:space="preserve"> </v>
      </c>
      <c r="AA26" s="2" t="str">
        <f ca="1">IF(O26=0," ",IF(O26&lt;0,0,IF(O26&gt;20,20,IF(O26&gt;=0,O26))))</f>
        <v xml:space="preserve"> </v>
      </c>
      <c r="AB26" s="1"/>
      <c r="AC26" s="66" t="str">
        <f ca="1">IF(O26=0," ",VLOOKUP(O26,'STAT Semaine'!B7:C56,2,FALSE))</f>
        <v xml:space="preserve"> 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4"/>
      <c r="BE26" s="25"/>
      <c r="BG26" s="64"/>
    </row>
    <row r="27" spans="2:59" ht="32.4" thickTop="1" thickBot="1" x14ac:dyDescent="0.65">
      <c r="B27" s="22">
        <f ca="1">M27</f>
        <v>7.9</v>
      </c>
      <c r="C27" s="77" t="s">
        <v>20</v>
      </c>
      <c r="D27" s="7">
        <f ca="1">OFFSET([1]Coffre!E7,(ROW()-7)*1,0)</f>
        <v>42</v>
      </c>
      <c r="E27" s="75">
        <f ca="1">OFFSET([1]Coffre!F7,(ROW()-7)*1,0)</f>
        <v>0.84</v>
      </c>
      <c r="F27" s="3">
        <f ca="1">(OFFSET([1]Coffre!F66,(ROW()-7)*2,0))/5</f>
        <v>0</v>
      </c>
      <c r="G27" s="76">
        <f ca="1">OFFSET([1]Coffre!F67,(ROW()-7)*2,0)</f>
        <v>16.8</v>
      </c>
      <c r="H27" s="6">
        <f ca="1">OFFSET([1]Dons!E7,(ROW()-7)*1,0)</f>
        <v>0</v>
      </c>
      <c r="I27" s="6">
        <f ca="1">OFFSET([1]Dons!F7,(ROW()-7)*1,0)</f>
        <v>0</v>
      </c>
      <c r="J27" s="17" t="str">
        <f ca="1">IF(H27+I27+L27=-1,"INACTIF",OFFSET([1]Dons!F123,(ROW()-7)*7,0))</f>
        <v>INACTIF</v>
      </c>
      <c r="K27" s="75">
        <f ca="1">OFFSET([1]Dons!F124,(ROW()-7)*7,0)</f>
        <v>0</v>
      </c>
      <c r="L27" s="74">
        <f ca="1">OFFSET([1]Dons!F127,(ROW()-7)*7,0)</f>
        <v>-1</v>
      </c>
      <c r="M27" s="63">
        <f ca="1">IF(SUM(F27+G27+L27)/2&lt;=0,0,SUM(F27+G27+L27)/2)</f>
        <v>7.9</v>
      </c>
      <c r="N27" s="62"/>
      <c r="O27">
        <f ca="1">LARGE(B7:B56,21)</f>
        <v>0</v>
      </c>
      <c r="P27" s="12">
        <v>21</v>
      </c>
      <c r="Q27" s="24" t="str">
        <f ca="1">IF(O27=0," ",VLOOKUP(O27,'STAT Semaine'!B7:C56,2,FALSE))</f>
        <v xml:space="preserve"> </v>
      </c>
      <c r="R27" s="7" t="str">
        <f ca="1">IF(O27=0," ",VLOOKUP(Q27,C7:N56,2,FALSE))</f>
        <v xml:space="preserve"> </v>
      </c>
      <c r="S27" s="10" t="str">
        <f ca="1">IF(O27=0," ",VLOOKUP(Q27,C7:N56,3,FALSE))</f>
        <v xml:space="preserve"> </v>
      </c>
      <c r="T27" s="67" t="str">
        <f ca="1">IF(O27=0," ",VLOOKUP(Q27,C7:N56,4,FALSE))</f>
        <v xml:space="preserve"> </v>
      </c>
      <c r="U27" s="8" t="str">
        <f ca="1">IF(O27=0," ",VLOOKUP(Q27,C7:N56,5,FALSE))</f>
        <v xml:space="preserve"> </v>
      </c>
      <c r="V27" s="7" t="str">
        <f ca="1">IF(O27=0," ",VLOOKUP(Q27,C7:N56,6,FALSE))</f>
        <v xml:space="preserve"> </v>
      </c>
      <c r="W27" s="6" t="str">
        <f ca="1">IF(O27=0," ",VLOOKUP(Q27,C7:N56,7,FALSE))</f>
        <v xml:space="preserve"> </v>
      </c>
      <c r="X27" s="23" t="str">
        <f ca="1">IF(O27=0,"",VLOOKUP(Q27,C7:N56,8,FALSE))</f>
        <v/>
      </c>
      <c r="Y27" s="4" t="str">
        <f ca="1">IF(O27=0," ",VLOOKUP(Q27,C7:N56,9,FALSE))</f>
        <v xml:space="preserve"> </v>
      </c>
      <c r="Z27" s="3" t="str">
        <f ca="1">IF(O27=0," ",VLOOKUP(Q27,C7:N56,10,FALSE))</f>
        <v xml:space="preserve"> </v>
      </c>
      <c r="AA27" s="2" t="str">
        <f ca="1">IF(O27=0," ",IF(O27&lt;0,0,IF(O27&gt;20,20,IF(O27&gt;=0,O27))))</f>
        <v xml:space="preserve"> </v>
      </c>
      <c r="AB27" s="1"/>
      <c r="AC27" s="66" t="str">
        <f ca="1">IF(O27=0," ",VLOOKUP(O27,'STAT Semaine'!B7:C56,2,FALSE))</f>
        <v xml:space="preserve"> </v>
      </c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4"/>
      <c r="BE27" s="25"/>
      <c r="BG27" s="64"/>
    </row>
    <row r="28" spans="2:59" ht="32.4" thickTop="1" thickBot="1" x14ac:dyDescent="0.65">
      <c r="B28" s="22">
        <f ca="1">M28</f>
        <v>0</v>
      </c>
      <c r="C28" s="77" t="s">
        <v>21</v>
      </c>
      <c r="D28" s="7">
        <f ca="1">OFFSET([1]Coffre!E7,(ROW()-7)*1,0)</f>
        <v>0</v>
      </c>
      <c r="E28" s="75">
        <f ca="1">OFFSET([1]Coffre!F7,(ROW()-7)*1,0)</f>
        <v>0</v>
      </c>
      <c r="F28" s="3">
        <f ca="1">(OFFSET([1]Coffre!F66,(ROW()-7)*2,0))/5</f>
        <v>0</v>
      </c>
      <c r="G28" s="76">
        <f ca="1">OFFSET([1]Coffre!F67,(ROW()-7)*2,0)</f>
        <v>0</v>
      </c>
      <c r="H28" s="6">
        <f ca="1">OFFSET([1]Dons!E7,(ROW()-7)*1,0)</f>
        <v>0</v>
      </c>
      <c r="I28" s="6">
        <f ca="1">OFFSET([1]Dons!F7,(ROW()-7)*1,0)</f>
        <v>0</v>
      </c>
      <c r="J28" s="17" t="str">
        <f ca="1">IF(H28+I28+L28=-1,"INACTIF",OFFSET([1]Dons!F123,(ROW()-7)*7,0))</f>
        <v>INACTIF</v>
      </c>
      <c r="K28" s="75">
        <f ca="1">OFFSET([1]Dons!F124,(ROW()-7)*7,0)</f>
        <v>0</v>
      </c>
      <c r="L28" s="74">
        <f ca="1">OFFSET([1]Dons!F127,(ROW()-7)*7,0)</f>
        <v>-1</v>
      </c>
      <c r="M28" s="63">
        <f ca="1">IF(SUM(F28+G28+L28)/2&lt;=0,0,SUM(F28+G28+L28)/2)</f>
        <v>0</v>
      </c>
      <c r="N28" s="62"/>
      <c r="O28">
        <f ca="1">LARGE(B7:B56,22)</f>
        <v>0</v>
      </c>
      <c r="P28" s="12">
        <v>22</v>
      </c>
      <c r="Q28" s="24" t="str">
        <f ca="1">IF(O28=0," ",VLOOKUP(O28,'STAT Semaine'!B7:C56,2,FALSE))</f>
        <v xml:space="preserve"> </v>
      </c>
      <c r="R28" s="7" t="str">
        <f ca="1">IF(O28=0," ",VLOOKUP(Q28,C7:N56,2,FALSE))</f>
        <v xml:space="preserve"> </v>
      </c>
      <c r="S28" s="10" t="str">
        <f ca="1">IF(O28=0," ",VLOOKUP(Q28,C7:N56,3,FALSE))</f>
        <v xml:space="preserve"> </v>
      </c>
      <c r="T28" s="67" t="str">
        <f ca="1">IF(O28=0," ",VLOOKUP(Q28,C7:N56,4,FALSE))</f>
        <v xml:space="preserve"> </v>
      </c>
      <c r="U28" s="8" t="str">
        <f ca="1">IF(O28=0," ",VLOOKUP(Q28,C7:N56,5,FALSE))</f>
        <v xml:space="preserve"> </v>
      </c>
      <c r="V28" s="7" t="str">
        <f ca="1">IF(O28=0," ",VLOOKUP(Q28,C7:N56,6,FALSE))</f>
        <v xml:space="preserve"> </v>
      </c>
      <c r="W28" s="6" t="str">
        <f ca="1">IF(O28=0," ",VLOOKUP(Q28,C7:N56,7,FALSE))</f>
        <v xml:space="preserve"> </v>
      </c>
      <c r="X28" s="23" t="str">
        <f ca="1">IF(O28=0,"",VLOOKUP(Q28,C7:N56,8,FALSE))</f>
        <v/>
      </c>
      <c r="Y28" s="4" t="str">
        <f ca="1">IF(O28=0," ",VLOOKUP(Q28,C7:N56,9,FALSE))</f>
        <v xml:space="preserve"> </v>
      </c>
      <c r="Z28" s="3" t="str">
        <f ca="1">IF(O28=0," ",VLOOKUP(Q28,C7:N56,10,FALSE))</f>
        <v xml:space="preserve"> </v>
      </c>
      <c r="AA28" s="2" t="str">
        <f ca="1">IF(O28=0," ",IF(O28&lt;0,0,IF(O28&gt;20,20,IF(O28&gt;=0,O28))))</f>
        <v xml:space="preserve"> </v>
      </c>
      <c r="AB28" s="1"/>
      <c r="AC28" s="66" t="str">
        <f ca="1">IF(O28=0," ",VLOOKUP(O28,'STAT Semaine'!B7:C56,2,FALSE))</f>
        <v xml:space="preserve"> </v>
      </c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4"/>
      <c r="BE28" s="25"/>
      <c r="BG28" s="64"/>
    </row>
    <row r="29" spans="2:59" ht="32.4" thickTop="1" thickBot="1" x14ac:dyDescent="0.65">
      <c r="B29" s="22">
        <f ca="1">M29</f>
        <v>1.2938775510204081</v>
      </c>
      <c r="C29" s="77" t="s">
        <v>22</v>
      </c>
      <c r="D29" s="7">
        <f ca="1">OFFSET([1]Coffre!E7,(ROW()-7)*1,0)</f>
        <v>5</v>
      </c>
      <c r="E29" s="75">
        <f ca="1">OFFSET([1]Coffre!F7,(ROW()-7)*1,0)</f>
        <v>0.1</v>
      </c>
      <c r="F29" s="3">
        <f ca="1">(OFFSET([1]Coffre!F66,(ROW()-7)*2,0))/5</f>
        <v>0</v>
      </c>
      <c r="G29" s="76">
        <f ca="1">OFFSET([1]Coffre!F67,(ROW()-7)*2,0)</f>
        <v>2</v>
      </c>
      <c r="H29" s="6">
        <f ca="1">OFFSET([1]Dons!E7,(ROW()-7)*1,0)</f>
        <v>24</v>
      </c>
      <c r="I29" s="6">
        <f ca="1">OFFSET([1]Dons!F7,(ROW()-7)*1,0)</f>
        <v>20</v>
      </c>
      <c r="J29" s="17" t="str">
        <f ca="1">IF(H29+I29+L29=-1,"INACTIF",OFFSET([1]Dons!F123,(ROW()-7)*7,0))</f>
        <v>STANDARD(+)</v>
      </c>
      <c r="K29" s="75">
        <f ca="1">OFFSET([1]Dons!F124,(ROW()-7)*7,0)</f>
        <v>2.8571428571428571E-2</v>
      </c>
      <c r="L29" s="74">
        <f ca="1">OFFSET([1]Dons!F127,(ROW()-7)*7,0)</f>
        <v>0.58775510204081627</v>
      </c>
      <c r="M29" s="63">
        <f ca="1">IF(SUM(F29+G29+L29)/2&lt;=0,0,SUM(F29+G29+L29)/2)</f>
        <v>1.2938775510204081</v>
      </c>
      <c r="N29" s="62"/>
      <c r="O29">
        <f ca="1">LARGE(B7:B56,23)</f>
        <v>0</v>
      </c>
      <c r="P29" s="12">
        <v>23</v>
      </c>
      <c r="Q29" s="24" t="str">
        <f ca="1">IF(O29=0," ",VLOOKUP(O29,'STAT Semaine'!B7:C56,2,FALSE))</f>
        <v xml:space="preserve"> </v>
      </c>
      <c r="R29" s="7" t="str">
        <f ca="1">IF(O29=0," ",VLOOKUP(Q29,C7:N56,2,FALSE))</f>
        <v xml:space="preserve"> </v>
      </c>
      <c r="S29" s="10" t="str">
        <f ca="1">IF(O29=0," ",VLOOKUP(Q29,C7:N56,3,FALSE))</f>
        <v xml:space="preserve"> </v>
      </c>
      <c r="T29" s="67" t="str">
        <f ca="1">IF(O29=0," ",VLOOKUP(Q29,C7:N56,4,FALSE))</f>
        <v xml:space="preserve"> </v>
      </c>
      <c r="U29" s="8" t="str">
        <f ca="1">IF(O29=0," ",VLOOKUP(Q29,C7:N56,5,FALSE))</f>
        <v xml:space="preserve"> </v>
      </c>
      <c r="V29" s="7" t="str">
        <f ca="1">IF(O29=0," ",VLOOKUP(Q29,C7:N56,6,FALSE))</f>
        <v xml:space="preserve"> </v>
      </c>
      <c r="W29" s="6" t="str">
        <f ca="1">IF(O29=0," ",VLOOKUP(Q29,C7:N56,7,FALSE))</f>
        <v xml:space="preserve"> </v>
      </c>
      <c r="X29" s="23" t="str">
        <f ca="1">IF(O29=0,"",VLOOKUP(Q29,C7:N56,8,FALSE))</f>
        <v/>
      </c>
      <c r="Y29" s="4" t="str">
        <f ca="1">IF(O29=0," ",VLOOKUP(Q29,C7:N56,9,FALSE))</f>
        <v xml:space="preserve"> </v>
      </c>
      <c r="Z29" s="3" t="str">
        <f ca="1">IF(O29=0," ",VLOOKUP(Q29,C7:N56,10,FALSE))</f>
        <v xml:space="preserve"> </v>
      </c>
      <c r="AA29" s="2" t="str">
        <f ca="1">IF(O29=0," ",IF(O29&lt;0,0,IF(O29&gt;20,20,IF(O29&gt;=0,O29))))</f>
        <v xml:space="preserve"> </v>
      </c>
      <c r="AB29" s="1"/>
      <c r="AC29" s="66" t="str">
        <f ca="1">IF(O29=0," ",VLOOKUP(O29,'STAT Semaine'!B7:C56,2,FALSE))</f>
        <v xml:space="preserve"> </v>
      </c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4"/>
      <c r="BE29" s="25"/>
      <c r="BG29" s="64"/>
    </row>
    <row r="30" spans="2:59" ht="32.4" thickTop="1" thickBot="1" x14ac:dyDescent="0.65">
      <c r="B30" s="22">
        <f ca="1">M30</f>
        <v>0</v>
      </c>
      <c r="C30" s="77" t="s">
        <v>23</v>
      </c>
      <c r="D30" s="7">
        <f ca="1">OFFSET([1]Coffre!E7,(ROW()-7)*1,0)</f>
        <v>0</v>
      </c>
      <c r="E30" s="75">
        <f ca="1">OFFSET([1]Coffre!F7,(ROW()-7)*1,0)</f>
        <v>0</v>
      </c>
      <c r="F30" s="3">
        <f ca="1">(OFFSET([1]Coffre!F66,(ROW()-7)*2,0))/5</f>
        <v>0</v>
      </c>
      <c r="G30" s="76">
        <f ca="1">OFFSET([1]Coffre!F67,(ROW()-7)*2,0)</f>
        <v>0</v>
      </c>
      <c r="H30" s="6">
        <f ca="1">OFFSET([1]Dons!E7,(ROW()-7)*1,0)</f>
        <v>0</v>
      </c>
      <c r="I30" s="6">
        <f ca="1">OFFSET([1]Dons!F7,(ROW()-7)*1,0)</f>
        <v>0</v>
      </c>
      <c r="J30" s="17" t="str">
        <f ca="1">IF(H30+I30+L30=-1,"INACTIF",OFFSET([1]Dons!F123,(ROW()-7)*7,0))</f>
        <v>INACTIF</v>
      </c>
      <c r="K30" s="75">
        <f ca="1">OFFSET([1]Dons!F124,(ROW()-7)*7,0)</f>
        <v>0</v>
      </c>
      <c r="L30" s="74">
        <f ca="1">OFFSET([1]Dons!F127,(ROW()-7)*7,0)</f>
        <v>-1</v>
      </c>
      <c r="M30" s="63">
        <f ca="1">IF(SUM(F30+G30+L30)/2&lt;=0,0,SUM(F30+G30+L30)/2)</f>
        <v>0</v>
      </c>
      <c r="N30" s="62"/>
      <c r="O30">
        <f ca="1">LARGE(B7:B56,24)</f>
        <v>0</v>
      </c>
      <c r="P30" s="12">
        <v>24</v>
      </c>
      <c r="Q30" s="24" t="str">
        <f ca="1">IF(O30=0," ",VLOOKUP(O30,'STAT Semaine'!B7:C56,2,FALSE))</f>
        <v xml:space="preserve"> </v>
      </c>
      <c r="R30" s="7" t="str">
        <f ca="1">IF(O30=0," ",VLOOKUP(Q30,C7:N56,2,FALSE))</f>
        <v xml:space="preserve"> </v>
      </c>
      <c r="S30" s="10" t="str">
        <f ca="1">IF(O30=0," ",VLOOKUP(Q30,C7:N56,3,FALSE))</f>
        <v xml:space="preserve"> </v>
      </c>
      <c r="T30" s="67" t="str">
        <f ca="1">IF(O30=0," ",VLOOKUP(Q30,C7:N56,4,FALSE))</f>
        <v xml:space="preserve"> </v>
      </c>
      <c r="U30" s="8" t="str">
        <f ca="1">IF(O30=0," ",VLOOKUP(Q30,C7:N56,5,FALSE))</f>
        <v xml:space="preserve"> </v>
      </c>
      <c r="V30" s="7" t="str">
        <f ca="1">IF(O30=0," ",VLOOKUP(Q30,C7:N56,6,FALSE))</f>
        <v xml:space="preserve"> </v>
      </c>
      <c r="W30" s="6" t="str">
        <f ca="1">IF(O30=0," ",VLOOKUP(Q30,C7:N56,7,FALSE))</f>
        <v xml:space="preserve"> </v>
      </c>
      <c r="X30" s="23" t="str">
        <f ca="1">IF(O30=0,"",VLOOKUP(Q30,C7:N56,8,FALSE))</f>
        <v/>
      </c>
      <c r="Y30" s="4" t="str">
        <f ca="1">IF(O30=0," ",VLOOKUP(Q30,C7:N56,9,FALSE))</f>
        <v xml:space="preserve"> </v>
      </c>
      <c r="Z30" s="3" t="str">
        <f ca="1">IF(O30=0," ",VLOOKUP(Q30,C7:N56,10,FALSE))</f>
        <v xml:space="preserve"> </v>
      </c>
      <c r="AA30" s="2" t="str">
        <f ca="1">IF(O30=0," ",IF(O30&lt;0,0,IF(O30&gt;20,20,IF(O30&gt;=0,O30))))</f>
        <v xml:space="preserve"> </v>
      </c>
      <c r="AB30" s="1"/>
      <c r="AC30" s="66" t="str">
        <f ca="1">IF(O30=0," ",VLOOKUP(O30,'STAT Semaine'!B7:C56,2,FALSE))</f>
        <v xml:space="preserve"> </v>
      </c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4"/>
      <c r="BE30" s="25"/>
      <c r="BG30" s="64"/>
    </row>
    <row r="31" spans="2:59" ht="32.4" thickTop="1" thickBot="1" x14ac:dyDescent="0.65">
      <c r="B31" s="22">
        <f ca="1">M31</f>
        <v>0</v>
      </c>
      <c r="C31" s="77" t="s">
        <v>24</v>
      </c>
      <c r="D31" s="7">
        <f ca="1">OFFSET([1]Coffre!E7,(ROW()-7)*1,0)</f>
        <v>0</v>
      </c>
      <c r="E31" s="75">
        <f ca="1">OFFSET([1]Coffre!F7,(ROW()-7)*1,0)</f>
        <v>0</v>
      </c>
      <c r="F31" s="3">
        <f ca="1">(OFFSET([1]Coffre!F66,(ROW()-7)*2,0))/5</f>
        <v>0</v>
      </c>
      <c r="G31" s="76">
        <f ca="1">OFFSET([1]Coffre!F67,(ROW()-7)*2,0)</f>
        <v>0</v>
      </c>
      <c r="H31" s="6">
        <f ca="1">OFFSET([1]Dons!E7,(ROW()-7)*1,0)</f>
        <v>0</v>
      </c>
      <c r="I31" s="6">
        <f ca="1">OFFSET([1]Dons!F7,(ROW()-7)*1,0)</f>
        <v>0</v>
      </c>
      <c r="J31" s="17" t="str">
        <f ca="1">IF(H31+I31+L31=-1,"INACTIF",OFFSET([1]Dons!F123,(ROW()-7)*7,0))</f>
        <v>INACTIF</v>
      </c>
      <c r="K31" s="75">
        <f ca="1">OFFSET([1]Dons!F124,(ROW()-7)*7,0)</f>
        <v>0</v>
      </c>
      <c r="L31" s="74">
        <f ca="1">OFFSET([1]Dons!F127,(ROW()-7)*7,0)</f>
        <v>-1</v>
      </c>
      <c r="M31" s="63">
        <f ca="1">IF(SUM(F31+G31+L31)/2&lt;=0,0,SUM(F31+G31+L31)/2)</f>
        <v>0</v>
      </c>
      <c r="N31" s="62"/>
      <c r="O31">
        <f ca="1">LARGE(B7:B56,25)</f>
        <v>0</v>
      </c>
      <c r="P31" s="12">
        <v>25</v>
      </c>
      <c r="Q31" s="24" t="str">
        <f ca="1">IF(O31=0," ",VLOOKUP(O31,'STAT Semaine'!B7:C56,2,FALSE))</f>
        <v xml:space="preserve"> </v>
      </c>
      <c r="R31" s="7" t="str">
        <f ca="1">IF(O31=0," ",VLOOKUP(Q31,C7:N56,2,FALSE))</f>
        <v xml:space="preserve"> </v>
      </c>
      <c r="S31" s="10" t="str">
        <f ca="1">IF(O31=0," ",VLOOKUP(Q31,C7:N56,3,FALSE))</f>
        <v xml:space="preserve"> </v>
      </c>
      <c r="T31" s="67" t="str">
        <f ca="1">IF(O31=0," ",VLOOKUP(Q31,C7:N56,4,FALSE))</f>
        <v xml:space="preserve"> </v>
      </c>
      <c r="U31" s="8" t="str">
        <f ca="1">IF(O31=0," ",VLOOKUP(Q31,C7:N56,5,FALSE))</f>
        <v xml:space="preserve"> </v>
      </c>
      <c r="V31" s="7" t="str">
        <f ca="1">IF(O31=0," ",VLOOKUP(Q31,C7:N56,6,FALSE))</f>
        <v xml:space="preserve"> </v>
      </c>
      <c r="W31" s="6" t="str">
        <f ca="1">IF(O31=0," ",VLOOKUP(Q31,C7:N56,7,FALSE))</f>
        <v xml:space="preserve"> </v>
      </c>
      <c r="X31" s="23" t="str">
        <f ca="1">IF(O31=0,"",VLOOKUP(Q31,C7:N56,8,FALSE))</f>
        <v/>
      </c>
      <c r="Y31" s="4" t="str">
        <f ca="1">IF(O31=0," ",VLOOKUP(Q31,C7:N56,9,FALSE))</f>
        <v xml:space="preserve"> </v>
      </c>
      <c r="Z31" s="3" t="str">
        <f ca="1">IF(O31=0," ",VLOOKUP(Q31,C7:N56,10,FALSE))</f>
        <v xml:space="preserve"> </v>
      </c>
      <c r="AA31" s="2" t="str">
        <f ca="1">IF(O31=0," ",IF(O31&lt;0,0,IF(O31&gt;20,20,IF(O31&gt;=0,O31))))</f>
        <v xml:space="preserve"> </v>
      </c>
      <c r="AB31" s="1"/>
      <c r="AC31" s="66" t="str">
        <f ca="1">IF(O31=0," ",VLOOKUP(O31,'STAT Semaine'!B7:C56,2,FALSE))</f>
        <v xml:space="preserve"> </v>
      </c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4"/>
      <c r="BE31" s="25"/>
      <c r="BG31" s="64"/>
    </row>
    <row r="32" spans="2:59" ht="32.4" thickTop="1" thickBot="1" x14ac:dyDescent="0.65">
      <c r="B32" s="22">
        <f ca="1">M32</f>
        <v>0</v>
      </c>
      <c r="C32" s="77" t="s">
        <v>25</v>
      </c>
      <c r="D32" s="7">
        <f ca="1">OFFSET([1]Coffre!E7,(ROW()-7)*1,0)</f>
        <v>0</v>
      </c>
      <c r="E32" s="75">
        <f ca="1">OFFSET([1]Coffre!F7,(ROW()-7)*1,0)</f>
        <v>0</v>
      </c>
      <c r="F32" s="3">
        <f ca="1">(OFFSET([1]Coffre!F66,(ROW()-7)*2,0))/5</f>
        <v>0</v>
      </c>
      <c r="G32" s="76">
        <f ca="1">OFFSET([1]Coffre!F67,(ROW()-7)*2,0)</f>
        <v>0</v>
      </c>
      <c r="H32" s="6">
        <f ca="1">OFFSET([1]Dons!E7,(ROW()-7)*1,0)</f>
        <v>0</v>
      </c>
      <c r="I32" s="6">
        <f ca="1">OFFSET([1]Dons!F7,(ROW()-7)*1,0)</f>
        <v>0</v>
      </c>
      <c r="J32" s="17" t="str">
        <f ca="1">IF(H32+I32+L32=-1,"INACTIF",OFFSET([1]Dons!F123,(ROW()-7)*7,0))</f>
        <v>INACTIF</v>
      </c>
      <c r="K32" s="75">
        <f ca="1">OFFSET([1]Dons!F124,(ROW()-7)*7,0)</f>
        <v>0</v>
      </c>
      <c r="L32" s="74">
        <f ca="1">OFFSET([1]Dons!F127,(ROW()-7)*7,0)</f>
        <v>-1</v>
      </c>
      <c r="M32" s="63">
        <f ca="1">IF(SUM(F32+G32+L32)/2&lt;=0,0,SUM(F32+G32+L32)/2)</f>
        <v>0</v>
      </c>
      <c r="N32" s="62"/>
      <c r="O32">
        <f ca="1">LARGE(B7:B56,26)</f>
        <v>0</v>
      </c>
      <c r="P32" s="12">
        <v>26</v>
      </c>
      <c r="Q32" s="24" t="str">
        <f ca="1">IF(O32=0," ",VLOOKUP(O32,'STAT Semaine'!B7:C56,2,FALSE))</f>
        <v xml:space="preserve"> </v>
      </c>
      <c r="R32" s="7" t="str">
        <f ca="1">IF(O32=0," ",VLOOKUP(Q32,C7:N56,2,FALSE))</f>
        <v xml:space="preserve"> </v>
      </c>
      <c r="S32" s="10" t="str">
        <f ca="1">IF(O32=0," ",VLOOKUP(Q32,C7:N56,3,FALSE))</f>
        <v xml:space="preserve"> </v>
      </c>
      <c r="T32" s="67" t="str">
        <f ca="1">IF(O32=0," ",VLOOKUP(Q32,C7:N56,4,FALSE))</f>
        <v xml:space="preserve"> </v>
      </c>
      <c r="U32" s="8" t="str">
        <f ca="1">IF(O32=0," ",VLOOKUP(Q32,C7:N56,5,FALSE))</f>
        <v xml:space="preserve"> </v>
      </c>
      <c r="V32" s="7" t="str">
        <f ca="1">IF(O32=0," ",VLOOKUP(Q32,C7:N56,6,FALSE))</f>
        <v xml:space="preserve"> </v>
      </c>
      <c r="W32" s="6" t="str">
        <f ca="1">IF(O32=0," ",VLOOKUP(Q32,C7:N56,7,FALSE))</f>
        <v xml:space="preserve"> </v>
      </c>
      <c r="X32" s="23" t="str">
        <f ca="1">IF(O32=0,"",VLOOKUP(Q32,C7:N56,8,FALSE))</f>
        <v/>
      </c>
      <c r="Y32" s="4" t="str">
        <f ca="1">IF(O32=0," ",VLOOKUP(Q32,C7:N56,9,FALSE))</f>
        <v xml:space="preserve"> </v>
      </c>
      <c r="Z32" s="3" t="str">
        <f ca="1">IF(O32=0," ",VLOOKUP(Q32,C7:N56,10,FALSE))</f>
        <v xml:space="preserve"> </v>
      </c>
      <c r="AA32" s="2" t="str">
        <f ca="1">IF(O32=0," ",IF(O32&lt;0,0,IF(O32&gt;20,20,IF(O32&gt;=0,O32))))</f>
        <v xml:space="preserve"> </v>
      </c>
      <c r="AB32" s="1"/>
      <c r="AC32" s="66" t="str">
        <f ca="1">IF(O32=0," ",VLOOKUP(O32,'STAT Semaine'!B7:C56,2,FALSE))</f>
        <v xml:space="preserve"> </v>
      </c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4"/>
      <c r="BE32" s="25"/>
      <c r="BG32" s="64"/>
    </row>
    <row r="33" spans="2:59" ht="32.4" thickTop="1" thickBot="1" x14ac:dyDescent="0.65">
      <c r="B33" s="22">
        <f ca="1">M33</f>
        <v>0</v>
      </c>
      <c r="C33" s="77" t="s">
        <v>26</v>
      </c>
      <c r="D33" s="7">
        <f ca="1">OFFSET([1]Coffre!E7,(ROW()-7)*1,0)</f>
        <v>0</v>
      </c>
      <c r="E33" s="75">
        <f ca="1">OFFSET([1]Coffre!F7,(ROW()-7)*1,0)</f>
        <v>0</v>
      </c>
      <c r="F33" s="3">
        <f ca="1">(OFFSET([1]Coffre!F66,(ROW()-7)*2,0))/5</f>
        <v>0</v>
      </c>
      <c r="G33" s="76">
        <f ca="1">OFFSET([1]Coffre!F67,(ROW()-7)*2,0)</f>
        <v>0</v>
      </c>
      <c r="H33" s="6">
        <f ca="1">OFFSET([1]Dons!E7,(ROW()-7)*1,0)</f>
        <v>0</v>
      </c>
      <c r="I33" s="6">
        <f ca="1">OFFSET([1]Dons!F7,(ROW()-7)*1,0)</f>
        <v>0</v>
      </c>
      <c r="J33" s="17" t="str">
        <f ca="1">IF(H33+I33+L33=-1,"INACTIF",OFFSET([1]Dons!F123,(ROW()-7)*7,0))</f>
        <v>INACTIF</v>
      </c>
      <c r="K33" s="75">
        <f ca="1">OFFSET([1]Dons!F124,(ROW()-7)*7,0)</f>
        <v>0</v>
      </c>
      <c r="L33" s="74">
        <f ca="1">OFFSET([1]Dons!F127,(ROW()-7)*7,0)</f>
        <v>-1</v>
      </c>
      <c r="M33" s="63">
        <f ca="1">IF(SUM(F33+G33+L33)/2&lt;=0,0,SUM(F33+G33+L33)/2)</f>
        <v>0</v>
      </c>
      <c r="N33" s="62"/>
      <c r="O33">
        <f ca="1">LARGE(B7:B56,27)</f>
        <v>0</v>
      </c>
      <c r="P33" s="12">
        <v>27</v>
      </c>
      <c r="Q33" s="24" t="str">
        <f ca="1">IF(O33=0," ",VLOOKUP(O33,'STAT Semaine'!B7:C56,2,FALSE))</f>
        <v xml:space="preserve"> </v>
      </c>
      <c r="R33" s="7" t="str">
        <f ca="1">IF(O33=0," ",VLOOKUP(Q33,C7:N56,2,FALSE))</f>
        <v xml:space="preserve"> </v>
      </c>
      <c r="S33" s="10" t="str">
        <f ca="1">IF(O33=0," ",VLOOKUP(Q33,C7:N56,3,FALSE))</f>
        <v xml:space="preserve"> </v>
      </c>
      <c r="T33" s="67" t="str">
        <f ca="1">IF(O33=0," ",VLOOKUP(Q33,C7:N56,4,FALSE))</f>
        <v xml:space="preserve"> </v>
      </c>
      <c r="U33" s="8" t="str">
        <f ca="1">IF(O33=0," ",VLOOKUP(Q33,C7:N56,5,FALSE))</f>
        <v xml:space="preserve"> </v>
      </c>
      <c r="V33" s="7" t="str">
        <f ca="1">IF(O33=0," ",VLOOKUP(Q33,C7:N56,6,FALSE))</f>
        <v xml:space="preserve"> </v>
      </c>
      <c r="W33" s="6" t="str">
        <f ca="1">IF(O33=0," ",VLOOKUP(Q33,C7:N56,7,FALSE))</f>
        <v xml:space="preserve"> </v>
      </c>
      <c r="X33" s="23" t="str">
        <f ca="1">IF(O33=0,"",VLOOKUP(Q33,C7:N56,8,FALSE))</f>
        <v/>
      </c>
      <c r="Y33" s="4" t="str">
        <f ca="1">IF(O33=0," ",VLOOKUP(Q33,C7:N56,9,FALSE))</f>
        <v xml:space="preserve"> </v>
      </c>
      <c r="Z33" s="3" t="str">
        <f ca="1">IF(O33=0," ",VLOOKUP(Q33,C7:N56,10,FALSE))</f>
        <v xml:space="preserve"> </v>
      </c>
      <c r="AA33" s="2" t="str">
        <f ca="1">IF(O33=0," ",IF(O33&lt;0,0,IF(O33&gt;20,20,IF(O33&gt;=0,O33))))</f>
        <v xml:space="preserve"> </v>
      </c>
      <c r="AB33" s="1"/>
      <c r="AC33" s="66" t="str">
        <f ca="1">IF(O33=0," ",VLOOKUP(O33,'STAT Semaine'!B7:C56,2,FALSE))</f>
        <v xml:space="preserve"> </v>
      </c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4"/>
      <c r="BE33" s="25"/>
      <c r="BG33" s="64"/>
    </row>
    <row r="34" spans="2:59" ht="32.4" thickTop="1" thickBot="1" x14ac:dyDescent="0.65">
      <c r="B34" s="22">
        <f ca="1">M34</f>
        <v>0</v>
      </c>
      <c r="C34" s="77" t="s">
        <v>27</v>
      </c>
      <c r="D34" s="7">
        <f ca="1">OFFSET([1]Coffre!E7,(ROW()-7)*1,0)</f>
        <v>0</v>
      </c>
      <c r="E34" s="75">
        <f ca="1">OFFSET([1]Coffre!F7,(ROW()-7)*1,0)</f>
        <v>0</v>
      </c>
      <c r="F34" s="3">
        <f ca="1">(OFFSET([1]Coffre!F66,(ROW()-7)*2,0))/5</f>
        <v>0</v>
      </c>
      <c r="G34" s="76">
        <f ca="1">OFFSET([1]Coffre!F67,(ROW()-7)*2,0)</f>
        <v>0</v>
      </c>
      <c r="H34" s="6">
        <f ca="1">OFFSET([1]Dons!E7,(ROW()-7)*1,0)</f>
        <v>0</v>
      </c>
      <c r="I34" s="6">
        <f ca="1">OFFSET([1]Dons!F7,(ROW()-7)*1,0)</f>
        <v>0</v>
      </c>
      <c r="J34" s="17" t="str">
        <f ca="1">IF(H34+I34+L34=-1,"INACTIF",OFFSET([1]Dons!F123,(ROW()-7)*7,0))</f>
        <v>INACTIF</v>
      </c>
      <c r="K34" s="75">
        <f ca="1">OFFSET([1]Dons!F124,(ROW()-7)*7,0)</f>
        <v>0</v>
      </c>
      <c r="L34" s="74">
        <f ca="1">OFFSET([1]Dons!F127,(ROW()-7)*7,0)</f>
        <v>-1</v>
      </c>
      <c r="M34" s="63">
        <f ca="1">IF(SUM(F34+G34+L34)/2&lt;=0,0,SUM(F34+G34+L34)/2)</f>
        <v>0</v>
      </c>
      <c r="N34" s="62"/>
      <c r="O34">
        <f ca="1">LARGE(B7:B56,28)</f>
        <v>0</v>
      </c>
      <c r="P34" s="12">
        <v>28</v>
      </c>
      <c r="Q34" s="24" t="str">
        <f ca="1">IF(O34=0," ",VLOOKUP(O34,'STAT Semaine'!B7:C56,2,FALSE))</f>
        <v xml:space="preserve"> </v>
      </c>
      <c r="R34" s="7" t="str">
        <f ca="1">IF(O34=0," ",VLOOKUP(Q34,C7:N56,2,FALSE))</f>
        <v xml:space="preserve"> </v>
      </c>
      <c r="S34" s="10" t="str">
        <f ca="1">IF(O34=0," ",VLOOKUP(Q34,C7:N56,3,FALSE))</f>
        <v xml:space="preserve"> </v>
      </c>
      <c r="T34" s="67" t="str">
        <f ca="1">IF(O34=0," ",VLOOKUP(Q34,C7:N56,4,FALSE))</f>
        <v xml:space="preserve"> </v>
      </c>
      <c r="U34" s="8" t="str">
        <f ca="1">IF(O34=0," ",VLOOKUP(Q34,C7:N56,5,FALSE))</f>
        <v xml:space="preserve"> </v>
      </c>
      <c r="V34" s="7" t="str">
        <f ca="1">IF(O34=0," ",VLOOKUP(Q34,C7:N56,6,FALSE))</f>
        <v xml:space="preserve"> </v>
      </c>
      <c r="W34" s="6" t="str">
        <f ca="1">IF(O34=0," ",VLOOKUP(Q34,C7:N56,7,FALSE))</f>
        <v xml:space="preserve"> </v>
      </c>
      <c r="X34" s="23" t="str">
        <f ca="1">IF(O34=0,"",VLOOKUP(Q34,C7:N56,8,FALSE))</f>
        <v/>
      </c>
      <c r="Y34" s="4" t="str">
        <f ca="1">IF(O34=0," ",VLOOKUP(Q34,C7:N56,9,FALSE))</f>
        <v xml:space="preserve"> </v>
      </c>
      <c r="Z34" s="3" t="str">
        <f ca="1">IF(O34=0," ",VLOOKUP(Q34,C7:N56,10,FALSE))</f>
        <v xml:space="preserve"> </v>
      </c>
      <c r="AA34" s="2" t="str">
        <f ca="1">IF(O34=0," ",IF(O34&lt;0,0,IF(O34&gt;20,20,IF(O34&gt;=0,O34))))</f>
        <v xml:space="preserve"> </v>
      </c>
      <c r="AB34" s="1"/>
      <c r="AC34" s="66" t="str">
        <f ca="1">IF(O34=0," ",VLOOKUP(O34,'STAT Semaine'!B7:C56,2,FALSE))</f>
        <v xml:space="preserve"> </v>
      </c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4"/>
      <c r="BE34" s="25"/>
      <c r="BG34" s="64"/>
    </row>
    <row r="35" spans="2:59" ht="32.4" thickTop="1" thickBot="1" x14ac:dyDescent="0.65">
      <c r="B35" s="22">
        <f ca="1">M35</f>
        <v>5.3</v>
      </c>
      <c r="C35" s="77" t="s">
        <v>28</v>
      </c>
      <c r="D35" s="7">
        <f ca="1">OFFSET([1]Coffre!E7,(ROW()-7)*1,0)</f>
        <v>29</v>
      </c>
      <c r="E35" s="75">
        <f ca="1">OFFSET([1]Coffre!F7,(ROW()-7)*1,0)</f>
        <v>0.57999999999999996</v>
      </c>
      <c r="F35" s="3">
        <f ca="1">(OFFSET([1]Coffre!F66,(ROW()-7)*2,0))/5</f>
        <v>0</v>
      </c>
      <c r="G35" s="76">
        <f ca="1">OFFSET([1]Coffre!F67,(ROW()-7)*2,0)</f>
        <v>11.6</v>
      </c>
      <c r="H35" s="6">
        <f ca="1">OFFSET([1]Dons!E7,(ROW()-7)*1,0)</f>
        <v>0</v>
      </c>
      <c r="I35" s="6">
        <f ca="1">OFFSET([1]Dons!F7,(ROW()-7)*1,0)</f>
        <v>0</v>
      </c>
      <c r="J35" s="17" t="str">
        <f ca="1">IF(H35+I35+L35=-1,"INACTIF",OFFSET([1]Dons!F123,(ROW()-7)*7,0))</f>
        <v>INACTIF</v>
      </c>
      <c r="K35" s="75">
        <f ca="1">OFFSET([1]Dons!F124,(ROW()-7)*7,0)</f>
        <v>0</v>
      </c>
      <c r="L35" s="74">
        <f ca="1">OFFSET([1]Dons!F127,(ROW()-7)*7,0)</f>
        <v>-1</v>
      </c>
      <c r="M35" s="63">
        <f ca="1">IF(SUM(F35+G35+L35)/2&lt;=0,0,SUM(F35+G35+L35)/2)</f>
        <v>5.3</v>
      </c>
      <c r="N35" s="62"/>
      <c r="O35">
        <f ca="1">LARGE(B7:B56,29)</f>
        <v>0</v>
      </c>
      <c r="P35" s="12">
        <v>29</v>
      </c>
      <c r="Q35" s="24" t="str">
        <f ca="1">IF(O35=0," ",VLOOKUP(O35,'STAT Semaine'!B7:C56,2,FALSE))</f>
        <v xml:space="preserve"> </v>
      </c>
      <c r="R35" s="7" t="str">
        <f ca="1">IF(O35=0," ",VLOOKUP(Q35,C7:N56,2,FALSE))</f>
        <v xml:space="preserve"> </v>
      </c>
      <c r="S35" s="10" t="str">
        <f ca="1">IF(O35=0," ",VLOOKUP(Q35,C7:N56,3,FALSE))</f>
        <v xml:space="preserve"> </v>
      </c>
      <c r="T35" s="67" t="str">
        <f ca="1">IF(O35=0," ",VLOOKUP(Q35,C7:N56,4,FALSE))</f>
        <v xml:space="preserve"> </v>
      </c>
      <c r="U35" s="8" t="str">
        <f ca="1">IF(O35=0," ",VLOOKUP(Q35,C7:N56,5,FALSE))</f>
        <v xml:space="preserve"> </v>
      </c>
      <c r="V35" s="7" t="str">
        <f ca="1">IF(O35=0," ",VLOOKUP(Q35,C7:N56,6,FALSE))</f>
        <v xml:space="preserve"> </v>
      </c>
      <c r="W35" s="6" t="str">
        <f ca="1">IF(O35=0," ",VLOOKUP(Q35,C7:N56,7,FALSE))</f>
        <v xml:space="preserve"> </v>
      </c>
      <c r="X35" s="23" t="str">
        <f ca="1">IF(O35=0,"",VLOOKUP(Q35,C7:N56,8,FALSE))</f>
        <v/>
      </c>
      <c r="Y35" s="4" t="str">
        <f ca="1">IF(O35=0," ",VLOOKUP(Q35,C7:N56,9,FALSE))</f>
        <v xml:space="preserve"> </v>
      </c>
      <c r="Z35" s="3" t="str">
        <f ca="1">IF(O35=0," ",VLOOKUP(Q35,C7:N56,10,FALSE))</f>
        <v xml:space="preserve"> </v>
      </c>
      <c r="AA35" s="2" t="str">
        <f ca="1">IF(O35=0," ",IF(O35&lt;0,0,IF(O35&gt;20,20,IF(O35&gt;=0,O35))))</f>
        <v xml:space="preserve"> </v>
      </c>
      <c r="AB35" s="1"/>
      <c r="AC35" s="66" t="str">
        <f ca="1">IF(O35=0," ",VLOOKUP(O35,'STAT Semaine'!B7:C56,2,FALSE))</f>
        <v xml:space="preserve"> </v>
      </c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4"/>
      <c r="BE35" s="25"/>
      <c r="BG35" s="64"/>
    </row>
    <row r="36" spans="2:59" ht="32.4" thickTop="1" thickBot="1" x14ac:dyDescent="0.65">
      <c r="B36" s="22">
        <f ca="1">M36</f>
        <v>0</v>
      </c>
      <c r="C36" s="77" t="s">
        <v>29</v>
      </c>
      <c r="D36" s="7">
        <f ca="1">OFFSET([1]Coffre!E7,(ROW()-7)*1,0)</f>
        <v>0</v>
      </c>
      <c r="E36" s="75">
        <f ca="1">OFFSET([1]Coffre!F7,(ROW()-7)*1,0)</f>
        <v>0</v>
      </c>
      <c r="F36" s="3">
        <f ca="1">(OFFSET([1]Coffre!F66,(ROW()-7)*2,0))/5</f>
        <v>0</v>
      </c>
      <c r="G36" s="76">
        <f ca="1">OFFSET([1]Coffre!F67,(ROW()-7)*2,0)</f>
        <v>0</v>
      </c>
      <c r="H36" s="6">
        <f ca="1">OFFSET([1]Dons!E7,(ROW()-7)*1,0)</f>
        <v>0</v>
      </c>
      <c r="I36" s="6">
        <f ca="1">OFFSET([1]Dons!F7,(ROW()-7)*1,0)</f>
        <v>0</v>
      </c>
      <c r="J36" s="17" t="str">
        <f ca="1">IF(H36+I36+L36=-1,"INACTIF",OFFSET([1]Dons!F123,(ROW()-7)*7,0))</f>
        <v>INACTIF</v>
      </c>
      <c r="K36" s="75">
        <f ca="1">OFFSET([1]Dons!F124,(ROW()-7)*7,0)</f>
        <v>0</v>
      </c>
      <c r="L36" s="74">
        <f ca="1">OFFSET([1]Dons!F127,(ROW()-7)*7,0)</f>
        <v>-1</v>
      </c>
      <c r="M36" s="63">
        <f ca="1">IF(SUM(F36+G36+L36)/2&lt;=0,0,SUM(F36+G36+L36)/2)</f>
        <v>0</v>
      </c>
      <c r="N36" s="62"/>
      <c r="O36">
        <f ca="1">LARGE(B7:B56,30)</f>
        <v>0</v>
      </c>
      <c r="P36" s="12">
        <v>30</v>
      </c>
      <c r="Q36" s="24" t="str">
        <f ca="1">IF(O36=0," ",VLOOKUP(O36,'STAT Semaine'!B7:C56,2,FALSE))</f>
        <v xml:space="preserve"> </v>
      </c>
      <c r="R36" s="7" t="str">
        <f ca="1">IF(O36=0," ",VLOOKUP(Q36,C7:N56,2,FALSE))</f>
        <v xml:space="preserve"> </v>
      </c>
      <c r="S36" s="10" t="str">
        <f ca="1">IF(O36=0," ",VLOOKUP(Q36,C7:N56,3,FALSE))</f>
        <v xml:space="preserve"> </v>
      </c>
      <c r="T36" s="67" t="str">
        <f ca="1">IF(O36=0," ",VLOOKUP(Q36,C7:N56,4,FALSE))</f>
        <v xml:space="preserve"> </v>
      </c>
      <c r="U36" s="8" t="str">
        <f ca="1">IF(O36=0," ",VLOOKUP(Q36,C7:N56,5,FALSE))</f>
        <v xml:space="preserve"> </v>
      </c>
      <c r="V36" s="7" t="str">
        <f ca="1">IF(O36=0," ",VLOOKUP(Q36,C7:N56,6,FALSE))</f>
        <v xml:space="preserve"> </v>
      </c>
      <c r="W36" s="6" t="str">
        <f ca="1">IF(O36=0," ",VLOOKUP(Q36,C7:N56,7,FALSE))</f>
        <v xml:space="preserve"> </v>
      </c>
      <c r="X36" s="23" t="str">
        <f ca="1">IF(O36=0,"",VLOOKUP(Q36,C7:N56,8,FALSE))</f>
        <v/>
      </c>
      <c r="Y36" s="4" t="str">
        <f ca="1">IF(O36=0," ",VLOOKUP(Q36,C7:N56,9,FALSE))</f>
        <v xml:space="preserve"> </v>
      </c>
      <c r="Z36" s="3" t="str">
        <f ca="1">IF(O36=0," ",VLOOKUP(Q36,C7:N56,10,FALSE))</f>
        <v xml:space="preserve"> </v>
      </c>
      <c r="AA36" s="2" t="str">
        <f ca="1">IF(O36=0," ",IF(O36&lt;0,0,IF(O36&gt;20,20,IF(O36&gt;=0,O36))))</f>
        <v xml:space="preserve"> </v>
      </c>
      <c r="AB36" s="1"/>
      <c r="AC36" s="66" t="str">
        <f ca="1">IF(O36=0," ",VLOOKUP(O36,'STAT Semaine'!B7:C56,2,FALSE))</f>
        <v xml:space="preserve"> </v>
      </c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4"/>
      <c r="BE36" s="25"/>
      <c r="BG36" s="64"/>
    </row>
    <row r="37" spans="2:59" ht="32.4" thickTop="1" thickBot="1" x14ac:dyDescent="0.65">
      <c r="B37" s="22">
        <f ca="1">M37</f>
        <v>1.157142857142857</v>
      </c>
      <c r="C37" s="77" t="s">
        <v>30</v>
      </c>
      <c r="D37" s="7">
        <f ca="1">OFFSET([1]Coffre!E7,(ROW()-7)*1,0)</f>
        <v>19</v>
      </c>
      <c r="E37" s="75">
        <f ca="1">OFFSET([1]Coffre!F7,(ROW()-7)*1,0)</f>
        <v>0.38</v>
      </c>
      <c r="F37" s="3">
        <f ca="1">(OFFSET([1]Coffre!F66,(ROW()-7)*2,0))/5</f>
        <v>0</v>
      </c>
      <c r="G37" s="76">
        <f ca="1">OFFSET([1]Coffre!F67,(ROW()-7)*2,0)</f>
        <v>7.6</v>
      </c>
      <c r="H37" s="6">
        <f ca="1">OFFSET([1]Dons!E7,(ROW()-7)*1,0)</f>
        <v>0</v>
      </c>
      <c r="I37" s="6">
        <f ca="1">OFFSET([1]Dons!F7,(ROW()-7)*1,0)</f>
        <v>10</v>
      </c>
      <c r="J37" s="17" t="str">
        <f ca="1">IF(H37+I37+L37=-1,"INACTIF",OFFSET([1]Dons!F123,(ROW()-7)*7,0))</f>
        <v>VAMPIRE</v>
      </c>
      <c r="K37" s="75">
        <f ca="1">OFFSET([1]Dons!F124,(ROW()-7)*7,0)</f>
        <v>0</v>
      </c>
      <c r="L37" s="74">
        <f ca="1">OFFSET([1]Dons!F127,(ROW()-7)*7,0)</f>
        <v>-5.2857142857142856</v>
      </c>
      <c r="M37" s="63">
        <f ca="1">IF(SUM(F37+G37+L37)/2&lt;=0,0,SUM(F37+G37+L37)/2)</f>
        <v>1.157142857142857</v>
      </c>
      <c r="N37" s="62"/>
      <c r="O37">
        <f ca="1">LARGE(B7:B56,31)</f>
        <v>0</v>
      </c>
      <c r="P37" s="12">
        <v>31</v>
      </c>
      <c r="Q37" s="24" t="str">
        <f ca="1">IF(O37=0," ",VLOOKUP(O37,'STAT Semaine'!B7:C56,2,FALSE))</f>
        <v xml:space="preserve"> </v>
      </c>
      <c r="R37" s="7" t="str">
        <f ca="1">IF(O37=0," ",VLOOKUP(Q37,C7:N56,2,FALSE))</f>
        <v xml:space="preserve"> </v>
      </c>
      <c r="S37" s="10" t="str">
        <f ca="1">IF(O37=0," ",VLOOKUP(Q37,C7:N56,3,FALSE))</f>
        <v xml:space="preserve"> </v>
      </c>
      <c r="T37" s="67" t="str">
        <f ca="1">IF(O37=0," ",VLOOKUP(Q37,C7:N56,4,FALSE))</f>
        <v xml:space="preserve"> </v>
      </c>
      <c r="U37" s="8" t="str">
        <f ca="1">IF(O37=0," ",VLOOKUP(Q37,C7:N56,5,FALSE))</f>
        <v xml:space="preserve"> </v>
      </c>
      <c r="V37" s="7" t="str">
        <f ca="1">IF(O37=0," ",VLOOKUP(Q37,C7:N56,6,FALSE))</f>
        <v xml:space="preserve"> </v>
      </c>
      <c r="W37" s="6" t="str">
        <f ca="1">IF(O37=0," ",VLOOKUP(Q37,C7:N56,7,FALSE))</f>
        <v xml:space="preserve"> </v>
      </c>
      <c r="X37" s="23" t="str">
        <f ca="1">IF(O37=0,"",VLOOKUP(Q37,C7:N56,8,FALSE))</f>
        <v/>
      </c>
      <c r="Y37" s="4" t="str">
        <f ca="1">IF(O37=0," ",VLOOKUP(Q37,C7:N56,9,FALSE))</f>
        <v xml:space="preserve"> </v>
      </c>
      <c r="Z37" s="3" t="str">
        <f ca="1">IF(O37=0," ",VLOOKUP(Q37,C7:N56,10,FALSE))</f>
        <v xml:space="preserve"> </v>
      </c>
      <c r="AA37" s="2" t="str">
        <f ca="1">IF(O37=0," ",IF(O37&lt;0,0,IF(O37&gt;20,20,IF(O37&gt;=0,O37))))</f>
        <v xml:space="preserve"> </v>
      </c>
      <c r="AB37" s="1"/>
      <c r="AC37" s="66" t="str">
        <f ca="1">IF(O37=0," ",VLOOKUP(O37,'STAT Semaine'!B7:C56,2,FALSE))</f>
        <v xml:space="preserve"> </v>
      </c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4"/>
      <c r="BE37" s="25"/>
      <c r="BG37" s="64"/>
    </row>
    <row r="38" spans="2:59" ht="32.4" thickTop="1" thickBot="1" x14ac:dyDescent="0.65">
      <c r="B38" s="22">
        <f ca="1">M38</f>
        <v>0</v>
      </c>
      <c r="C38" s="77" t="s">
        <v>11</v>
      </c>
      <c r="D38" s="7">
        <f ca="1">OFFSET([1]Coffre!E7,(ROW()-7)*1,0)</f>
        <v>0</v>
      </c>
      <c r="E38" s="75">
        <f ca="1">OFFSET([1]Coffre!F7,(ROW()-7)*1,0)</f>
        <v>0</v>
      </c>
      <c r="F38" s="3">
        <f ca="1">(OFFSET([1]Coffre!F66,(ROW()-7)*2,0))/5</f>
        <v>0</v>
      </c>
      <c r="G38" s="76">
        <f ca="1">OFFSET([1]Coffre!F67,(ROW()-7)*2,0)</f>
        <v>0</v>
      </c>
      <c r="H38" s="6">
        <f ca="1">OFFSET([1]Dons!E7,(ROW()-7)*1,0)</f>
        <v>0</v>
      </c>
      <c r="I38" s="6">
        <f ca="1">OFFSET([1]Dons!F7,(ROW()-7)*1,0)</f>
        <v>0</v>
      </c>
      <c r="J38" s="17" t="str">
        <f ca="1">IF(H38+I38+L38=-1,"INACTIF",OFFSET([1]Dons!F123,(ROW()-7)*7,0))</f>
        <v>INACTIF</v>
      </c>
      <c r="K38" s="75">
        <f ca="1">OFFSET([1]Dons!F124,(ROW()-7)*7,0)</f>
        <v>0</v>
      </c>
      <c r="L38" s="74">
        <f ca="1">OFFSET([1]Dons!F127,(ROW()-7)*7,0)</f>
        <v>-1</v>
      </c>
      <c r="M38" s="63">
        <f ca="1">IF(SUM(F38+G38+L38)/2&lt;=0,0,SUM(F38+G38+L38)/2)</f>
        <v>0</v>
      </c>
      <c r="N38" s="62"/>
      <c r="O38">
        <f ca="1">LARGE(B7:B56,32)</f>
        <v>0</v>
      </c>
      <c r="P38" s="12">
        <v>32</v>
      </c>
      <c r="Q38" s="24" t="str">
        <f ca="1">IF(O38=0," ",VLOOKUP(O38,'STAT Semaine'!B7:C56,2,FALSE))</f>
        <v xml:space="preserve"> </v>
      </c>
      <c r="R38" s="7" t="str">
        <f ca="1">IF(O38=0," ",VLOOKUP(Q38,C7:N56,2,FALSE))</f>
        <v xml:space="preserve"> </v>
      </c>
      <c r="S38" s="10" t="str">
        <f ca="1">IF(O38=0," ",VLOOKUP(Q38,C7:N56,3,FALSE))</f>
        <v xml:space="preserve"> </v>
      </c>
      <c r="T38" s="67" t="str">
        <f ca="1">IF(O38=0," ",VLOOKUP(Q38,C7:N56,4,FALSE))</f>
        <v xml:space="preserve"> </v>
      </c>
      <c r="U38" s="8" t="str">
        <f ca="1">IF(O38=0," ",VLOOKUP(Q38,C7:N56,5,FALSE))</f>
        <v xml:space="preserve"> </v>
      </c>
      <c r="V38" s="7" t="str">
        <f ca="1">IF(O38=0," ",VLOOKUP(Q38,C7:N56,6,FALSE))</f>
        <v xml:space="preserve"> </v>
      </c>
      <c r="W38" s="6" t="str">
        <f ca="1">IF(O38=0," ",VLOOKUP(Q38,C7:N56,7,FALSE))</f>
        <v xml:space="preserve"> </v>
      </c>
      <c r="X38" s="23" t="str">
        <f ca="1">IF(O38=0,"",VLOOKUP(Q38,C7:N56,8,FALSE))</f>
        <v/>
      </c>
      <c r="Y38" s="4" t="str">
        <f ca="1">IF(O38=0," ",VLOOKUP(Q38,C7:N56,9,FALSE))</f>
        <v xml:space="preserve"> </v>
      </c>
      <c r="Z38" s="3" t="str">
        <f ca="1">IF(O38=0," ",VLOOKUP(Q38,C7:N56,10,FALSE))</f>
        <v xml:space="preserve"> </v>
      </c>
      <c r="AA38" s="2" t="str">
        <f ca="1">IF(O38=0," ",IF(O38&lt;0,0,IF(O38&gt;20,20,IF(O38&gt;=0,O38))))</f>
        <v xml:space="preserve"> </v>
      </c>
      <c r="AB38" s="1"/>
      <c r="AC38" s="66" t="str">
        <f ca="1">IF(O38=0," ",VLOOKUP(O38,'STAT Semaine'!B7:C56,2,FALSE))</f>
        <v xml:space="preserve"> </v>
      </c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4"/>
      <c r="BE38" s="25"/>
      <c r="BG38" s="64"/>
    </row>
    <row r="39" spans="2:59" ht="32.4" thickTop="1" thickBot="1" x14ac:dyDescent="0.65">
      <c r="B39" s="22">
        <f ca="1">M39</f>
        <v>0</v>
      </c>
      <c r="C39" s="77" t="s">
        <v>31</v>
      </c>
      <c r="D39" s="7">
        <f ca="1">OFFSET([1]Coffre!E7,(ROW()-7)*1,0)</f>
        <v>0</v>
      </c>
      <c r="E39" s="75">
        <f ca="1">OFFSET([1]Coffre!F7,(ROW()-7)*1,0)</f>
        <v>0</v>
      </c>
      <c r="F39" s="3">
        <f ca="1">(OFFSET([1]Coffre!F66,(ROW()-7)*2,0))/5</f>
        <v>0</v>
      </c>
      <c r="G39" s="76">
        <f ca="1">OFFSET([1]Coffre!F67,(ROW()-7)*2,0)</f>
        <v>0</v>
      </c>
      <c r="H39" s="6">
        <f ca="1">OFFSET([1]Dons!E7,(ROW()-7)*1,0)</f>
        <v>0</v>
      </c>
      <c r="I39" s="6">
        <f ca="1">OFFSET([1]Dons!F7,(ROW()-7)*1,0)</f>
        <v>0</v>
      </c>
      <c r="J39" s="17" t="str">
        <f ca="1">IF(H39+I39+L39=-1,"INACTIF",OFFSET([1]Dons!F123,(ROW()-7)*7,0))</f>
        <v>INACTIF</v>
      </c>
      <c r="K39" s="75">
        <f ca="1">OFFSET([1]Dons!F124,(ROW()-7)*7,0)</f>
        <v>0</v>
      </c>
      <c r="L39" s="74">
        <f ca="1">OFFSET([1]Dons!F127,(ROW()-7)*7,0)</f>
        <v>-1</v>
      </c>
      <c r="M39" s="63">
        <f ca="1">IF(SUM(F39+G39+L39)/2&lt;=0,0,SUM(F39+G39+L39)/2)</f>
        <v>0</v>
      </c>
      <c r="N39" s="62"/>
      <c r="O39">
        <f ca="1">LARGE(B7:B56,33)</f>
        <v>0</v>
      </c>
      <c r="P39" s="12">
        <v>33</v>
      </c>
      <c r="Q39" s="24" t="str">
        <f ca="1">IF(O39=0," ",VLOOKUP(O39,'STAT Semaine'!B7:C56,2,FALSE))</f>
        <v xml:space="preserve"> </v>
      </c>
      <c r="R39" s="7" t="str">
        <f ca="1">IF(O39=0," ",VLOOKUP(Q39,C7:N56,2,FALSE))</f>
        <v xml:space="preserve"> </v>
      </c>
      <c r="S39" s="10" t="str">
        <f ca="1">IF(O39=0," ",VLOOKUP(Q39,C7:N56,3,FALSE))</f>
        <v xml:space="preserve"> </v>
      </c>
      <c r="T39" s="67" t="str">
        <f ca="1">IF(O39=0," ",VLOOKUP(Q39,C7:N56,4,FALSE))</f>
        <v xml:space="preserve"> </v>
      </c>
      <c r="U39" s="8" t="str">
        <f ca="1">IF(O39=0," ",VLOOKUP(Q39,C7:N56,5,FALSE))</f>
        <v xml:space="preserve"> </v>
      </c>
      <c r="V39" s="7" t="str">
        <f ca="1">IF(O39=0," ",VLOOKUP(Q39,C7:N56,6,FALSE))</f>
        <v xml:space="preserve"> </v>
      </c>
      <c r="W39" s="6" t="str">
        <f ca="1">IF(O39=0," ",VLOOKUP(Q39,C7:N56,7,FALSE))</f>
        <v xml:space="preserve"> </v>
      </c>
      <c r="X39" s="23" t="str">
        <f ca="1">IF(O39=0,"",VLOOKUP(Q39,C7:N56,8,FALSE))</f>
        <v/>
      </c>
      <c r="Y39" s="4" t="str">
        <f ca="1">IF(O39=0," ",VLOOKUP(Q39,C7:N56,9,FALSE))</f>
        <v xml:space="preserve"> </v>
      </c>
      <c r="Z39" s="3" t="str">
        <f ca="1">IF(O39=0," ",VLOOKUP(Q39,C7:N56,10,FALSE))</f>
        <v xml:space="preserve"> </v>
      </c>
      <c r="AA39" s="2" t="str">
        <f ca="1">IF(O39=0," ",IF(O39&lt;0,0,IF(O39&gt;20,20,IF(O39&gt;=0,O39))))</f>
        <v xml:space="preserve"> </v>
      </c>
      <c r="AB39" s="1"/>
      <c r="AC39" s="66" t="str">
        <f ca="1">IF(O39=0," ",VLOOKUP(O39,'STAT Semaine'!B7:C56,2,FALSE))</f>
        <v xml:space="preserve"> </v>
      </c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4"/>
      <c r="BE39" s="25"/>
      <c r="BG39" s="64"/>
    </row>
    <row r="40" spans="2:59" ht="32.4" thickTop="1" thickBot="1" x14ac:dyDescent="0.65">
      <c r="B40" s="22">
        <f ca="1">M40</f>
        <v>0</v>
      </c>
      <c r="C40" s="77" t="s">
        <v>32</v>
      </c>
      <c r="D40" s="7">
        <f ca="1">OFFSET([1]Coffre!E7,(ROW()-7)*1,0)</f>
        <v>0</v>
      </c>
      <c r="E40" s="75">
        <f ca="1">OFFSET([1]Coffre!F7,(ROW()-7)*1,0)</f>
        <v>0</v>
      </c>
      <c r="F40" s="3">
        <f ca="1">(OFFSET([1]Coffre!F66,(ROW()-7)*2,0))/5</f>
        <v>0</v>
      </c>
      <c r="G40" s="76">
        <f ca="1">OFFSET([1]Coffre!F67,(ROW()-7)*2,0)</f>
        <v>0</v>
      </c>
      <c r="H40" s="6">
        <f ca="1">OFFSET([1]Dons!E7,(ROW()-7)*1,0)</f>
        <v>0</v>
      </c>
      <c r="I40" s="6">
        <f ca="1">OFFSET([1]Dons!F7,(ROW()-7)*1,0)</f>
        <v>0</v>
      </c>
      <c r="J40" s="17" t="str">
        <f ca="1">IF(H40+I40+L40=-1,"INACTIF",OFFSET([1]Dons!F123,(ROW()-7)*7,0))</f>
        <v>INACTIF</v>
      </c>
      <c r="K40" s="75">
        <f ca="1">OFFSET([1]Dons!F124,(ROW()-7)*7,0)</f>
        <v>0</v>
      </c>
      <c r="L40" s="74">
        <f ca="1">OFFSET([1]Dons!F127,(ROW()-7)*7,0)</f>
        <v>-1</v>
      </c>
      <c r="M40" s="63">
        <f ca="1">IF(SUM(F40+G40+L40)/2&lt;=0,0,SUM(F40+G40+L40)/2)</f>
        <v>0</v>
      </c>
      <c r="N40" s="62"/>
      <c r="O40">
        <f ca="1">LARGE(B7:B56,34)</f>
        <v>0</v>
      </c>
      <c r="P40" s="12">
        <v>34</v>
      </c>
      <c r="Q40" s="24" t="str">
        <f ca="1">IF(O40=0," ",VLOOKUP(O40,'STAT Semaine'!B7:C56,2,FALSE))</f>
        <v xml:space="preserve"> </v>
      </c>
      <c r="R40" s="7" t="str">
        <f ca="1">IF(O40=0," ",VLOOKUP(Q40,C7:N56,2,FALSE))</f>
        <v xml:space="preserve"> </v>
      </c>
      <c r="S40" s="10" t="str">
        <f ca="1">IF(O40=0," ",VLOOKUP(Q40,C7:N56,3,FALSE))</f>
        <v xml:space="preserve"> </v>
      </c>
      <c r="T40" s="67" t="str">
        <f ca="1">IF(O40=0," ",VLOOKUP(Q40,C7:N56,4,FALSE))</f>
        <v xml:space="preserve"> </v>
      </c>
      <c r="U40" s="8" t="str">
        <f ca="1">IF(O40=0," ",VLOOKUP(Q40,C7:N56,5,FALSE))</f>
        <v xml:space="preserve"> </v>
      </c>
      <c r="V40" s="7" t="str">
        <f ca="1">IF(O40=0," ",VLOOKUP(Q40,C7:N56,6,FALSE))</f>
        <v xml:space="preserve"> </v>
      </c>
      <c r="W40" s="6" t="str">
        <f ca="1">IF(O40=0," ",VLOOKUP(Q40,C7:N56,7,FALSE))</f>
        <v xml:space="preserve"> </v>
      </c>
      <c r="X40" s="23" t="str">
        <f ca="1">IF(O40=0,"",VLOOKUP(Q40,C7:N56,8,FALSE))</f>
        <v/>
      </c>
      <c r="Y40" s="4" t="str">
        <f ca="1">IF(O40=0," ",VLOOKUP(Q40,C7:N56,9,FALSE))</f>
        <v xml:space="preserve"> </v>
      </c>
      <c r="Z40" s="3" t="str">
        <f ca="1">IF(O40=0," ",VLOOKUP(Q40,C7:N56,10,FALSE))</f>
        <v xml:space="preserve"> </v>
      </c>
      <c r="AA40" s="2" t="str">
        <f ca="1">IF(O40=0," ",IF(O40&lt;0,0,IF(O40&gt;20,20,IF(O40&gt;=0,O40))))</f>
        <v xml:space="preserve"> </v>
      </c>
      <c r="AB40" s="1"/>
      <c r="AC40" s="66" t="str">
        <f ca="1">IF(O40=0," ",VLOOKUP(O40,'STAT Semaine'!B7:C56,2,FALSE))</f>
        <v xml:space="preserve"> </v>
      </c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4"/>
      <c r="BE40" s="25"/>
      <c r="BG40" s="64"/>
    </row>
    <row r="41" spans="2:59" ht="32.4" thickTop="1" thickBot="1" x14ac:dyDescent="0.65">
      <c r="B41" s="22">
        <f ca="1">M41</f>
        <v>0</v>
      </c>
      <c r="C41" s="77" t="s">
        <v>34</v>
      </c>
      <c r="D41" s="7">
        <f ca="1">OFFSET([1]Coffre!E7,(ROW()-7)*1,0)</f>
        <v>0</v>
      </c>
      <c r="E41" s="75">
        <f ca="1">OFFSET([1]Coffre!F7,(ROW()-7)*1,0)</f>
        <v>0</v>
      </c>
      <c r="F41" s="3">
        <f ca="1">(OFFSET([1]Coffre!F66,(ROW()-7)*2,0))/5</f>
        <v>0</v>
      </c>
      <c r="G41" s="76">
        <f ca="1">OFFSET([1]Coffre!F67,(ROW()-7)*2,0)</f>
        <v>0</v>
      </c>
      <c r="H41" s="6">
        <f ca="1">OFFSET([1]Dons!E7,(ROW()-7)*1,0)</f>
        <v>0</v>
      </c>
      <c r="I41" s="6">
        <f ca="1">OFFSET([1]Dons!F7,(ROW()-7)*1,0)</f>
        <v>0</v>
      </c>
      <c r="J41" s="17" t="str">
        <f ca="1">IF(H41+I41+L41=-1,"INACTIF",OFFSET([1]Dons!F123,(ROW()-7)*7,0))</f>
        <v>INACTIF</v>
      </c>
      <c r="K41" s="75">
        <f ca="1">OFFSET([1]Dons!F124,(ROW()-7)*7,0)</f>
        <v>0</v>
      </c>
      <c r="L41" s="74">
        <f ca="1">OFFSET([1]Dons!F127,(ROW()-7)*7,0)</f>
        <v>-1</v>
      </c>
      <c r="M41" s="63">
        <f ca="1">IF(SUM(F41+G41+L41)/2&lt;=0,0,SUM(F41+G41+L41)/2)</f>
        <v>0</v>
      </c>
      <c r="N41" s="62"/>
      <c r="O41">
        <f ca="1">LARGE(B7:B56,35)</f>
        <v>0</v>
      </c>
      <c r="P41" s="12">
        <v>35</v>
      </c>
      <c r="Q41" s="24" t="str">
        <f ca="1">IF(O41=0," ",VLOOKUP(O41,'STAT Semaine'!B7:C56,2,FALSE))</f>
        <v xml:space="preserve"> </v>
      </c>
      <c r="R41" s="7" t="str">
        <f ca="1">IF(O41=0," ",VLOOKUP(Q41,C7:N56,2,FALSE))</f>
        <v xml:space="preserve"> </v>
      </c>
      <c r="S41" s="10" t="str">
        <f ca="1">IF(O41=0," ",VLOOKUP(Q41,C7:N56,3,FALSE))</f>
        <v xml:space="preserve"> </v>
      </c>
      <c r="T41" s="67" t="str">
        <f ca="1">IF(O41=0," ",VLOOKUP(Q41,C7:N56,4,FALSE))</f>
        <v xml:space="preserve"> </v>
      </c>
      <c r="U41" s="8" t="str">
        <f ca="1">IF(O41=0," ",VLOOKUP(Q41,C7:N56,5,FALSE))</f>
        <v xml:space="preserve"> </v>
      </c>
      <c r="V41" s="7" t="str">
        <f ca="1">IF(O41=0," ",VLOOKUP(Q41,C7:N56,6,FALSE))</f>
        <v xml:space="preserve"> </v>
      </c>
      <c r="W41" s="6" t="str">
        <f ca="1">IF(O41=0," ",VLOOKUP(Q41,C7:N56,7,FALSE))</f>
        <v xml:space="preserve"> </v>
      </c>
      <c r="X41" s="23" t="str">
        <f ca="1">IF(O41=0,"",VLOOKUP(Q41,C7:N56,8,FALSE))</f>
        <v/>
      </c>
      <c r="Y41" s="4" t="str">
        <f ca="1">IF(O41=0," ",VLOOKUP(Q41,C7:N56,9,FALSE))</f>
        <v xml:space="preserve"> </v>
      </c>
      <c r="Z41" s="3" t="str">
        <f ca="1">IF(O41=0," ",VLOOKUP(Q41,C7:N56,10,FALSE))</f>
        <v xml:space="preserve"> </v>
      </c>
      <c r="AA41" s="2" t="str">
        <f ca="1">IF(O41=0," ",IF(O41&lt;0,0,IF(O41&gt;20,20,IF(O41&gt;=0,O41))))</f>
        <v xml:space="preserve"> </v>
      </c>
      <c r="AB41" s="1"/>
      <c r="AC41" s="66" t="str">
        <f ca="1">IF(O41=0," ",VLOOKUP(O41,'STAT Semaine'!B7:C56,2,FALSE))</f>
        <v xml:space="preserve"> </v>
      </c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4"/>
      <c r="BE41" s="25"/>
      <c r="BG41" s="64"/>
    </row>
    <row r="42" spans="2:59" ht="32.4" thickTop="1" thickBot="1" x14ac:dyDescent="0.65">
      <c r="B42" s="22">
        <f ca="1">M42</f>
        <v>0</v>
      </c>
      <c r="C42" s="77" t="s">
        <v>33</v>
      </c>
      <c r="D42" s="7">
        <f ca="1">OFFSET([1]Coffre!E7,(ROW()-7)*1,0)</f>
        <v>0</v>
      </c>
      <c r="E42" s="75">
        <f ca="1">OFFSET([1]Coffre!F7,(ROW()-7)*1,0)</f>
        <v>0</v>
      </c>
      <c r="F42" s="3">
        <f ca="1">(OFFSET([1]Coffre!F66,(ROW()-7)*2,0))/5</f>
        <v>0</v>
      </c>
      <c r="G42" s="76">
        <f ca="1">OFFSET([1]Coffre!F67,(ROW()-7)*2,0)</f>
        <v>0</v>
      </c>
      <c r="H42" s="6">
        <f ca="1">OFFSET([1]Dons!E7,(ROW()-7)*1,0)</f>
        <v>0</v>
      </c>
      <c r="I42" s="6">
        <f ca="1">OFFSET([1]Dons!F7,(ROW()-7)*1,0)</f>
        <v>0</v>
      </c>
      <c r="J42" s="17" t="str">
        <f ca="1">IF(H42+I42+L42=-1,"INACTIF",OFFSET([1]Dons!F123,(ROW()-7)*7,0))</f>
        <v>INACTIF</v>
      </c>
      <c r="K42" s="75">
        <f ca="1">OFFSET([1]Dons!F124,(ROW()-7)*7,0)</f>
        <v>0</v>
      </c>
      <c r="L42" s="74">
        <f ca="1">OFFSET([1]Dons!F127,(ROW()-7)*7,0)</f>
        <v>-1</v>
      </c>
      <c r="M42" s="63">
        <f ca="1">IF(SUM(F42+G42+L42)/2&lt;=0,0,SUM(F42+G42+L42)/2)</f>
        <v>0</v>
      </c>
      <c r="N42" s="62"/>
      <c r="O42">
        <f ca="1">LARGE(B7:B56,36)</f>
        <v>0</v>
      </c>
      <c r="P42" s="12">
        <v>36</v>
      </c>
      <c r="Q42" s="24" t="str">
        <f ca="1">IF(O42=0," ",VLOOKUP(O42,'STAT Semaine'!B7:C56,2,FALSE))</f>
        <v xml:space="preserve"> </v>
      </c>
      <c r="R42" s="7" t="str">
        <f ca="1">IF(O42=0," ",VLOOKUP(Q42,C7:N56,2,FALSE))</f>
        <v xml:space="preserve"> </v>
      </c>
      <c r="S42" s="10" t="str">
        <f ca="1">IF(O42=0," ",VLOOKUP(Q42,C7:N56,3,FALSE))</f>
        <v xml:space="preserve"> </v>
      </c>
      <c r="T42" s="67" t="str">
        <f ca="1">IF(O42=0," ",VLOOKUP(Q42,C7:N56,4,FALSE))</f>
        <v xml:space="preserve"> </v>
      </c>
      <c r="U42" s="8" t="str">
        <f ca="1">IF(O42=0," ",VLOOKUP(Q42,C7:N56,5,FALSE))</f>
        <v xml:space="preserve"> </v>
      </c>
      <c r="V42" s="7" t="str">
        <f ca="1">IF(O42=0," ",VLOOKUP(Q42,C7:N56,6,FALSE))</f>
        <v xml:space="preserve"> </v>
      </c>
      <c r="W42" s="6" t="str">
        <f ca="1">IF(O42=0," ",VLOOKUP(Q42,C7:N56,7,FALSE))</f>
        <v xml:space="preserve"> </v>
      </c>
      <c r="X42" s="23" t="str">
        <f ca="1">IF(O42=0,"",VLOOKUP(Q42,C7:N56,8,FALSE))</f>
        <v/>
      </c>
      <c r="Y42" s="4" t="str">
        <f ca="1">IF(O42=0," ",VLOOKUP(Q42,C7:N56,9,FALSE))</f>
        <v xml:space="preserve"> </v>
      </c>
      <c r="Z42" s="3" t="str">
        <f ca="1">IF(O42=0," ",VLOOKUP(Q42,C7:N56,10,FALSE))</f>
        <v xml:space="preserve"> </v>
      </c>
      <c r="AA42" s="2" t="str">
        <f ca="1">IF(O42=0," ",IF(O42&lt;0,0,IF(O42&gt;20,20,IF(O42&gt;=0,O42))))</f>
        <v xml:space="preserve"> </v>
      </c>
      <c r="AB42" s="1"/>
      <c r="AC42" s="66" t="str">
        <f ca="1">IF(O42=0," ",VLOOKUP(O42,'STAT Semaine'!B7:C56,2,FALSE))</f>
        <v xml:space="preserve"> </v>
      </c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4"/>
      <c r="BE42" s="25"/>
      <c r="BG42" s="64"/>
    </row>
    <row r="43" spans="2:59" ht="32.4" thickTop="1" thickBot="1" x14ac:dyDescent="0.65">
      <c r="B43" s="22">
        <f ca="1">M43</f>
        <v>0</v>
      </c>
      <c r="C43" s="77" t="s">
        <v>35</v>
      </c>
      <c r="D43" s="7">
        <f ca="1">OFFSET([1]Coffre!E7,(ROW()-7)*1,0)</f>
        <v>0</v>
      </c>
      <c r="E43" s="75">
        <f ca="1">OFFSET([1]Coffre!F7,(ROW()-7)*1,0)</f>
        <v>0</v>
      </c>
      <c r="F43" s="3">
        <f ca="1">(OFFSET([1]Coffre!F66,(ROW()-7)*2,0))/5</f>
        <v>0</v>
      </c>
      <c r="G43" s="76">
        <f ca="1">OFFSET([1]Coffre!F67,(ROW()-7)*2,0)</f>
        <v>0</v>
      </c>
      <c r="H43" s="6">
        <f ca="1">OFFSET([1]Dons!E7,(ROW()-7)*1,0)</f>
        <v>0</v>
      </c>
      <c r="I43" s="6">
        <f ca="1">OFFSET([1]Dons!F7,(ROW()-7)*1,0)</f>
        <v>0</v>
      </c>
      <c r="J43" s="17" t="str">
        <f ca="1">IF(H43+I43+L43=-1,"INACTIF",OFFSET([1]Dons!F123,(ROW()-7)*7,0))</f>
        <v>INACTIF</v>
      </c>
      <c r="K43" s="75">
        <f ca="1">OFFSET([1]Dons!F124,(ROW()-7)*7,0)</f>
        <v>0</v>
      </c>
      <c r="L43" s="74">
        <f ca="1">OFFSET([1]Dons!F127,(ROW()-7)*7,0)</f>
        <v>-1</v>
      </c>
      <c r="M43" s="63">
        <f ca="1">IF(SUM(F43+G43+L43)/2&lt;=0,0,SUM(F43+G43+L43)/2)</f>
        <v>0</v>
      </c>
      <c r="N43" s="62"/>
      <c r="O43">
        <f ca="1">LARGE(B7:B56,37)</f>
        <v>0</v>
      </c>
      <c r="P43" s="12">
        <v>37</v>
      </c>
      <c r="Q43" s="24" t="str">
        <f ca="1">IF(O43=0," ",VLOOKUP(O43,'STAT Semaine'!B7:C56,2,FALSE))</f>
        <v xml:space="preserve"> </v>
      </c>
      <c r="R43" s="7" t="str">
        <f ca="1">IF(O43=0," ",VLOOKUP(Q43,C7:N56,2,FALSE))</f>
        <v xml:space="preserve"> </v>
      </c>
      <c r="S43" s="10" t="str">
        <f ca="1">IF(O43=0," ",VLOOKUP(Q43,C7:N56,3,FALSE))</f>
        <v xml:space="preserve"> </v>
      </c>
      <c r="T43" s="67" t="str">
        <f ca="1">IF(O43=0," ",VLOOKUP(Q43,C7:N56,4,FALSE))</f>
        <v xml:space="preserve"> </v>
      </c>
      <c r="U43" s="8" t="str">
        <f ca="1">IF(O43=0," ",VLOOKUP(Q43,C7:N56,5,FALSE))</f>
        <v xml:space="preserve"> </v>
      </c>
      <c r="V43" s="7" t="str">
        <f ca="1">IF(O43=0," ",VLOOKUP(Q43,C7:N56,6,FALSE))</f>
        <v xml:space="preserve"> </v>
      </c>
      <c r="W43" s="6" t="str">
        <f ca="1">IF(O43=0," ",VLOOKUP(Q43,C7:N56,7,FALSE))</f>
        <v xml:space="preserve"> </v>
      </c>
      <c r="X43" s="23" t="str">
        <f ca="1">IF(O43=0,"",VLOOKUP(Q43,C7:N56,8,FALSE))</f>
        <v/>
      </c>
      <c r="Y43" s="4" t="str">
        <f ca="1">IF(O43=0," ",VLOOKUP(Q43,C7:N56,9,FALSE))</f>
        <v xml:space="preserve"> </v>
      </c>
      <c r="Z43" s="3" t="str">
        <f ca="1">IF(O43=0," ",VLOOKUP(Q43,C7:N56,10,FALSE))</f>
        <v xml:space="preserve"> </v>
      </c>
      <c r="AA43" s="2" t="str">
        <f ca="1">IF(O43=0," ",IF(O43&lt;0,0,IF(O43&gt;20,20,IF(O43&gt;=0,O43))))</f>
        <v xml:space="preserve"> </v>
      </c>
      <c r="AB43" s="1"/>
      <c r="AC43" s="66" t="str">
        <f ca="1">IF(O43=0," ",VLOOKUP(O43,'STAT Semaine'!B7:C56,2,FALSE))</f>
        <v xml:space="preserve"> </v>
      </c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4"/>
      <c r="BE43" s="25"/>
      <c r="BG43" s="64"/>
    </row>
    <row r="44" spans="2:59" ht="32.4" thickTop="1" thickBot="1" x14ac:dyDescent="0.65">
      <c r="B44" s="22">
        <f ca="1">M44</f>
        <v>0</v>
      </c>
      <c r="C44" s="77" t="s">
        <v>36</v>
      </c>
      <c r="D44" s="7">
        <f ca="1">OFFSET([1]Coffre!E7,(ROW()-7)*1,0)</f>
        <v>0</v>
      </c>
      <c r="E44" s="75">
        <f ca="1">OFFSET([1]Coffre!F7,(ROW()-7)*1,0)</f>
        <v>0</v>
      </c>
      <c r="F44" s="3">
        <f ca="1">(OFFSET([1]Coffre!F66,(ROW()-7)*2,0))/5</f>
        <v>0</v>
      </c>
      <c r="G44" s="76">
        <f ca="1">OFFSET([1]Coffre!F67,(ROW()-7)*2,0)</f>
        <v>0</v>
      </c>
      <c r="H44" s="6">
        <f ca="1">OFFSET([1]Dons!E7,(ROW()-7)*1,0)</f>
        <v>0</v>
      </c>
      <c r="I44" s="6">
        <f ca="1">OFFSET([1]Dons!F7,(ROW()-7)*1,0)</f>
        <v>0</v>
      </c>
      <c r="J44" s="17" t="str">
        <f ca="1">IF(H44+I44+L44=-1,"INACTIF",OFFSET([1]Dons!F123,(ROW()-7)*7,0))</f>
        <v>INACTIF</v>
      </c>
      <c r="K44" s="75">
        <f ca="1">OFFSET([1]Dons!F124,(ROW()-7)*7,0)</f>
        <v>0</v>
      </c>
      <c r="L44" s="74">
        <f ca="1">OFFSET([1]Dons!F127,(ROW()-7)*7,0)</f>
        <v>-1</v>
      </c>
      <c r="M44" s="63">
        <f ca="1">IF(SUM(F44+G44+L44)/2&lt;=0,0,SUM(F44+G44+L44)/2)</f>
        <v>0</v>
      </c>
      <c r="N44" s="62"/>
      <c r="O44">
        <f ca="1">LARGE(B7:B56,38)</f>
        <v>0</v>
      </c>
      <c r="P44" s="12">
        <v>38</v>
      </c>
      <c r="Q44" s="24" t="str">
        <f ca="1">IF(O44=0," ",VLOOKUP(O44,'STAT Semaine'!B7:C56,2,FALSE))</f>
        <v xml:space="preserve"> </v>
      </c>
      <c r="R44" s="7" t="str">
        <f ca="1">IF(O44=0," ",VLOOKUP(Q44,C7:N56,2,FALSE))</f>
        <v xml:space="preserve"> </v>
      </c>
      <c r="S44" s="10" t="str">
        <f ca="1">IF(O44=0," ",VLOOKUP(Q44,C7:N56,3,FALSE))</f>
        <v xml:space="preserve"> </v>
      </c>
      <c r="T44" s="67" t="str">
        <f ca="1">IF(O44=0," ",VLOOKUP(Q44,C7:N56,4,FALSE))</f>
        <v xml:space="preserve"> </v>
      </c>
      <c r="U44" s="8" t="str">
        <f ca="1">IF(O44=0," ",VLOOKUP(Q44,C7:N56,5,FALSE))</f>
        <v xml:space="preserve"> </v>
      </c>
      <c r="V44" s="7" t="str">
        <f ca="1">IF(O44=0," ",VLOOKUP(Q44,C7:N56,6,FALSE))</f>
        <v xml:space="preserve"> </v>
      </c>
      <c r="W44" s="6" t="str">
        <f ca="1">IF(O44=0," ",VLOOKUP(Q44,C7:N56,7,FALSE))</f>
        <v xml:space="preserve"> </v>
      </c>
      <c r="X44" s="23" t="str">
        <f ca="1">IF(O44=0,"",VLOOKUP(Q44,C7:N56,8,FALSE))</f>
        <v/>
      </c>
      <c r="Y44" s="4" t="str">
        <f ca="1">IF(O44=0," ",VLOOKUP(Q44,C7:N56,9,FALSE))</f>
        <v xml:space="preserve"> </v>
      </c>
      <c r="Z44" s="3" t="str">
        <f ca="1">IF(O44=0," ",VLOOKUP(Q44,C7:N56,10,FALSE))</f>
        <v xml:space="preserve"> </v>
      </c>
      <c r="AA44" s="2" t="str">
        <f ca="1">IF(O44=0," ",IF(O44&lt;0,0,IF(O44&gt;20,20,IF(O44&gt;=0,O44))))</f>
        <v xml:space="preserve"> </v>
      </c>
      <c r="AB44" s="1"/>
      <c r="AC44" s="66" t="str">
        <f ca="1">IF(O44=0," ",VLOOKUP(O44,'STAT Semaine'!B7:C56,2,FALSE))</f>
        <v xml:space="preserve"> </v>
      </c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4"/>
      <c r="BE44" s="25"/>
      <c r="BG44" s="64"/>
    </row>
    <row r="45" spans="2:59" ht="32.4" thickTop="1" thickBot="1" x14ac:dyDescent="0.65">
      <c r="B45" s="22">
        <f ca="1">M45</f>
        <v>0</v>
      </c>
      <c r="C45" s="77" t="s">
        <v>37</v>
      </c>
      <c r="D45" s="7">
        <f ca="1">OFFSET([1]Coffre!E7,(ROW()-7)*1,0)</f>
        <v>0</v>
      </c>
      <c r="E45" s="75">
        <f ca="1">OFFSET([1]Coffre!F7,(ROW()-7)*1,0)</f>
        <v>0</v>
      </c>
      <c r="F45" s="3">
        <f ca="1">(OFFSET([1]Coffre!F66,(ROW()-7)*2,0))/5</f>
        <v>0</v>
      </c>
      <c r="G45" s="76">
        <f ca="1">OFFSET([1]Coffre!F67,(ROW()-7)*2,0)</f>
        <v>0</v>
      </c>
      <c r="H45" s="6">
        <f ca="1">OFFSET([1]Dons!E7,(ROW()-7)*1,0)</f>
        <v>0</v>
      </c>
      <c r="I45" s="6">
        <f ca="1">OFFSET([1]Dons!F7,(ROW()-7)*1,0)</f>
        <v>0</v>
      </c>
      <c r="J45" s="17" t="str">
        <f ca="1">IF(H45+I45+L45=-1,"INACTIF",OFFSET([1]Dons!F123,(ROW()-7)*7,0))</f>
        <v>INACTIF</v>
      </c>
      <c r="K45" s="75">
        <f ca="1">OFFSET([1]Dons!F124,(ROW()-7)*7,0)</f>
        <v>0</v>
      </c>
      <c r="L45" s="74">
        <f ca="1">OFFSET([1]Dons!F127,(ROW()-7)*7,0)</f>
        <v>-1</v>
      </c>
      <c r="M45" s="63">
        <f ca="1">IF(SUM(F45+G45+L45)/2&lt;=0,0,SUM(F45+G45+L45)/2)</f>
        <v>0</v>
      </c>
      <c r="N45" s="62"/>
      <c r="O45">
        <f ca="1">LARGE(B7:B56,39)</f>
        <v>0</v>
      </c>
      <c r="P45" s="12">
        <v>39</v>
      </c>
      <c r="Q45" s="24" t="str">
        <f ca="1">IF(O45=0," ",VLOOKUP(O45,'STAT Semaine'!B7:C56,2,FALSE))</f>
        <v xml:space="preserve"> </v>
      </c>
      <c r="R45" s="7" t="str">
        <f ca="1">IF(O45=0," ",VLOOKUP(Q45,C7:N56,2,FALSE))</f>
        <v xml:space="preserve"> </v>
      </c>
      <c r="S45" s="10" t="str">
        <f ca="1">IF(O45=0," ",VLOOKUP(Q45,C7:N56,3,FALSE))</f>
        <v xml:space="preserve"> </v>
      </c>
      <c r="T45" s="67" t="str">
        <f ca="1">IF(O45=0," ",VLOOKUP(Q45,C7:N56,4,FALSE))</f>
        <v xml:space="preserve"> </v>
      </c>
      <c r="U45" s="8" t="str">
        <f ca="1">IF(O45=0," ",VLOOKUP(Q45,C7:N56,5,FALSE))</f>
        <v xml:space="preserve"> </v>
      </c>
      <c r="V45" s="7" t="str">
        <f ca="1">IF(O45=0," ",VLOOKUP(Q45,C7:N56,6,FALSE))</f>
        <v xml:space="preserve"> </v>
      </c>
      <c r="W45" s="6" t="str">
        <f ca="1">IF(O45=0," ",VLOOKUP(Q45,C7:N56,7,FALSE))</f>
        <v xml:space="preserve"> </v>
      </c>
      <c r="X45" s="23" t="str">
        <f ca="1">IF(O45=0,"",VLOOKUP(Q45,C7:N56,8,FALSE))</f>
        <v/>
      </c>
      <c r="Y45" s="4" t="str">
        <f ca="1">IF(O45=0," ",VLOOKUP(Q45,C7:N56,9,FALSE))</f>
        <v xml:space="preserve"> </v>
      </c>
      <c r="Z45" s="3" t="str">
        <f ca="1">IF(O45=0," ",VLOOKUP(Q45,C7:N56,10,FALSE))</f>
        <v xml:space="preserve"> </v>
      </c>
      <c r="AA45" s="2" t="str">
        <f ca="1">IF(O45=0," ",IF(O45&lt;0,0,IF(O45&gt;20,20,IF(O45&gt;=0,O45))))</f>
        <v xml:space="preserve"> </v>
      </c>
      <c r="AB45" s="1"/>
      <c r="AC45" s="66" t="str">
        <f ca="1">IF(O45=0," ",VLOOKUP(O45,'STAT Semaine'!B7:C56,2,FALSE))</f>
        <v xml:space="preserve"> </v>
      </c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4"/>
      <c r="BE45" s="25"/>
      <c r="BG45" s="64"/>
    </row>
    <row r="46" spans="2:59" ht="32.4" thickTop="1" thickBot="1" x14ac:dyDescent="0.65">
      <c r="B46" s="22">
        <f ca="1">M46</f>
        <v>2.731292517006803</v>
      </c>
      <c r="C46" s="77" t="s">
        <v>38</v>
      </c>
      <c r="D46" s="7">
        <f ca="1">OFFSET([1]Coffre!E7,(ROW()-7)*1,0)</f>
        <v>11</v>
      </c>
      <c r="E46" s="75">
        <f ca="1">OFFSET([1]Coffre!F7,(ROW()-7)*1,0)</f>
        <v>0.22</v>
      </c>
      <c r="F46" s="3">
        <f ca="1">(OFFSET([1]Coffre!F66,(ROW()-7)*2,0))/5</f>
        <v>0</v>
      </c>
      <c r="G46" s="76">
        <f ca="1">OFFSET([1]Coffre!F67,(ROW()-7)*2,0)</f>
        <v>4.4000000000000004</v>
      </c>
      <c r="H46" s="6">
        <f ca="1">OFFSET([1]Dons!E7,(ROW()-7)*1,0)</f>
        <v>22</v>
      </c>
      <c r="I46" s="6">
        <f ca="1">OFFSET([1]Dons!F7,(ROW()-7)*1,0)</f>
        <v>20</v>
      </c>
      <c r="J46" s="17" t="str">
        <f ca="1">IF(H46+I46+L46=-1,"INACTIF",OFFSET([1]Dons!F123,(ROW()-7)*7,0))</f>
        <v>STANDARD(+)</v>
      </c>
      <c r="K46" s="75">
        <f ca="1">OFFSET([1]Dons!F124,(ROW()-7)*7,0)</f>
        <v>5.2380952380952382E-2</v>
      </c>
      <c r="L46" s="74">
        <f ca="1">OFFSET([1]Dons!F127,(ROW()-7)*7,0)</f>
        <v>1.0625850340136056</v>
      </c>
      <c r="M46" s="63">
        <f ca="1">IF(SUM(F46+G46+L46)/2&lt;=0,0,SUM(F46+G46+L46)/2)</f>
        <v>2.731292517006803</v>
      </c>
      <c r="N46" s="62"/>
      <c r="O46">
        <f ca="1">LARGE(B7:B56,40)</f>
        <v>0</v>
      </c>
      <c r="P46" s="12">
        <v>40</v>
      </c>
      <c r="Q46" s="24" t="str">
        <f ca="1">IF(O46=0," ",VLOOKUP(O46,'STAT Semaine'!B7:C56,2,FALSE))</f>
        <v xml:space="preserve"> </v>
      </c>
      <c r="R46" s="7" t="str">
        <f ca="1">IF(O46=0," ",VLOOKUP(Q46,C7:N56,2,FALSE))</f>
        <v xml:space="preserve"> </v>
      </c>
      <c r="S46" s="10" t="str">
        <f ca="1">IF(O46=0," ",VLOOKUP(Q46,C7:N56,3,FALSE))</f>
        <v xml:space="preserve"> </v>
      </c>
      <c r="T46" s="67" t="str">
        <f ca="1">IF(O46=0," ",VLOOKUP(Q46,C7:N56,4,FALSE))</f>
        <v xml:space="preserve"> </v>
      </c>
      <c r="U46" s="8" t="str">
        <f ca="1">IF(O46=0," ",VLOOKUP(Q46,C7:N56,5,FALSE))</f>
        <v xml:space="preserve"> </v>
      </c>
      <c r="V46" s="7" t="str">
        <f ca="1">IF(O46=0," ",VLOOKUP(Q46,C7:N56,6,FALSE))</f>
        <v xml:space="preserve"> </v>
      </c>
      <c r="W46" s="6" t="str">
        <f ca="1">IF(O46=0," ",VLOOKUP(Q46,C7:N56,7,FALSE))</f>
        <v xml:space="preserve"> </v>
      </c>
      <c r="X46" s="23" t="str">
        <f ca="1">IF(O46=0,"",VLOOKUP(Q46,C7:N56,8,FALSE))</f>
        <v/>
      </c>
      <c r="Y46" s="4" t="str">
        <f ca="1">IF(O46=0," ",VLOOKUP(Q46,C7:N56,9,FALSE))</f>
        <v xml:space="preserve"> </v>
      </c>
      <c r="Z46" s="3" t="str">
        <f ca="1">IF(O46=0," ",VLOOKUP(Q46,C7:N56,10,FALSE))</f>
        <v xml:space="preserve"> </v>
      </c>
      <c r="AA46" s="2" t="str">
        <f ca="1">IF(O46=0," ",IF(O46&lt;0,0,IF(O46&gt;20,20,IF(O46&gt;=0,O46))))</f>
        <v xml:space="preserve"> </v>
      </c>
      <c r="AB46" s="1"/>
      <c r="AC46" s="66" t="str">
        <f ca="1">IF(O46=0," ",VLOOKUP(O46,'STAT Semaine'!B7:C56,2,FALSE))</f>
        <v xml:space="preserve"> </v>
      </c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4"/>
      <c r="BE46" s="25"/>
      <c r="BG46" s="64"/>
    </row>
    <row r="47" spans="2:59" ht="32.4" thickTop="1" thickBot="1" x14ac:dyDescent="0.65">
      <c r="B47" s="22">
        <f ca="1">M47</f>
        <v>0</v>
      </c>
      <c r="C47" s="77" t="str">
        <f>IF('[1]Calcul 1'!D642=0," ",VLOOKUP('[1]Calcul 1'!D642,'[1]Calcul 1'!D659:F1158,3,FALSE))</f>
        <v xml:space="preserve"> </v>
      </c>
      <c r="D47" s="7">
        <f ca="1">OFFSET([1]Coffre!E7,(ROW()-7)*1,0)</f>
        <v>0</v>
      </c>
      <c r="E47" s="75">
        <f ca="1">OFFSET([1]Coffre!F7,(ROW()-7)*1,0)</f>
        <v>0</v>
      </c>
      <c r="F47" s="3">
        <f ca="1">(OFFSET([1]Coffre!F66,(ROW()-7)*2,0))/5</f>
        <v>0</v>
      </c>
      <c r="G47" s="76">
        <f ca="1">OFFSET([1]Coffre!F67,(ROW()-7)*2,0)</f>
        <v>0</v>
      </c>
      <c r="H47" s="6">
        <f ca="1">OFFSET([1]Dons!E7,(ROW()-7)*1,0)</f>
        <v>0</v>
      </c>
      <c r="I47" s="6">
        <f ca="1">OFFSET([1]Dons!F7,(ROW()-7)*1,0)</f>
        <v>0</v>
      </c>
      <c r="J47" s="17" t="str">
        <f ca="1">IF(H47+I47+L47=-1,"INACTIF",OFFSET([1]Dons!F123,(ROW()-7)*7,0))</f>
        <v xml:space="preserve"> </v>
      </c>
      <c r="K47" s="75">
        <f ca="1">OFFSET([1]Dons!F124,(ROW()-7)*7,0)</f>
        <v>0</v>
      </c>
      <c r="L47" s="74">
        <f ca="1">OFFSET([1]Dons!F127,(ROW()-7)*7,0)</f>
        <v>0</v>
      </c>
      <c r="M47" s="63">
        <f ca="1">IF(SUM(F47+G47+L47)/2&lt;=0,0,SUM(F47+G47+L47)/2)</f>
        <v>0</v>
      </c>
      <c r="N47" s="62"/>
      <c r="O47">
        <f ca="1">LARGE(B7:B56,41)</f>
        <v>0</v>
      </c>
      <c r="P47" s="12">
        <v>41</v>
      </c>
      <c r="Q47" s="24" t="str">
        <f ca="1">IF(O47=0," ",VLOOKUP(O47,'STAT Semaine'!B7:C56,2,FALSE))</f>
        <v xml:space="preserve"> </v>
      </c>
      <c r="R47" s="7" t="str">
        <f ca="1">IF(O47=0," ",VLOOKUP(Q47,C7:N56,2,FALSE))</f>
        <v xml:space="preserve"> </v>
      </c>
      <c r="S47" s="10" t="str">
        <f ca="1">IF(O47=0," ",VLOOKUP(Q47,C7:N56,3,FALSE))</f>
        <v xml:space="preserve"> </v>
      </c>
      <c r="T47" s="67" t="str">
        <f ca="1">IF(O47=0," ",VLOOKUP(Q47,C7:N56,4,FALSE))</f>
        <v xml:space="preserve"> </v>
      </c>
      <c r="U47" s="8" t="str">
        <f ca="1">IF(O47=0," ",VLOOKUP(Q47,C7:N56,5,FALSE))</f>
        <v xml:space="preserve"> </v>
      </c>
      <c r="V47" s="7" t="str">
        <f ca="1">IF(O47=0," ",VLOOKUP(Q47,C7:N56,6,FALSE))</f>
        <v xml:space="preserve"> </v>
      </c>
      <c r="W47" s="6" t="str">
        <f ca="1">IF(O47=0," ",VLOOKUP(Q47,C7:N56,7,FALSE))</f>
        <v xml:space="preserve"> </v>
      </c>
      <c r="X47" s="23" t="str">
        <f ca="1">IF(O47=0,"",VLOOKUP(Q47,C7:N56,8,FALSE))</f>
        <v/>
      </c>
      <c r="Y47" s="4" t="str">
        <f ca="1">IF(O47=0," ",VLOOKUP(Q47,C7:N56,9,FALSE))</f>
        <v xml:space="preserve"> </v>
      </c>
      <c r="Z47" s="3" t="str">
        <f ca="1">IF(O47=0," ",VLOOKUP(Q47,C7:N56,10,FALSE))</f>
        <v xml:space="preserve"> </v>
      </c>
      <c r="AA47" s="2" t="str">
        <f ca="1">IF(O47=0," ",IF(O47&lt;0,0,IF(O47&gt;20,20,IF(O47&gt;=0,O47))))</f>
        <v xml:space="preserve"> </v>
      </c>
      <c r="AB47" s="1"/>
      <c r="AC47" s="66" t="str">
        <f ca="1">IF(O47=0," ",VLOOKUP(O47,'STAT Semaine'!B7:C56,2,FALSE))</f>
        <v xml:space="preserve"> </v>
      </c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4"/>
      <c r="BE47" s="25"/>
      <c r="BG47" s="64"/>
    </row>
    <row r="48" spans="2:59" ht="32.4" thickTop="1" thickBot="1" x14ac:dyDescent="0.65">
      <c r="B48" s="22">
        <f ca="1">M48</f>
        <v>0</v>
      </c>
      <c r="C48" s="77" t="str">
        <f>IF('[1]Calcul 1'!D643=0," ",VLOOKUP('[1]Calcul 1'!D643,'[1]Calcul 1'!D659:F1158,3,FALSE))</f>
        <v xml:space="preserve"> </v>
      </c>
      <c r="D48" s="7">
        <f ca="1">OFFSET([1]Coffre!E7,(ROW()-7)*1,0)</f>
        <v>0</v>
      </c>
      <c r="E48" s="75">
        <f ca="1">OFFSET([1]Coffre!F7,(ROW()-7)*1,0)</f>
        <v>0</v>
      </c>
      <c r="F48" s="3">
        <f ca="1">(OFFSET([1]Coffre!F66,(ROW()-7)*2,0))/5</f>
        <v>0</v>
      </c>
      <c r="G48" s="76">
        <f ca="1">OFFSET([1]Coffre!F67,(ROW()-7)*2,0)</f>
        <v>0</v>
      </c>
      <c r="H48" s="6">
        <f ca="1">OFFSET([1]Dons!E7,(ROW()-7)*1,0)</f>
        <v>0</v>
      </c>
      <c r="I48" s="6">
        <f ca="1">OFFSET([1]Dons!F7,(ROW()-7)*1,0)</f>
        <v>0</v>
      </c>
      <c r="J48" s="17" t="str">
        <f ca="1">IF(H48+I48+L48=-1,"INACTIF",OFFSET([1]Dons!F123,(ROW()-7)*7,0))</f>
        <v xml:space="preserve"> </v>
      </c>
      <c r="K48" s="75">
        <f ca="1">OFFSET([1]Dons!F124,(ROW()-7)*7,0)</f>
        <v>0</v>
      </c>
      <c r="L48" s="74">
        <f ca="1">OFFSET([1]Dons!F127,(ROW()-7)*7,0)</f>
        <v>0</v>
      </c>
      <c r="M48" s="63">
        <f ca="1">IF(SUM(F48+G48+L48)/2&lt;=0,0,SUM(F48+G48+L48)/2)</f>
        <v>0</v>
      </c>
      <c r="N48" s="62"/>
      <c r="O48">
        <f ca="1">LARGE(B7:B56,42)</f>
        <v>0</v>
      </c>
      <c r="P48" s="12">
        <v>42</v>
      </c>
      <c r="Q48" s="24" t="str">
        <f ca="1">IF(O48=0," ",VLOOKUP(O48,'STAT Semaine'!B7:C56,2,FALSE))</f>
        <v xml:space="preserve"> </v>
      </c>
      <c r="R48" s="7" t="str">
        <f ca="1">IF(O48=0," ",VLOOKUP(Q48,C7:N56,2,FALSE))</f>
        <v xml:space="preserve"> </v>
      </c>
      <c r="S48" s="10" t="str">
        <f ca="1">IF(O48=0," ",VLOOKUP(Q48,C7:N56,3,FALSE))</f>
        <v xml:space="preserve"> </v>
      </c>
      <c r="T48" s="67" t="str">
        <f ca="1">IF(O48=0," ",VLOOKUP(Q48,C7:N56,4,FALSE))</f>
        <v xml:space="preserve"> </v>
      </c>
      <c r="U48" s="8" t="str">
        <f ca="1">IF(O48=0," ",VLOOKUP(Q48,C7:N56,5,FALSE))</f>
        <v xml:space="preserve"> </v>
      </c>
      <c r="V48" s="7" t="str">
        <f ca="1">IF(O48=0," ",VLOOKUP(Q48,C7:N56,6,FALSE))</f>
        <v xml:space="preserve"> </v>
      </c>
      <c r="W48" s="6" t="str">
        <f ca="1">IF(O48=0," ",VLOOKUP(Q48,C7:N56,7,FALSE))</f>
        <v xml:space="preserve"> </v>
      </c>
      <c r="X48" s="23" t="str">
        <f ca="1">IF(O48=0,"",VLOOKUP(Q48,C7:N56,8,FALSE))</f>
        <v/>
      </c>
      <c r="Y48" s="4" t="str">
        <f ca="1">IF(O48=0," ",VLOOKUP(Q48,C7:N56,9,FALSE))</f>
        <v xml:space="preserve"> </v>
      </c>
      <c r="Z48" s="3" t="str">
        <f ca="1">IF(O48=0," ",VLOOKUP(Q48,C7:N56,10,FALSE))</f>
        <v xml:space="preserve"> </v>
      </c>
      <c r="AA48" s="2" t="str">
        <f ca="1">IF(O48=0," ",IF(O48&lt;0,0,IF(O48&gt;20,20,IF(O48&gt;=0,O48))))</f>
        <v xml:space="preserve"> </v>
      </c>
      <c r="AB48" s="1"/>
      <c r="AC48" s="66" t="str">
        <f ca="1">IF(O48=0," ",VLOOKUP(O48,'STAT Semaine'!B7:C56,2,FALSE))</f>
        <v xml:space="preserve"> </v>
      </c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4"/>
      <c r="BE48" s="25"/>
      <c r="BG48" s="64"/>
    </row>
    <row r="49" spans="2:59" ht="32.4" thickTop="1" thickBot="1" x14ac:dyDescent="0.65">
      <c r="B49" s="22">
        <f ca="1">M49</f>
        <v>0</v>
      </c>
      <c r="C49" s="77" t="str">
        <f>IF('[1]Calcul 1'!D644=0," ",VLOOKUP('[1]Calcul 1'!D644,'[1]Calcul 1'!D659:F1158,3,FALSE))</f>
        <v xml:space="preserve"> </v>
      </c>
      <c r="D49" s="7">
        <f ca="1">OFFSET([1]Coffre!E7,(ROW()-7)*1,0)</f>
        <v>0</v>
      </c>
      <c r="E49" s="75">
        <f ca="1">OFFSET([1]Coffre!F7,(ROW()-7)*1,0)</f>
        <v>0</v>
      </c>
      <c r="F49" s="3">
        <f ca="1">(OFFSET([1]Coffre!F66,(ROW()-7)*2,0))/5</f>
        <v>0</v>
      </c>
      <c r="G49" s="76">
        <f ca="1">OFFSET([1]Coffre!F67,(ROW()-7)*2,0)</f>
        <v>0</v>
      </c>
      <c r="H49" s="6">
        <f ca="1">OFFSET([1]Dons!E7,(ROW()-7)*1,0)</f>
        <v>0</v>
      </c>
      <c r="I49" s="6">
        <f ca="1">OFFSET([1]Dons!F7,(ROW()-7)*1,0)</f>
        <v>0</v>
      </c>
      <c r="J49" s="17" t="str">
        <f ca="1">IF(H49+I49+L49=-1,"INACTIF",OFFSET([1]Dons!F123,(ROW()-7)*7,0))</f>
        <v xml:space="preserve"> </v>
      </c>
      <c r="K49" s="75">
        <f ca="1">OFFSET([1]Dons!F124,(ROW()-7)*7,0)</f>
        <v>0</v>
      </c>
      <c r="L49" s="74">
        <f ca="1">OFFSET([1]Dons!F127,(ROW()-7)*7,0)</f>
        <v>0</v>
      </c>
      <c r="M49" s="63">
        <f ca="1">IF(SUM(F49+G49+L49)/2&lt;=0,0,SUM(F49+G49+L49)/2)</f>
        <v>0</v>
      </c>
      <c r="N49" s="62"/>
      <c r="O49">
        <f ca="1">LARGE(B7:B56,43)</f>
        <v>0</v>
      </c>
      <c r="P49" s="12">
        <v>43</v>
      </c>
      <c r="Q49" s="24" t="str">
        <f ca="1">IF(O49=0," ",VLOOKUP(O49,'STAT Semaine'!B7:C56,2,FALSE))</f>
        <v xml:space="preserve"> </v>
      </c>
      <c r="R49" s="7" t="str">
        <f ca="1">IF(O49=0," ",VLOOKUP(Q49,C7:N56,2,FALSE))</f>
        <v xml:space="preserve"> </v>
      </c>
      <c r="S49" s="10" t="str">
        <f ca="1">IF(O49=0," ",VLOOKUP(Q49,C7:N56,3,FALSE))</f>
        <v xml:space="preserve"> </v>
      </c>
      <c r="T49" s="67" t="str">
        <f ca="1">IF(O49=0," ",VLOOKUP(Q49,C7:N56,4,FALSE))</f>
        <v xml:space="preserve"> </v>
      </c>
      <c r="U49" s="8" t="str">
        <f ca="1">IF(O49=0," ",VLOOKUP(Q49,C7:N56,5,FALSE))</f>
        <v xml:space="preserve"> </v>
      </c>
      <c r="V49" s="7" t="str">
        <f ca="1">IF(O49=0," ",VLOOKUP(Q49,C7:N56,6,FALSE))</f>
        <v xml:space="preserve"> </v>
      </c>
      <c r="W49" s="6" t="str">
        <f ca="1">IF(O49=0," ",VLOOKUP(Q49,C7:N56,7,FALSE))</f>
        <v xml:space="preserve"> </v>
      </c>
      <c r="X49" s="23" t="str">
        <f ca="1">IF(O49=0,"",VLOOKUP(Q49,C7:N56,8,FALSE))</f>
        <v/>
      </c>
      <c r="Y49" s="4" t="str">
        <f ca="1">IF(O49=0," ",VLOOKUP(Q49,C7:N56,9,FALSE))</f>
        <v xml:space="preserve"> </v>
      </c>
      <c r="Z49" s="3" t="str">
        <f ca="1">IF(O49=0," ",VLOOKUP(Q49,C7:N56,10,FALSE))</f>
        <v xml:space="preserve"> </v>
      </c>
      <c r="AA49" s="2" t="str">
        <f ca="1">IF(O49=0," ",IF(O49&lt;0,0,IF(O49&gt;20,20,IF(O49&gt;=0,O49))))</f>
        <v xml:space="preserve"> </v>
      </c>
      <c r="AB49" s="1"/>
      <c r="AC49" s="66" t="str">
        <f ca="1">IF(O49=0," ",VLOOKUP(O49,'STAT Semaine'!B7:C56,2,FALSE))</f>
        <v xml:space="preserve"> 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4"/>
      <c r="BE49" s="25"/>
      <c r="BG49" s="64"/>
    </row>
    <row r="50" spans="2:59" ht="32.4" thickTop="1" thickBot="1" x14ac:dyDescent="0.65">
      <c r="B50" s="22">
        <f ca="1">M50</f>
        <v>0</v>
      </c>
      <c r="C50" s="77" t="str">
        <f>IF('[1]Calcul 1'!D645=0," ",VLOOKUP('[1]Calcul 1'!D645,'[1]Calcul 1'!D659:F1158,3,FALSE))</f>
        <v xml:space="preserve"> </v>
      </c>
      <c r="D50" s="7">
        <f ca="1">OFFSET([1]Coffre!E7,(ROW()-7)*1,0)</f>
        <v>0</v>
      </c>
      <c r="E50" s="75">
        <f ca="1">OFFSET([1]Coffre!F7,(ROW()-7)*1,0)</f>
        <v>0</v>
      </c>
      <c r="F50" s="3">
        <f ca="1">(OFFSET([1]Coffre!F66,(ROW()-7)*2,0))/5</f>
        <v>0</v>
      </c>
      <c r="G50" s="76">
        <f ca="1">OFFSET([1]Coffre!F67,(ROW()-7)*2,0)</f>
        <v>0</v>
      </c>
      <c r="H50" s="6">
        <f ca="1">OFFSET([1]Dons!E7,(ROW()-7)*1,0)</f>
        <v>0</v>
      </c>
      <c r="I50" s="6">
        <f ca="1">OFFSET([1]Dons!F7,(ROW()-7)*1,0)</f>
        <v>0</v>
      </c>
      <c r="J50" s="17" t="str">
        <f ca="1">IF(H50+I50+L50=-1,"INACTIF",OFFSET([1]Dons!F123,(ROW()-7)*7,0))</f>
        <v xml:space="preserve"> </v>
      </c>
      <c r="K50" s="75">
        <f ca="1">OFFSET([1]Dons!F124,(ROW()-7)*7,0)</f>
        <v>0</v>
      </c>
      <c r="L50" s="74">
        <f ca="1">OFFSET([1]Dons!F127,(ROW()-7)*7,0)</f>
        <v>0</v>
      </c>
      <c r="M50" s="63">
        <f ca="1">IF(SUM(F50+G50+L50)/2&lt;=0,0,SUM(F50+G50+L50)/2)</f>
        <v>0</v>
      </c>
      <c r="N50" s="62"/>
      <c r="O50">
        <f ca="1">LARGE(B7:B56,44)</f>
        <v>0</v>
      </c>
      <c r="P50" s="12">
        <v>44</v>
      </c>
      <c r="Q50" s="24" t="str">
        <f ca="1">IF(O50=0," ",VLOOKUP(O50,'STAT Semaine'!B7:C56,2,FALSE))</f>
        <v xml:space="preserve"> </v>
      </c>
      <c r="R50" s="7" t="str">
        <f ca="1">IF(O50=0," ",VLOOKUP(Q50,C7:N56,2,FALSE))</f>
        <v xml:space="preserve"> </v>
      </c>
      <c r="S50" s="10" t="str">
        <f ca="1">IF(O50=0," ",VLOOKUP(Q50,C7:N56,3,FALSE))</f>
        <v xml:space="preserve"> </v>
      </c>
      <c r="T50" s="67" t="str">
        <f ca="1">IF(O50=0," ",VLOOKUP(Q50,C7:N56,4,FALSE))</f>
        <v xml:space="preserve"> </v>
      </c>
      <c r="U50" s="8" t="str">
        <f ca="1">IF(O50=0," ",VLOOKUP(Q50,C7:N56,5,FALSE))</f>
        <v xml:space="preserve"> </v>
      </c>
      <c r="V50" s="7" t="str">
        <f ca="1">IF(O50=0," ",VLOOKUP(Q50,C7:N56,6,FALSE))</f>
        <v xml:space="preserve"> </v>
      </c>
      <c r="W50" s="6" t="str">
        <f ca="1">IF(O50=0," ",VLOOKUP(Q50,C7:N56,7,FALSE))</f>
        <v xml:space="preserve"> </v>
      </c>
      <c r="X50" s="23" t="str">
        <f ca="1">IF(O50=0,"",VLOOKUP(Q50,C7:N56,8,FALSE))</f>
        <v/>
      </c>
      <c r="Y50" s="4" t="str">
        <f ca="1">IF(O50=0," ",VLOOKUP(Q50,C7:N56,9,FALSE))</f>
        <v xml:space="preserve"> </v>
      </c>
      <c r="Z50" s="3" t="str">
        <f ca="1">IF(O50=0," ",VLOOKUP(Q50,C7:N56,10,FALSE))</f>
        <v xml:space="preserve"> </v>
      </c>
      <c r="AA50" s="2" t="str">
        <f ca="1">IF(O50=0," ",IF(O50&lt;0,0,IF(O50&gt;20,20,IF(O50&gt;=0,O50))))</f>
        <v xml:space="preserve"> </v>
      </c>
      <c r="AB50" s="1"/>
      <c r="AC50" s="66" t="str">
        <f ca="1">IF(O50=0," ",VLOOKUP(O50,'STAT Semaine'!B7:C56,2,FALSE))</f>
        <v xml:space="preserve"> </v>
      </c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4"/>
      <c r="BE50" s="25"/>
      <c r="BG50" s="64"/>
    </row>
    <row r="51" spans="2:59" ht="32.4" thickTop="1" thickBot="1" x14ac:dyDescent="0.65">
      <c r="B51" s="22">
        <f ca="1">M51</f>
        <v>0</v>
      </c>
      <c r="C51" s="77" t="str">
        <f>IF('[1]Calcul 1'!D646=0," ",VLOOKUP('[1]Calcul 1'!D646,'[1]Calcul 1'!D659:F1158,3,FALSE))</f>
        <v xml:space="preserve"> </v>
      </c>
      <c r="D51" s="7">
        <f ca="1">OFFSET([1]Coffre!E7,(ROW()-7)*1,0)</f>
        <v>0</v>
      </c>
      <c r="E51" s="75">
        <f ca="1">OFFSET([1]Coffre!F7,(ROW()-7)*1,0)</f>
        <v>0</v>
      </c>
      <c r="F51" s="3">
        <f ca="1">(OFFSET([1]Coffre!F66,(ROW()-7)*2,0))/5</f>
        <v>0</v>
      </c>
      <c r="G51" s="76">
        <f ca="1">OFFSET([1]Coffre!F67,(ROW()-7)*2,0)</f>
        <v>0</v>
      </c>
      <c r="H51" s="6">
        <f ca="1">OFFSET([1]Dons!E7,(ROW()-7)*1,0)</f>
        <v>0</v>
      </c>
      <c r="I51" s="6">
        <f ca="1">OFFSET([1]Dons!F7,(ROW()-7)*1,0)</f>
        <v>0</v>
      </c>
      <c r="J51" s="17" t="str">
        <f ca="1">IF(H51+I51+L51=-1,"INACTIF",OFFSET([1]Dons!F123,(ROW()-7)*7,0))</f>
        <v xml:space="preserve"> </v>
      </c>
      <c r="K51" s="75">
        <f ca="1">OFFSET([1]Dons!F124,(ROW()-7)*7,0)</f>
        <v>0</v>
      </c>
      <c r="L51" s="74">
        <f ca="1">OFFSET([1]Dons!F127,(ROW()-7)*7,0)</f>
        <v>0</v>
      </c>
      <c r="M51" s="63">
        <f ca="1">IF(SUM(F51+G51+L51)/2&lt;=0,0,SUM(F51+G51+L51)/2)</f>
        <v>0</v>
      </c>
      <c r="N51" s="62"/>
      <c r="O51">
        <f ca="1">LARGE(B7:B56,45)</f>
        <v>0</v>
      </c>
      <c r="P51" s="12">
        <v>45</v>
      </c>
      <c r="Q51" s="24" t="str">
        <f ca="1">IF(O51=0," ",VLOOKUP(O51,'STAT Semaine'!B7:C56,2,FALSE))</f>
        <v xml:space="preserve"> </v>
      </c>
      <c r="R51" s="7" t="str">
        <f ca="1">IF(O51=0," ",VLOOKUP(Q51,C7:N56,2,FALSE))</f>
        <v xml:space="preserve"> </v>
      </c>
      <c r="S51" s="10" t="str">
        <f ca="1">IF(O51=0," ",VLOOKUP(Q51,C7:N56,3,FALSE))</f>
        <v xml:space="preserve"> </v>
      </c>
      <c r="T51" s="67" t="str">
        <f ca="1">IF(O51=0," ",VLOOKUP(Q51,C7:N56,4,FALSE))</f>
        <v xml:space="preserve"> </v>
      </c>
      <c r="U51" s="8" t="str">
        <f ca="1">IF(O51=0," ",VLOOKUP(Q51,C7:N56,5,FALSE))</f>
        <v xml:space="preserve"> </v>
      </c>
      <c r="V51" s="7" t="str">
        <f ca="1">IF(O51=0," ",VLOOKUP(Q51,C7:N56,6,FALSE))</f>
        <v xml:space="preserve"> </v>
      </c>
      <c r="W51" s="6" t="str">
        <f ca="1">IF(O51=0," ",VLOOKUP(Q51,C7:N56,7,FALSE))</f>
        <v xml:space="preserve"> </v>
      </c>
      <c r="X51" s="23" t="str">
        <f ca="1">IF(O51=0,"",VLOOKUP(Q51,C7:N56,8,FALSE))</f>
        <v/>
      </c>
      <c r="Y51" s="4" t="str">
        <f ca="1">IF(O51=0," ",VLOOKUP(Q51,C7:N56,9,FALSE))</f>
        <v xml:space="preserve"> </v>
      </c>
      <c r="Z51" s="3" t="str">
        <f ca="1">IF(O51=0," ",VLOOKUP(Q51,C7:N56,10,FALSE))</f>
        <v xml:space="preserve"> </v>
      </c>
      <c r="AA51" s="2" t="str">
        <f ca="1">IF(O51=0," ",IF(O51&lt;0,0,IF(O51&gt;20,20,IF(O51&gt;=0,O51))))</f>
        <v xml:space="preserve"> </v>
      </c>
      <c r="AB51" s="1"/>
      <c r="AC51" s="66" t="str">
        <f ca="1">IF(O51=0," ",VLOOKUP(O51,'STAT Semaine'!B7:C56,2,FALSE))</f>
        <v xml:space="preserve"> </v>
      </c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4"/>
      <c r="BE51" s="25"/>
      <c r="BG51" s="64"/>
    </row>
    <row r="52" spans="2:59" ht="32.4" thickTop="1" thickBot="1" x14ac:dyDescent="0.65">
      <c r="B52" s="22">
        <f ca="1">M52</f>
        <v>0</v>
      </c>
      <c r="C52" s="77" t="str">
        <f>IF('[1]Calcul 1'!D647=0," ",VLOOKUP('[1]Calcul 1'!D647,'[1]Calcul 1'!D659:F1158,3,FALSE))</f>
        <v xml:space="preserve"> </v>
      </c>
      <c r="D52" s="7">
        <f ca="1">OFFSET([1]Coffre!E7,(ROW()-7)*1,0)</f>
        <v>0</v>
      </c>
      <c r="E52" s="75">
        <f ca="1">OFFSET([1]Coffre!F7,(ROW()-7)*1,0)</f>
        <v>0</v>
      </c>
      <c r="F52" s="3">
        <f ca="1">(OFFSET([1]Coffre!F66,(ROW()-7)*2,0))/5</f>
        <v>0</v>
      </c>
      <c r="G52" s="76">
        <f ca="1">OFFSET([1]Coffre!F67,(ROW()-7)*2,0)</f>
        <v>0</v>
      </c>
      <c r="H52" s="6">
        <f ca="1">OFFSET([1]Dons!E7,(ROW()-7)*1,0)</f>
        <v>0</v>
      </c>
      <c r="I52" s="6">
        <f ca="1">OFFSET([1]Dons!F7,(ROW()-7)*1,0)</f>
        <v>0</v>
      </c>
      <c r="J52" s="17" t="str">
        <f ca="1">IF(H52+I52+L52=-1,"INACTIF",OFFSET([1]Dons!F123,(ROW()-7)*7,0))</f>
        <v xml:space="preserve"> </v>
      </c>
      <c r="K52" s="75">
        <f ca="1">OFFSET([1]Dons!F124,(ROW()-7)*7,0)</f>
        <v>0</v>
      </c>
      <c r="L52" s="74">
        <f ca="1">OFFSET([1]Dons!F127,(ROW()-7)*7,0)</f>
        <v>0</v>
      </c>
      <c r="M52" s="63">
        <f ca="1">IF(SUM(F52+G52+L52)/2&lt;=0,0,SUM(F52+G52+L52)/2)</f>
        <v>0</v>
      </c>
      <c r="N52" s="62"/>
      <c r="O52">
        <f ca="1">LARGE(B7:B56,46)</f>
        <v>0</v>
      </c>
      <c r="P52" s="12">
        <v>46</v>
      </c>
      <c r="Q52" s="24" t="str">
        <f ca="1">IF(O52=0," ",VLOOKUP(O52,'STAT Semaine'!B7:C56,2,FALSE))</f>
        <v xml:space="preserve"> </v>
      </c>
      <c r="R52" s="7" t="str">
        <f ca="1">IF(O52=0," ",VLOOKUP(Q52,C7:N56,2,FALSE))</f>
        <v xml:space="preserve"> </v>
      </c>
      <c r="S52" s="10" t="str">
        <f ca="1">IF(O52=0," ",VLOOKUP(Q52,C7:N56,3,FALSE))</f>
        <v xml:space="preserve"> </v>
      </c>
      <c r="T52" s="67" t="str">
        <f ca="1">IF(O52=0," ",VLOOKUP(Q52,C7:N56,4,FALSE))</f>
        <v xml:space="preserve"> </v>
      </c>
      <c r="U52" s="8" t="str">
        <f ca="1">IF(O52=0," ",VLOOKUP(Q52,C7:N56,5,FALSE))</f>
        <v xml:space="preserve"> </v>
      </c>
      <c r="V52" s="7" t="str">
        <f ca="1">IF(O52=0," ",VLOOKUP(Q52,C7:N56,6,FALSE))</f>
        <v xml:space="preserve"> </v>
      </c>
      <c r="W52" s="6" t="str">
        <f ca="1">IF(O52=0," ",VLOOKUP(Q52,C7:N56,7,FALSE))</f>
        <v xml:space="preserve"> </v>
      </c>
      <c r="X52" s="23" t="str">
        <f ca="1">IF(O52=0,"",VLOOKUP(Q52,C7:N56,8,FALSE))</f>
        <v/>
      </c>
      <c r="Y52" s="4" t="str">
        <f ca="1">IF(O52=0," ",VLOOKUP(Q52,C7:N56,9,FALSE))</f>
        <v xml:space="preserve"> </v>
      </c>
      <c r="Z52" s="3" t="str">
        <f ca="1">IF(O52=0," ",VLOOKUP(Q52,C7:N56,10,FALSE))</f>
        <v xml:space="preserve"> </v>
      </c>
      <c r="AA52" s="2" t="str">
        <f ca="1">IF(O52=0," ",IF(O52&lt;0,0,IF(O52&gt;20,20,IF(O52&gt;=0,O52))))</f>
        <v xml:space="preserve"> </v>
      </c>
      <c r="AB52" s="1"/>
      <c r="AC52" s="66" t="str">
        <f ca="1">IF(O52=0," ",VLOOKUP(O52,'STAT Semaine'!B7:C56,2,FALSE))</f>
        <v xml:space="preserve"> </v>
      </c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4"/>
      <c r="BE52" s="25"/>
      <c r="BG52" s="64"/>
    </row>
    <row r="53" spans="2:59" ht="32.4" thickTop="1" thickBot="1" x14ac:dyDescent="0.65">
      <c r="B53" s="22">
        <f ca="1">M53</f>
        <v>0</v>
      </c>
      <c r="C53" s="77" t="str">
        <f>IF('[1]Calcul 1'!D648=0," ",VLOOKUP('[1]Calcul 1'!D648,'[1]Calcul 1'!D659:F1158,3,FALSE))</f>
        <v xml:space="preserve"> </v>
      </c>
      <c r="D53" s="7">
        <f ca="1">OFFSET([1]Coffre!E7,(ROW()-7)*1,0)</f>
        <v>0</v>
      </c>
      <c r="E53" s="75">
        <f ca="1">OFFSET([1]Coffre!F7,(ROW()-7)*1,0)</f>
        <v>0</v>
      </c>
      <c r="F53" s="3">
        <f ca="1">(OFFSET([1]Coffre!F66,(ROW()-7)*2,0))/5</f>
        <v>0</v>
      </c>
      <c r="G53" s="76">
        <f ca="1">OFFSET([1]Coffre!F67,(ROW()-7)*2,0)</f>
        <v>0</v>
      </c>
      <c r="H53" s="6">
        <f ca="1">OFFSET([1]Dons!E7,(ROW()-7)*1,0)</f>
        <v>0</v>
      </c>
      <c r="I53" s="6">
        <f ca="1">OFFSET([1]Dons!F7,(ROW()-7)*1,0)</f>
        <v>0</v>
      </c>
      <c r="J53" s="17" t="str">
        <f ca="1">IF(H53+I53+L53=-1,"INACTIF",OFFSET([1]Dons!F123,(ROW()-7)*7,0))</f>
        <v xml:space="preserve"> </v>
      </c>
      <c r="K53" s="75">
        <f ca="1">OFFSET([1]Dons!F124,(ROW()-7)*7,0)</f>
        <v>0</v>
      </c>
      <c r="L53" s="74">
        <f ca="1">OFFSET([1]Dons!F127,(ROW()-7)*7,0)</f>
        <v>0</v>
      </c>
      <c r="M53" s="63">
        <f ca="1">IF(SUM(F53+G53+L53)/2&lt;=0,0,SUM(F53+G53+L53)/2)</f>
        <v>0</v>
      </c>
      <c r="N53" s="62"/>
      <c r="O53">
        <f ca="1">LARGE(B7:B56,47)</f>
        <v>0</v>
      </c>
      <c r="P53" s="12">
        <v>47</v>
      </c>
      <c r="Q53" s="24" t="str">
        <f ca="1">IF(O53=0," ",VLOOKUP(O53,'STAT Semaine'!B7:C56,2,FALSE))</f>
        <v xml:space="preserve"> </v>
      </c>
      <c r="R53" s="7" t="str">
        <f ca="1">IF(O53=0," ",VLOOKUP(Q53,C7:N56,2,FALSE))</f>
        <v xml:space="preserve"> </v>
      </c>
      <c r="S53" s="10" t="str">
        <f ca="1">IF(O53=0," ",VLOOKUP(Q53,C7:N56,3,FALSE))</f>
        <v xml:space="preserve"> </v>
      </c>
      <c r="T53" s="67" t="str">
        <f ca="1">IF(O53=0," ",VLOOKUP(Q53,C7:N56,4,FALSE))</f>
        <v xml:space="preserve"> </v>
      </c>
      <c r="U53" s="8" t="str">
        <f ca="1">IF(O53=0," ",VLOOKUP(Q53,C7:N56,5,FALSE))</f>
        <v xml:space="preserve"> </v>
      </c>
      <c r="V53" s="7" t="str">
        <f ca="1">IF(O53=0," ",VLOOKUP(Q53,C7:N56,6,FALSE))</f>
        <v xml:space="preserve"> </v>
      </c>
      <c r="W53" s="6" t="str">
        <f ca="1">IF(O53=0," ",VLOOKUP(Q53,C7:N56,7,FALSE))</f>
        <v xml:space="preserve"> </v>
      </c>
      <c r="X53" s="23" t="str">
        <f ca="1">IF(O53=0,"",VLOOKUP(Q53,C7:N56,8,FALSE))</f>
        <v/>
      </c>
      <c r="Y53" s="4" t="str">
        <f ca="1">IF(O53=0," ",VLOOKUP(Q53,C7:N56,9,FALSE))</f>
        <v xml:space="preserve"> </v>
      </c>
      <c r="Z53" s="3" t="str">
        <f ca="1">IF(O53=0," ",VLOOKUP(Q53,C7:N56,10,FALSE))</f>
        <v xml:space="preserve"> </v>
      </c>
      <c r="AA53" s="2" t="str">
        <f ca="1">IF(O53=0," ",IF(O53&lt;0,0,IF(O53&gt;20,20,IF(O53&gt;=0,O53))))</f>
        <v xml:space="preserve"> </v>
      </c>
      <c r="AB53" s="1"/>
      <c r="AC53" s="66" t="str">
        <f ca="1">IF(O53=0," ",VLOOKUP(O53,'STAT Semaine'!B7:C56,2,FALSE))</f>
        <v xml:space="preserve"> </v>
      </c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4"/>
      <c r="BE53" s="25"/>
      <c r="BG53" s="64"/>
    </row>
    <row r="54" spans="2:59" ht="32.4" thickTop="1" thickBot="1" x14ac:dyDescent="0.65">
      <c r="B54" s="22">
        <f ca="1">M54</f>
        <v>0</v>
      </c>
      <c r="C54" s="77" t="str">
        <f>IF('[1]Calcul 1'!D649=0," ",VLOOKUP('[1]Calcul 1'!D649,'[1]Calcul 1'!D659:F1158,3,FALSE))</f>
        <v xml:space="preserve"> </v>
      </c>
      <c r="D54" s="7">
        <f ca="1">OFFSET([1]Coffre!E7,(ROW()-7)*1,0)</f>
        <v>0</v>
      </c>
      <c r="E54" s="75">
        <f ca="1">OFFSET([1]Coffre!F7,(ROW()-7)*1,0)</f>
        <v>0</v>
      </c>
      <c r="F54" s="3">
        <f ca="1">(OFFSET([1]Coffre!F66,(ROW()-7)*2,0))/5</f>
        <v>0</v>
      </c>
      <c r="G54" s="76">
        <f ca="1">OFFSET([1]Coffre!F67,(ROW()-7)*2,0)</f>
        <v>0</v>
      </c>
      <c r="H54" s="6">
        <f ca="1">OFFSET([1]Dons!E7,(ROW()-7)*1,0)</f>
        <v>0</v>
      </c>
      <c r="I54" s="6">
        <f ca="1">OFFSET([1]Dons!F7,(ROW()-7)*1,0)</f>
        <v>0</v>
      </c>
      <c r="J54" s="17" t="str">
        <f ca="1">IF(H54+I54+L54=-1,"INACTIF",OFFSET([1]Dons!F123,(ROW()-7)*7,0))</f>
        <v xml:space="preserve"> </v>
      </c>
      <c r="K54" s="75">
        <f ca="1">OFFSET([1]Dons!F124,(ROW()-7)*7,0)</f>
        <v>0</v>
      </c>
      <c r="L54" s="74">
        <f ca="1">OFFSET([1]Dons!F127,(ROW()-7)*7,0)</f>
        <v>0</v>
      </c>
      <c r="M54" s="63">
        <f ca="1">IF(SUM(F54+G54+L54)/2&lt;=0,0,SUM(F54+G54+L54)/2)</f>
        <v>0</v>
      </c>
      <c r="N54" s="62"/>
      <c r="O54">
        <f ca="1">LARGE(B7:B56,48)</f>
        <v>0</v>
      </c>
      <c r="P54" s="12">
        <v>48</v>
      </c>
      <c r="Q54" s="24" t="str">
        <f ca="1">IF(O54=0," ",VLOOKUP(O54,'STAT Semaine'!B7:C56,2,FALSE))</f>
        <v xml:space="preserve"> </v>
      </c>
      <c r="R54" s="7" t="str">
        <f ca="1">IF(O54=0," ",VLOOKUP(Q54,C7:N56,2,FALSE))</f>
        <v xml:space="preserve"> </v>
      </c>
      <c r="S54" s="10" t="str">
        <f ca="1">IF(O54=0," ",VLOOKUP(Q54,C7:N56,3,FALSE))</f>
        <v xml:space="preserve"> </v>
      </c>
      <c r="T54" s="67" t="str">
        <f ca="1">IF(O54=0," ",VLOOKUP(Q54,C7:N56,4,FALSE))</f>
        <v xml:space="preserve"> </v>
      </c>
      <c r="U54" s="8" t="str">
        <f ca="1">IF(O54=0," ",VLOOKUP(Q54,C7:N56,5,FALSE))</f>
        <v xml:space="preserve"> </v>
      </c>
      <c r="V54" s="7" t="str">
        <f ca="1">IF(O54=0," ",VLOOKUP(Q54,C7:N56,6,FALSE))</f>
        <v xml:space="preserve"> </v>
      </c>
      <c r="W54" s="6" t="str">
        <f ca="1">IF(O54=0," ",VLOOKUP(Q54,C7:N56,7,FALSE))</f>
        <v xml:space="preserve"> </v>
      </c>
      <c r="X54" s="23" t="str">
        <f ca="1">IF(O54=0,"",VLOOKUP(Q54,C7:N56,8,FALSE))</f>
        <v/>
      </c>
      <c r="Y54" s="4" t="str">
        <f ca="1">IF(O54=0," ",VLOOKUP(Q54,C7:N56,9,FALSE))</f>
        <v xml:space="preserve"> </v>
      </c>
      <c r="Z54" s="3" t="str">
        <f ca="1">IF(O54=0," ",VLOOKUP(Q54,C7:N56,10,FALSE))</f>
        <v xml:space="preserve"> </v>
      </c>
      <c r="AA54" s="2" t="str">
        <f ca="1">IF(O54=0," ",IF(O54&lt;0,0,IF(O54&gt;20,20,IF(O54&gt;=0,O54))))</f>
        <v xml:space="preserve"> </v>
      </c>
      <c r="AB54" s="1"/>
      <c r="AC54" s="66" t="str">
        <f ca="1">IF(O54=0," ",VLOOKUP(O54,'STAT Semaine'!B7:C56,2,FALSE))</f>
        <v xml:space="preserve"> </v>
      </c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4"/>
      <c r="BE54" s="25"/>
      <c r="BG54" s="64"/>
    </row>
    <row r="55" spans="2:59" ht="32.4" thickTop="1" thickBot="1" x14ac:dyDescent="0.65">
      <c r="B55" s="22">
        <f ca="1">M55</f>
        <v>0</v>
      </c>
      <c r="C55" s="77" t="str">
        <f>IF('[1]Calcul 1'!D650=0," ",VLOOKUP('[1]Calcul 1'!D650,'[1]Calcul 1'!D659:F1158,3,FALSE))</f>
        <v xml:space="preserve"> </v>
      </c>
      <c r="D55" s="7">
        <f ca="1">OFFSET([1]Coffre!E7,(ROW()-7)*1,0)</f>
        <v>0</v>
      </c>
      <c r="E55" s="75">
        <f ca="1">OFFSET([1]Coffre!F7,(ROW()-7)*1,0)</f>
        <v>0</v>
      </c>
      <c r="F55" s="3">
        <f ca="1">(OFFSET([1]Coffre!F66,(ROW()-7)*2,0))/5</f>
        <v>0</v>
      </c>
      <c r="G55" s="76">
        <f ca="1">OFFSET([1]Coffre!F67,(ROW()-7)*2,0)</f>
        <v>0</v>
      </c>
      <c r="H55" s="6">
        <f ca="1">OFFSET([1]Dons!E7,(ROW()-7)*1,0)</f>
        <v>0</v>
      </c>
      <c r="I55" s="6">
        <f ca="1">OFFSET([1]Dons!F7,(ROW()-7)*1,0)</f>
        <v>0</v>
      </c>
      <c r="J55" s="17" t="str">
        <f ca="1">IF(H55+I55+L55=-1,"INACTIF",OFFSET([1]Dons!F123,(ROW()-7)*7,0))</f>
        <v xml:space="preserve"> </v>
      </c>
      <c r="K55" s="75">
        <f ca="1">OFFSET([1]Dons!F124,(ROW()-7)*7,0)</f>
        <v>0</v>
      </c>
      <c r="L55" s="74">
        <f ca="1">OFFSET([1]Dons!F127,(ROW()-7)*7,0)</f>
        <v>0</v>
      </c>
      <c r="M55" s="63">
        <f ca="1">IF(SUM(F55+G55+L55)/2&lt;=0,0,SUM(F55+G55+L55)/2)</f>
        <v>0</v>
      </c>
      <c r="N55" s="62"/>
      <c r="O55">
        <f ca="1">LARGE(B7:B56,49)</f>
        <v>0</v>
      </c>
      <c r="P55" s="12">
        <v>49</v>
      </c>
      <c r="Q55" s="24" t="str">
        <f ca="1">IF(O55=0," ",VLOOKUP(O55,'STAT Semaine'!B7:C56,2,FALSE))</f>
        <v xml:space="preserve"> </v>
      </c>
      <c r="R55" s="7" t="str">
        <f ca="1">IF(O55=0," ",VLOOKUP(Q55,C7:N56,2,FALSE))</f>
        <v xml:space="preserve"> </v>
      </c>
      <c r="S55" s="10" t="str">
        <f ca="1">IF(O55=0," ",VLOOKUP(Q55,C7:N56,3,FALSE))</f>
        <v xml:space="preserve"> </v>
      </c>
      <c r="T55" s="67" t="str">
        <f ca="1">IF(O55=0," ",VLOOKUP(Q55,C7:N56,4,FALSE))</f>
        <v xml:space="preserve"> </v>
      </c>
      <c r="U55" s="8" t="str">
        <f ca="1">IF(O55=0," ",VLOOKUP(Q55,C7:N56,5,FALSE))</f>
        <v xml:space="preserve"> </v>
      </c>
      <c r="V55" s="7" t="str">
        <f ca="1">IF(O55=0," ",VLOOKUP(Q55,C7:N56,6,FALSE))</f>
        <v xml:space="preserve"> </v>
      </c>
      <c r="W55" s="6" t="str">
        <f ca="1">IF(O55=0," ",VLOOKUP(Q55,C7:N56,7,FALSE))</f>
        <v xml:space="preserve"> </v>
      </c>
      <c r="X55" s="23" t="str">
        <f ca="1">IF(O55=0,"",VLOOKUP(Q55,C7:N56,8,FALSE))</f>
        <v/>
      </c>
      <c r="Y55" s="4" t="str">
        <f ca="1">IF(O55=0," ",VLOOKUP(Q55,C7:N56,9,FALSE))</f>
        <v xml:space="preserve"> </v>
      </c>
      <c r="Z55" s="3" t="str">
        <f ca="1">IF(O55=0," ",VLOOKUP(Q55,C7:N56,10,FALSE))</f>
        <v xml:space="preserve"> </v>
      </c>
      <c r="AA55" s="2" t="str">
        <f ca="1">IF(O55=0," ",IF(O55&lt;0,0,IF(O55&gt;20,20,IF(O55&gt;=0,O55))))</f>
        <v xml:space="preserve"> </v>
      </c>
      <c r="AB55" s="1"/>
      <c r="AC55" s="66" t="str">
        <f ca="1">IF(O55=0," ",VLOOKUP(O55,'STAT Semaine'!B7:C56,2,FALSE))</f>
        <v xml:space="preserve"> </v>
      </c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4"/>
      <c r="BE55" s="25"/>
      <c r="BG55" s="64"/>
    </row>
    <row r="56" spans="2:59" ht="32.4" thickTop="1" thickBot="1" x14ac:dyDescent="0.65">
      <c r="B56" s="22">
        <f ca="1">M56</f>
        <v>0</v>
      </c>
      <c r="C56" s="73" t="str">
        <f>IF('[1]Calcul 1'!D651=0," ",VLOOKUP('[1]Calcul 1'!D651,'[1]Calcul 1'!D659:F1158,3,FALSE))</f>
        <v xml:space="preserve"> </v>
      </c>
      <c r="D56" s="72">
        <f ca="1">OFFSET([1]Coffre!E7,(ROW()-7)*1,0)</f>
        <v>0</v>
      </c>
      <c r="E56" s="69">
        <f ca="1">OFFSET([1]Coffre!F7,(ROW()-7)*1,0)</f>
        <v>0</v>
      </c>
      <c r="F56" s="3">
        <f ca="1">(OFFSET([1]Coffre!F66,(ROW()-7)*2,0))/5</f>
        <v>0</v>
      </c>
      <c r="G56" s="71">
        <f ca="1">OFFSET([1]Coffre!F67,(ROW()-7)*2,0)</f>
        <v>0</v>
      </c>
      <c r="H56" s="70">
        <f ca="1">OFFSET([1]Dons!E7,(ROW()-7)*1,0)</f>
        <v>0</v>
      </c>
      <c r="I56" s="70">
        <f ca="1">OFFSET([1]Dons!F7,(ROW()-7)*1,0)</f>
        <v>0</v>
      </c>
      <c r="J56" s="17" t="str">
        <f ca="1">IF(H56+I56+L56=-1,"INACTIF",OFFSET([1]Dons!F123,(ROW()-7)*7,0))</f>
        <v xml:space="preserve"> </v>
      </c>
      <c r="K56" s="69">
        <f ca="1">OFFSET([1]Dons!F124,(ROW()-7)*7,0)</f>
        <v>0</v>
      </c>
      <c r="L56" s="68">
        <f ca="1">OFFSET([1]Dons!F127,(ROW()-7)*7,0)</f>
        <v>0</v>
      </c>
      <c r="M56" s="60">
        <f ca="1">IF(SUM(F56+G56+L56)/2&lt;=0,0,SUM(F56+G56+L56)/2)</f>
        <v>0</v>
      </c>
      <c r="N56" s="59"/>
      <c r="O56">
        <f ca="1">LARGE(B7:B56,50)</f>
        <v>0</v>
      </c>
      <c r="P56" s="12">
        <v>50</v>
      </c>
      <c r="Q56" s="11" t="str">
        <f ca="1">IF(O56=0," ",VLOOKUP(O56,'STAT Semaine'!B7:C56,2,FALSE))</f>
        <v xml:space="preserve"> </v>
      </c>
      <c r="R56" s="7" t="str">
        <f ca="1">IF(O56=0," ",VLOOKUP(Q56,C7:N56,2,FALSE))</f>
        <v xml:space="preserve"> </v>
      </c>
      <c r="S56" s="10" t="str">
        <f ca="1">IF(O56=0," ",VLOOKUP(Q56,C7:N56,3,FALSE))</f>
        <v xml:space="preserve"> </v>
      </c>
      <c r="T56" s="67" t="str">
        <f ca="1">IF(O56=0," ",VLOOKUP(Q56,C7:N56,4,FALSE))</f>
        <v xml:space="preserve"> </v>
      </c>
      <c r="U56" s="8" t="str">
        <f ca="1">IF(O56=0," ",VLOOKUP(Q56,C7:N56,5,FALSE))</f>
        <v xml:space="preserve"> </v>
      </c>
      <c r="V56" s="7" t="str">
        <f ca="1">IF(O56=0," ",VLOOKUP(Q56,C7:N56,6,FALSE))</f>
        <v xml:space="preserve"> </v>
      </c>
      <c r="W56" s="6" t="str">
        <f ca="1">IF(O56=0," ",VLOOKUP(Q56,C7:N56,7,FALSE))</f>
        <v xml:space="preserve"> </v>
      </c>
      <c r="X56" s="5" t="str">
        <f ca="1">IF(O56=0,"",VLOOKUP(Q56,C7:N56,8,FALSE))</f>
        <v/>
      </c>
      <c r="Y56" s="4" t="str">
        <f ca="1">IF(O56=0," ",VLOOKUP(Q56,C7:N56,9,FALSE))</f>
        <v xml:space="preserve"> </v>
      </c>
      <c r="Z56" s="3" t="str">
        <f ca="1">IF(O56=0," ",VLOOKUP(Q56,C7:N56,10,FALSE))</f>
        <v xml:space="preserve"> </v>
      </c>
      <c r="AA56" s="2" t="str">
        <f ca="1">IF(O56=0," ",IF(O56&lt;0,0,IF(O56&gt;20,20,IF(O56&gt;=0,O56))))</f>
        <v xml:space="preserve"> </v>
      </c>
      <c r="AB56" s="1"/>
      <c r="AC56" s="66" t="str">
        <f ca="1">IF(O56=0," ",VLOOKUP(O56,'STAT Semaine'!B7:C56,2,FALSE))</f>
        <v xml:space="preserve"> </v>
      </c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4"/>
      <c r="BE56" s="25"/>
      <c r="BG56" s="64"/>
    </row>
    <row r="57" spans="2:59" ht="31.2" thickTop="1" x14ac:dyDescent="0.55000000000000004">
      <c r="Q57" s="58"/>
      <c r="BE57" s="25"/>
    </row>
    <row r="58" spans="2:59" ht="25.8" x14ac:dyDescent="0.5">
      <c r="BE58" s="25"/>
    </row>
    <row r="59" spans="2:59" ht="25.8" x14ac:dyDescent="0.5">
      <c r="BE59" s="25"/>
    </row>
    <row r="60" spans="2:59" ht="25.8" x14ac:dyDescent="0.5">
      <c r="BE60" s="25"/>
    </row>
    <row r="61" spans="2:59" ht="39.6" customHeight="1" thickBot="1" x14ac:dyDescent="0.9"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6"/>
      <c r="BE61" s="25"/>
    </row>
    <row r="62" spans="2:59" ht="31.8" customHeight="1" thickTop="1" thickBot="1" x14ac:dyDescent="0.75">
      <c r="C62" s="55"/>
      <c r="D62" s="54"/>
      <c r="E62" s="53"/>
      <c r="F62" s="53"/>
      <c r="G62" s="52"/>
      <c r="H62" s="53"/>
      <c r="I62" s="53"/>
      <c r="J62" s="53"/>
      <c r="K62" s="53"/>
      <c r="L62" s="52"/>
      <c r="M62" s="51"/>
      <c r="N62" s="50"/>
      <c r="P62" s="49"/>
      <c r="Q62" s="48"/>
      <c r="R62" s="47"/>
      <c r="S62" s="46"/>
      <c r="T62" s="46"/>
      <c r="U62" s="45"/>
      <c r="V62" s="47"/>
      <c r="W62" s="46"/>
      <c r="X62" s="46"/>
      <c r="Y62" s="46"/>
      <c r="Z62" s="45"/>
      <c r="AA62" s="44"/>
      <c r="AB62" s="43"/>
      <c r="BE62" s="25"/>
    </row>
    <row r="63" spans="2:59" ht="31.8" thickTop="1" thickBot="1" x14ac:dyDescent="0.6">
      <c r="C63" s="42"/>
      <c r="D63" s="41"/>
      <c r="E63" s="41"/>
      <c r="F63" s="41"/>
      <c r="G63" s="40"/>
      <c r="H63" s="41"/>
      <c r="I63" s="41"/>
      <c r="J63" s="41"/>
      <c r="K63" s="41"/>
      <c r="L63" s="40"/>
      <c r="M63" s="39"/>
      <c r="N63" s="38"/>
      <c r="P63" s="37"/>
      <c r="Q63" s="36"/>
      <c r="R63" s="35"/>
      <c r="S63" s="35"/>
      <c r="T63" s="35"/>
      <c r="U63" s="34"/>
      <c r="V63" s="35"/>
      <c r="W63" s="35"/>
      <c r="X63" s="35"/>
      <c r="Y63" s="35"/>
      <c r="Z63" s="34"/>
      <c r="AA63" s="33"/>
      <c r="AB63" s="32"/>
      <c r="BE63" s="25"/>
    </row>
    <row r="64" spans="2:59" ht="32.4" thickTop="1" thickBot="1" x14ac:dyDescent="0.65">
      <c r="B64" s="22"/>
      <c r="C64" s="21"/>
      <c r="D64" s="20"/>
      <c r="E64" s="61"/>
      <c r="F64" s="19"/>
      <c r="G64" s="18"/>
      <c r="H64" s="17"/>
      <c r="I64" s="17"/>
      <c r="J64" s="17"/>
      <c r="K64" s="16"/>
      <c r="L64" s="15"/>
      <c r="M64" s="14"/>
      <c r="N64" s="13"/>
      <c r="P64" s="12"/>
      <c r="Q64" s="24"/>
      <c r="R64" s="20"/>
      <c r="S64" s="31"/>
      <c r="T64" s="30"/>
      <c r="U64" s="8"/>
      <c r="V64" s="20"/>
      <c r="W64" s="17"/>
      <c r="X64" s="29"/>
      <c r="Y64" s="28"/>
      <c r="Z64" s="19"/>
      <c r="AA64" s="27"/>
      <c r="AB64" s="26"/>
      <c r="BE64" s="25"/>
    </row>
    <row r="65" spans="2:57" ht="32.4" thickTop="1" thickBot="1" x14ac:dyDescent="0.65">
      <c r="B65" s="22"/>
      <c r="C65" s="21"/>
      <c r="D65" s="20"/>
      <c r="E65" s="61"/>
      <c r="F65" s="19"/>
      <c r="G65" s="18"/>
      <c r="H65" s="17"/>
      <c r="I65" s="17"/>
      <c r="J65" s="17"/>
      <c r="K65" s="16"/>
      <c r="L65" s="15"/>
      <c r="M65" s="63"/>
      <c r="N65" s="62"/>
      <c r="P65" s="12"/>
      <c r="Q65" s="24"/>
      <c r="R65" s="7"/>
      <c r="S65" s="10"/>
      <c r="T65" s="9"/>
      <c r="U65" s="8"/>
      <c r="V65" s="7"/>
      <c r="W65" s="6"/>
      <c r="X65" s="23"/>
      <c r="Y65" s="4"/>
      <c r="Z65" s="3"/>
      <c r="AA65" s="2"/>
      <c r="AB65" s="1"/>
      <c r="BE65" s="25"/>
    </row>
    <row r="66" spans="2:57" ht="32.4" thickTop="1" thickBot="1" x14ac:dyDescent="0.65">
      <c r="B66" s="22"/>
      <c r="C66" s="21"/>
      <c r="D66" s="20"/>
      <c r="E66" s="61"/>
      <c r="F66" s="19"/>
      <c r="G66" s="18"/>
      <c r="H66" s="17"/>
      <c r="I66" s="17"/>
      <c r="J66" s="17"/>
      <c r="K66" s="16"/>
      <c r="L66" s="15"/>
      <c r="M66" s="63"/>
      <c r="N66" s="62"/>
      <c r="P66" s="12"/>
      <c r="Q66" s="24"/>
      <c r="R66" s="7"/>
      <c r="S66" s="10"/>
      <c r="T66" s="9"/>
      <c r="U66" s="8"/>
      <c r="V66" s="7"/>
      <c r="W66" s="6"/>
      <c r="X66" s="23"/>
      <c r="Y66" s="4"/>
      <c r="Z66" s="3"/>
      <c r="AA66" s="2"/>
      <c r="AB66" s="1"/>
      <c r="BE66" s="25"/>
    </row>
    <row r="67" spans="2:57" ht="32.4" thickTop="1" thickBot="1" x14ac:dyDescent="0.65">
      <c r="B67" s="22"/>
      <c r="C67" s="21"/>
      <c r="D67" s="20"/>
      <c r="E67" s="61"/>
      <c r="F67" s="19"/>
      <c r="G67" s="18"/>
      <c r="H67" s="17"/>
      <c r="I67" s="17"/>
      <c r="J67" s="17"/>
      <c r="K67" s="16"/>
      <c r="L67" s="15"/>
      <c r="M67" s="63"/>
      <c r="N67" s="62"/>
      <c r="P67" s="12"/>
      <c r="Q67" s="24"/>
      <c r="R67" s="7"/>
      <c r="S67" s="10"/>
      <c r="T67" s="9"/>
      <c r="U67" s="8"/>
      <c r="V67" s="7"/>
      <c r="W67" s="6"/>
      <c r="X67" s="23"/>
      <c r="Y67" s="4"/>
      <c r="Z67" s="3"/>
      <c r="AA67" s="2"/>
      <c r="AB67" s="1"/>
      <c r="BE67" s="25"/>
    </row>
    <row r="68" spans="2:57" ht="32.4" thickTop="1" thickBot="1" x14ac:dyDescent="0.65">
      <c r="B68" s="22"/>
      <c r="C68" s="21"/>
      <c r="D68" s="20"/>
      <c r="E68" s="61"/>
      <c r="F68" s="19"/>
      <c r="G68" s="18"/>
      <c r="H68" s="17"/>
      <c r="I68" s="17"/>
      <c r="J68" s="17"/>
      <c r="K68" s="16"/>
      <c r="L68" s="15"/>
      <c r="M68" s="63"/>
      <c r="N68" s="62"/>
      <c r="P68" s="12"/>
      <c r="Q68" s="24"/>
      <c r="R68" s="7"/>
      <c r="S68" s="10"/>
      <c r="T68" s="9"/>
      <c r="U68" s="8"/>
      <c r="V68" s="7"/>
      <c r="W68" s="6"/>
      <c r="X68" s="23"/>
      <c r="Y68" s="4"/>
      <c r="Z68" s="3"/>
      <c r="AA68" s="2"/>
      <c r="AB68" s="1"/>
      <c r="BE68" s="25"/>
    </row>
    <row r="69" spans="2:57" ht="32.4" thickTop="1" thickBot="1" x14ac:dyDescent="0.65">
      <c r="B69" s="22"/>
      <c r="C69" s="21"/>
      <c r="D69" s="20"/>
      <c r="E69" s="61"/>
      <c r="F69" s="19"/>
      <c r="G69" s="18"/>
      <c r="H69" s="17"/>
      <c r="I69" s="17"/>
      <c r="J69" s="17"/>
      <c r="K69" s="16"/>
      <c r="L69" s="15"/>
      <c r="M69" s="63"/>
      <c r="N69" s="62"/>
      <c r="P69" s="12"/>
      <c r="Q69" s="24"/>
      <c r="R69" s="7"/>
      <c r="S69" s="10"/>
      <c r="T69" s="9"/>
      <c r="U69" s="8"/>
      <c r="V69" s="7"/>
      <c r="W69" s="6"/>
      <c r="X69" s="23"/>
      <c r="Y69" s="4"/>
      <c r="Z69" s="3"/>
      <c r="AA69" s="2"/>
      <c r="AB69" s="1"/>
      <c r="BE69" s="25"/>
    </row>
    <row r="70" spans="2:57" ht="32.4" thickTop="1" thickBot="1" x14ac:dyDescent="0.65">
      <c r="B70" s="22"/>
      <c r="C70" s="21"/>
      <c r="D70" s="20"/>
      <c r="E70" s="61"/>
      <c r="F70" s="19"/>
      <c r="G70" s="18"/>
      <c r="H70" s="17"/>
      <c r="I70" s="17"/>
      <c r="J70" s="17"/>
      <c r="K70" s="16"/>
      <c r="L70" s="15"/>
      <c r="M70" s="63"/>
      <c r="N70" s="62"/>
      <c r="P70" s="12"/>
      <c r="Q70" s="24"/>
      <c r="R70" s="7"/>
      <c r="S70" s="10"/>
      <c r="T70" s="9"/>
      <c r="U70" s="8"/>
      <c r="V70" s="7"/>
      <c r="W70" s="6"/>
      <c r="X70" s="23"/>
      <c r="Y70" s="4"/>
      <c r="Z70" s="3"/>
      <c r="AA70" s="2"/>
      <c r="AB70" s="1"/>
      <c r="BE70" s="25"/>
    </row>
    <row r="71" spans="2:57" ht="32.4" thickTop="1" thickBot="1" x14ac:dyDescent="0.65">
      <c r="B71" s="22"/>
      <c r="C71" s="21"/>
      <c r="D71" s="20"/>
      <c r="E71" s="61"/>
      <c r="F71" s="19"/>
      <c r="G71" s="18"/>
      <c r="H71" s="17"/>
      <c r="I71" s="17"/>
      <c r="J71" s="17"/>
      <c r="K71" s="16"/>
      <c r="L71" s="15"/>
      <c r="M71" s="63"/>
      <c r="N71" s="62"/>
      <c r="P71" s="12"/>
      <c r="Q71" s="24"/>
      <c r="R71" s="7"/>
      <c r="S71" s="10"/>
      <c r="T71" s="9"/>
      <c r="U71" s="8"/>
      <c r="V71" s="7"/>
      <c r="W71" s="6"/>
      <c r="X71" s="23"/>
      <c r="Y71" s="4"/>
      <c r="Z71" s="3"/>
      <c r="AA71" s="2"/>
      <c r="AB71" s="1"/>
      <c r="BE71" s="25"/>
    </row>
    <row r="72" spans="2:57" ht="32.4" thickTop="1" thickBot="1" x14ac:dyDescent="0.65">
      <c r="B72" s="22"/>
      <c r="C72" s="21"/>
      <c r="D72" s="20"/>
      <c r="E72" s="61"/>
      <c r="F72" s="19"/>
      <c r="G72" s="18"/>
      <c r="H72" s="17"/>
      <c r="I72" s="17"/>
      <c r="J72" s="17"/>
      <c r="K72" s="16"/>
      <c r="L72" s="15"/>
      <c r="M72" s="63"/>
      <c r="N72" s="62"/>
      <c r="P72" s="12"/>
      <c r="Q72" s="24"/>
      <c r="R72" s="7"/>
      <c r="S72" s="10"/>
      <c r="T72" s="9"/>
      <c r="U72" s="8"/>
      <c r="V72" s="7"/>
      <c r="W72" s="6"/>
      <c r="X72" s="23"/>
      <c r="Y72" s="4"/>
      <c r="Z72" s="3"/>
      <c r="AA72" s="2"/>
      <c r="AB72" s="1"/>
      <c r="BE72" s="25"/>
    </row>
    <row r="73" spans="2:57" ht="32.4" thickTop="1" thickBot="1" x14ac:dyDescent="0.65">
      <c r="B73" s="22"/>
      <c r="C73" s="21"/>
      <c r="D73" s="20"/>
      <c r="E73" s="61"/>
      <c r="F73" s="19"/>
      <c r="G73" s="18"/>
      <c r="H73" s="17"/>
      <c r="I73" s="17"/>
      <c r="J73" s="17"/>
      <c r="K73" s="16"/>
      <c r="L73" s="15"/>
      <c r="M73" s="63"/>
      <c r="N73" s="62"/>
      <c r="P73" s="12"/>
      <c r="Q73" s="24"/>
      <c r="R73" s="7"/>
      <c r="S73" s="10"/>
      <c r="T73" s="9"/>
      <c r="U73" s="8"/>
      <c r="V73" s="7"/>
      <c r="W73" s="6"/>
      <c r="X73" s="23"/>
      <c r="Y73" s="4"/>
      <c r="Z73" s="3"/>
      <c r="AA73" s="2"/>
      <c r="AB73" s="1"/>
      <c r="BE73" s="25"/>
    </row>
    <row r="74" spans="2:57" ht="32.4" thickTop="1" thickBot="1" x14ac:dyDescent="0.65">
      <c r="B74" s="22"/>
      <c r="C74" s="21"/>
      <c r="D74" s="20"/>
      <c r="E74" s="61"/>
      <c r="F74" s="19"/>
      <c r="G74" s="18"/>
      <c r="H74" s="17"/>
      <c r="I74" s="17"/>
      <c r="J74" s="17"/>
      <c r="K74" s="16"/>
      <c r="L74" s="15"/>
      <c r="M74" s="63"/>
      <c r="N74" s="62"/>
      <c r="P74" s="12"/>
      <c r="Q74" s="24"/>
      <c r="R74" s="7"/>
      <c r="S74" s="10"/>
      <c r="T74" s="9"/>
      <c r="U74" s="8"/>
      <c r="V74" s="7"/>
      <c r="W74" s="6"/>
      <c r="X74" s="23"/>
      <c r="Y74" s="4"/>
      <c r="Z74" s="3"/>
      <c r="AA74" s="2"/>
      <c r="AB74" s="1"/>
      <c r="BE74" s="25"/>
    </row>
    <row r="75" spans="2:57" ht="32.4" thickTop="1" thickBot="1" x14ac:dyDescent="0.65">
      <c r="B75" s="22"/>
      <c r="C75" s="21"/>
      <c r="D75" s="20"/>
      <c r="E75" s="61"/>
      <c r="F75" s="19"/>
      <c r="G75" s="18"/>
      <c r="H75" s="17"/>
      <c r="I75" s="17"/>
      <c r="J75" s="17"/>
      <c r="K75" s="16"/>
      <c r="L75" s="15"/>
      <c r="M75" s="63"/>
      <c r="N75" s="62"/>
      <c r="P75" s="12"/>
      <c r="Q75" s="24"/>
      <c r="R75" s="7"/>
      <c r="S75" s="10"/>
      <c r="T75" s="9"/>
      <c r="U75" s="8"/>
      <c r="V75" s="7"/>
      <c r="W75" s="6"/>
      <c r="X75" s="23"/>
      <c r="Y75" s="4"/>
      <c r="Z75" s="3"/>
      <c r="AA75" s="2"/>
      <c r="AB75" s="1"/>
      <c r="BE75" s="25"/>
    </row>
    <row r="76" spans="2:57" ht="32.4" thickTop="1" thickBot="1" x14ac:dyDescent="0.65">
      <c r="B76" s="22"/>
      <c r="C76" s="21"/>
      <c r="D76" s="20"/>
      <c r="E76" s="61"/>
      <c r="F76" s="19"/>
      <c r="G76" s="18"/>
      <c r="H76" s="17"/>
      <c r="I76" s="17"/>
      <c r="J76" s="17"/>
      <c r="K76" s="16"/>
      <c r="L76" s="15"/>
      <c r="M76" s="63"/>
      <c r="N76" s="62"/>
      <c r="P76" s="12"/>
      <c r="Q76" s="24"/>
      <c r="R76" s="7"/>
      <c r="S76" s="10"/>
      <c r="T76" s="9"/>
      <c r="U76" s="8"/>
      <c r="V76" s="7"/>
      <c r="W76" s="6"/>
      <c r="X76" s="23"/>
      <c r="Y76" s="4"/>
      <c r="Z76" s="3"/>
      <c r="AA76" s="2"/>
      <c r="AB76" s="1"/>
      <c r="BE76" s="25"/>
    </row>
    <row r="77" spans="2:57" ht="32.4" thickTop="1" thickBot="1" x14ac:dyDescent="0.65">
      <c r="B77" s="22"/>
      <c r="C77" s="21"/>
      <c r="D77" s="20"/>
      <c r="E77" s="61"/>
      <c r="F77" s="19"/>
      <c r="G77" s="18"/>
      <c r="H77" s="17"/>
      <c r="I77" s="17"/>
      <c r="J77" s="17"/>
      <c r="K77" s="16"/>
      <c r="L77" s="15"/>
      <c r="M77" s="63"/>
      <c r="N77" s="62"/>
      <c r="P77" s="12"/>
      <c r="Q77" s="24"/>
      <c r="R77" s="7"/>
      <c r="S77" s="10"/>
      <c r="T77" s="9"/>
      <c r="U77" s="8"/>
      <c r="V77" s="7"/>
      <c r="W77" s="6"/>
      <c r="X77" s="23"/>
      <c r="Y77" s="4"/>
      <c r="Z77" s="3"/>
      <c r="AA77" s="2"/>
      <c r="AB77" s="1"/>
      <c r="BE77" s="25"/>
    </row>
    <row r="78" spans="2:57" ht="32.4" thickTop="1" thickBot="1" x14ac:dyDescent="0.65">
      <c r="B78" s="22"/>
      <c r="C78" s="21"/>
      <c r="D78" s="20"/>
      <c r="E78" s="61"/>
      <c r="F78" s="19"/>
      <c r="G78" s="18"/>
      <c r="H78" s="17"/>
      <c r="I78" s="17"/>
      <c r="J78" s="17"/>
      <c r="K78" s="16"/>
      <c r="L78" s="15"/>
      <c r="M78" s="63"/>
      <c r="N78" s="62"/>
      <c r="P78" s="12"/>
      <c r="Q78" s="24"/>
      <c r="R78" s="7"/>
      <c r="S78" s="10"/>
      <c r="T78" s="9"/>
      <c r="U78" s="8"/>
      <c r="V78" s="7"/>
      <c r="W78" s="6"/>
      <c r="X78" s="23"/>
      <c r="Y78" s="4"/>
      <c r="Z78" s="3"/>
      <c r="AA78" s="2"/>
      <c r="AB78" s="1"/>
      <c r="BE78" s="25"/>
    </row>
    <row r="79" spans="2:57" ht="32.4" thickTop="1" thickBot="1" x14ac:dyDescent="0.65">
      <c r="B79" s="22"/>
      <c r="C79" s="21"/>
      <c r="D79" s="20"/>
      <c r="E79" s="61"/>
      <c r="F79" s="19"/>
      <c r="G79" s="18"/>
      <c r="H79" s="17"/>
      <c r="I79" s="17"/>
      <c r="J79" s="17"/>
      <c r="K79" s="16"/>
      <c r="L79" s="15"/>
      <c r="M79" s="63"/>
      <c r="N79" s="62"/>
      <c r="P79" s="12"/>
      <c r="Q79" s="24"/>
      <c r="R79" s="7"/>
      <c r="S79" s="10"/>
      <c r="T79" s="9"/>
      <c r="U79" s="8"/>
      <c r="V79" s="7"/>
      <c r="W79" s="6"/>
      <c r="X79" s="23"/>
      <c r="Y79" s="4"/>
      <c r="Z79" s="3"/>
      <c r="AA79" s="2"/>
      <c r="AB79" s="1"/>
      <c r="BE79" s="25"/>
    </row>
    <row r="80" spans="2:57" ht="32.4" thickTop="1" thickBot="1" x14ac:dyDescent="0.65">
      <c r="B80" s="22"/>
      <c r="C80" s="21"/>
      <c r="D80" s="20"/>
      <c r="E80" s="61"/>
      <c r="F80" s="19"/>
      <c r="G80" s="18"/>
      <c r="H80" s="17"/>
      <c r="I80" s="17"/>
      <c r="J80" s="17"/>
      <c r="K80" s="16"/>
      <c r="L80" s="15"/>
      <c r="M80" s="63"/>
      <c r="N80" s="62"/>
      <c r="P80" s="12"/>
      <c r="Q80" s="24"/>
      <c r="R80" s="7"/>
      <c r="S80" s="10"/>
      <c r="T80" s="9"/>
      <c r="U80" s="8"/>
      <c r="V80" s="7"/>
      <c r="W80" s="6"/>
      <c r="X80" s="23"/>
      <c r="Y80" s="4"/>
      <c r="Z80" s="3"/>
      <c r="AA80" s="2"/>
      <c r="AB80" s="1"/>
      <c r="BE80" s="25"/>
    </row>
    <row r="81" spans="2:57" ht="32.4" thickTop="1" thickBot="1" x14ac:dyDescent="0.65">
      <c r="B81" s="22"/>
      <c r="C81" s="21"/>
      <c r="D81" s="20"/>
      <c r="E81" s="61"/>
      <c r="F81" s="19"/>
      <c r="G81" s="18"/>
      <c r="H81" s="17"/>
      <c r="I81" s="17"/>
      <c r="J81" s="17"/>
      <c r="K81" s="16"/>
      <c r="L81" s="15"/>
      <c r="M81" s="63"/>
      <c r="N81" s="62"/>
      <c r="P81" s="12"/>
      <c r="Q81" s="24"/>
      <c r="R81" s="7"/>
      <c r="S81" s="10"/>
      <c r="T81" s="9"/>
      <c r="U81" s="8"/>
      <c r="V81" s="7"/>
      <c r="W81" s="6"/>
      <c r="X81" s="23"/>
      <c r="Y81" s="4"/>
      <c r="Z81" s="3"/>
      <c r="AA81" s="2"/>
      <c r="AB81" s="1"/>
      <c r="BE81" s="25"/>
    </row>
    <row r="82" spans="2:57" ht="32.4" thickTop="1" thickBot="1" x14ac:dyDescent="0.65">
      <c r="B82" s="22"/>
      <c r="C82" s="21"/>
      <c r="D82" s="20"/>
      <c r="E82" s="61"/>
      <c r="F82" s="19"/>
      <c r="G82" s="18"/>
      <c r="H82" s="17"/>
      <c r="I82" s="17"/>
      <c r="J82" s="17"/>
      <c r="K82" s="16"/>
      <c r="L82" s="15"/>
      <c r="M82" s="63"/>
      <c r="N82" s="62"/>
      <c r="P82" s="12"/>
      <c r="Q82" s="24"/>
      <c r="R82" s="7"/>
      <c r="S82" s="10"/>
      <c r="T82" s="9"/>
      <c r="U82" s="8"/>
      <c r="V82" s="7"/>
      <c r="W82" s="6"/>
      <c r="X82" s="23"/>
      <c r="Y82" s="4"/>
      <c r="Z82" s="3"/>
      <c r="AA82" s="2"/>
      <c r="AB82" s="1"/>
      <c r="BE82" s="25"/>
    </row>
    <row r="83" spans="2:57" ht="32.4" thickTop="1" thickBot="1" x14ac:dyDescent="0.65">
      <c r="B83" s="22"/>
      <c r="C83" s="21"/>
      <c r="D83" s="20"/>
      <c r="E83" s="61"/>
      <c r="F83" s="19"/>
      <c r="G83" s="18"/>
      <c r="H83" s="17"/>
      <c r="I83" s="17"/>
      <c r="J83" s="17"/>
      <c r="K83" s="16"/>
      <c r="L83" s="15"/>
      <c r="M83" s="63"/>
      <c r="N83" s="62"/>
      <c r="P83" s="12"/>
      <c r="Q83" s="24"/>
      <c r="R83" s="7"/>
      <c r="S83" s="10"/>
      <c r="T83" s="9"/>
      <c r="U83" s="8"/>
      <c r="V83" s="7"/>
      <c r="W83" s="6"/>
      <c r="X83" s="23"/>
      <c r="Y83" s="4"/>
      <c r="Z83" s="3"/>
      <c r="AA83" s="2"/>
      <c r="AB83" s="1"/>
      <c r="BE83" s="25"/>
    </row>
    <row r="84" spans="2:57" ht="32.4" thickTop="1" thickBot="1" x14ac:dyDescent="0.65">
      <c r="B84" s="22"/>
      <c r="C84" s="21"/>
      <c r="D84" s="20"/>
      <c r="E84" s="61"/>
      <c r="F84" s="19"/>
      <c r="G84" s="18"/>
      <c r="H84" s="17"/>
      <c r="I84" s="17"/>
      <c r="J84" s="17"/>
      <c r="K84" s="16"/>
      <c r="L84" s="15"/>
      <c r="M84" s="63"/>
      <c r="N84" s="62"/>
      <c r="P84" s="12"/>
      <c r="Q84" s="24"/>
      <c r="R84" s="7"/>
      <c r="S84" s="10"/>
      <c r="T84" s="9"/>
      <c r="U84" s="8"/>
      <c r="V84" s="7"/>
      <c r="W84" s="6"/>
      <c r="X84" s="23"/>
      <c r="Y84" s="4"/>
      <c r="Z84" s="3"/>
      <c r="AA84" s="2"/>
      <c r="AB84" s="1"/>
      <c r="BE84" s="25"/>
    </row>
    <row r="85" spans="2:57" ht="32.4" thickTop="1" thickBot="1" x14ac:dyDescent="0.65">
      <c r="B85" s="22"/>
      <c r="C85" s="21"/>
      <c r="D85" s="20"/>
      <c r="E85" s="61"/>
      <c r="F85" s="19"/>
      <c r="G85" s="18"/>
      <c r="H85" s="17"/>
      <c r="I85" s="17"/>
      <c r="J85" s="17"/>
      <c r="K85" s="16"/>
      <c r="L85" s="15"/>
      <c r="M85" s="63"/>
      <c r="N85" s="62"/>
      <c r="P85" s="12"/>
      <c r="Q85" s="24"/>
      <c r="R85" s="7"/>
      <c r="S85" s="10"/>
      <c r="T85" s="9"/>
      <c r="U85" s="8"/>
      <c r="V85" s="7"/>
      <c r="W85" s="6"/>
      <c r="X85" s="23"/>
      <c r="Y85" s="4"/>
      <c r="Z85" s="3"/>
      <c r="AA85" s="2"/>
      <c r="AB85" s="1"/>
      <c r="BE85" s="25"/>
    </row>
    <row r="86" spans="2:57" ht="32.4" thickTop="1" thickBot="1" x14ac:dyDescent="0.65">
      <c r="B86" s="22"/>
      <c r="C86" s="21"/>
      <c r="D86" s="20"/>
      <c r="E86" s="61"/>
      <c r="F86" s="19"/>
      <c r="G86" s="18"/>
      <c r="H86" s="17"/>
      <c r="I86" s="17"/>
      <c r="J86" s="17"/>
      <c r="K86" s="16"/>
      <c r="L86" s="15"/>
      <c r="M86" s="63"/>
      <c r="N86" s="62"/>
      <c r="P86" s="12"/>
      <c r="Q86" s="24"/>
      <c r="R86" s="7"/>
      <c r="S86" s="10"/>
      <c r="T86" s="9"/>
      <c r="U86" s="8"/>
      <c r="V86" s="7"/>
      <c r="W86" s="6"/>
      <c r="X86" s="23"/>
      <c r="Y86" s="4"/>
      <c r="Z86" s="3"/>
      <c r="AA86" s="2"/>
      <c r="AB86" s="1"/>
      <c r="BE86" s="25"/>
    </row>
    <row r="87" spans="2:57" ht="32.4" thickTop="1" thickBot="1" x14ac:dyDescent="0.65">
      <c r="B87" s="22"/>
      <c r="C87" s="21"/>
      <c r="D87" s="20"/>
      <c r="E87" s="61"/>
      <c r="F87" s="19"/>
      <c r="G87" s="18"/>
      <c r="H87" s="17"/>
      <c r="I87" s="17"/>
      <c r="J87" s="17"/>
      <c r="K87" s="16"/>
      <c r="L87" s="15"/>
      <c r="M87" s="63"/>
      <c r="N87" s="62"/>
      <c r="P87" s="12"/>
      <c r="Q87" s="24"/>
      <c r="R87" s="7"/>
      <c r="S87" s="10"/>
      <c r="T87" s="9"/>
      <c r="U87" s="8"/>
      <c r="V87" s="7"/>
      <c r="W87" s="6"/>
      <c r="X87" s="23"/>
      <c r="Y87" s="4"/>
      <c r="Z87" s="3"/>
      <c r="AA87" s="2"/>
      <c r="AB87" s="1"/>
      <c r="BE87" s="25"/>
    </row>
    <row r="88" spans="2:57" ht="32.4" thickTop="1" thickBot="1" x14ac:dyDescent="0.65">
      <c r="B88" s="22"/>
      <c r="C88" s="21"/>
      <c r="D88" s="20"/>
      <c r="E88" s="61"/>
      <c r="F88" s="19"/>
      <c r="G88" s="18"/>
      <c r="H88" s="17"/>
      <c r="I88" s="17"/>
      <c r="J88" s="17"/>
      <c r="K88" s="16"/>
      <c r="L88" s="15"/>
      <c r="M88" s="63"/>
      <c r="N88" s="62"/>
      <c r="P88" s="12"/>
      <c r="Q88" s="24"/>
      <c r="R88" s="7"/>
      <c r="S88" s="10"/>
      <c r="T88" s="9"/>
      <c r="U88" s="8"/>
      <c r="V88" s="7"/>
      <c r="W88" s="6"/>
      <c r="X88" s="23"/>
      <c r="Y88" s="4"/>
      <c r="Z88" s="3"/>
      <c r="AA88" s="2"/>
      <c r="AB88" s="1"/>
      <c r="BE88" s="25"/>
    </row>
    <row r="89" spans="2:57" ht="32.4" thickTop="1" thickBot="1" x14ac:dyDescent="0.65">
      <c r="B89" s="22"/>
      <c r="C89" s="21"/>
      <c r="D89" s="20"/>
      <c r="E89" s="61"/>
      <c r="F89" s="19"/>
      <c r="G89" s="18"/>
      <c r="H89" s="17"/>
      <c r="I89" s="17"/>
      <c r="J89" s="17"/>
      <c r="K89" s="16"/>
      <c r="L89" s="15"/>
      <c r="M89" s="63"/>
      <c r="N89" s="62"/>
      <c r="P89" s="12"/>
      <c r="Q89" s="24"/>
      <c r="R89" s="7"/>
      <c r="S89" s="10"/>
      <c r="T89" s="9"/>
      <c r="U89" s="8"/>
      <c r="V89" s="7"/>
      <c r="W89" s="6"/>
      <c r="X89" s="23"/>
      <c r="Y89" s="4"/>
      <c r="Z89" s="3"/>
      <c r="AA89" s="2"/>
      <c r="AB89" s="1"/>
      <c r="BE89" s="25"/>
    </row>
    <row r="90" spans="2:57" ht="32.4" thickTop="1" thickBot="1" x14ac:dyDescent="0.65">
      <c r="B90" s="22"/>
      <c r="C90" s="21"/>
      <c r="D90" s="20"/>
      <c r="E90" s="61"/>
      <c r="F90" s="19"/>
      <c r="G90" s="18"/>
      <c r="H90" s="17"/>
      <c r="I90" s="17"/>
      <c r="J90" s="17"/>
      <c r="K90" s="16"/>
      <c r="L90" s="15"/>
      <c r="M90" s="63"/>
      <c r="N90" s="62"/>
      <c r="P90" s="12"/>
      <c r="Q90" s="24"/>
      <c r="R90" s="7"/>
      <c r="S90" s="10"/>
      <c r="T90" s="9"/>
      <c r="U90" s="8"/>
      <c r="V90" s="7"/>
      <c r="W90" s="6"/>
      <c r="X90" s="23"/>
      <c r="Y90" s="4"/>
      <c r="Z90" s="3"/>
      <c r="AA90" s="2"/>
      <c r="AB90" s="1"/>
      <c r="BE90" s="25"/>
    </row>
    <row r="91" spans="2:57" ht="32.4" thickTop="1" thickBot="1" x14ac:dyDescent="0.65">
      <c r="B91" s="22"/>
      <c r="C91" s="21"/>
      <c r="D91" s="20"/>
      <c r="E91" s="61"/>
      <c r="F91" s="19"/>
      <c r="G91" s="18"/>
      <c r="H91" s="17"/>
      <c r="I91" s="17"/>
      <c r="J91" s="17"/>
      <c r="K91" s="16"/>
      <c r="L91" s="15"/>
      <c r="M91" s="63"/>
      <c r="N91" s="62"/>
      <c r="P91" s="12"/>
      <c r="Q91" s="24"/>
      <c r="R91" s="7"/>
      <c r="S91" s="10"/>
      <c r="T91" s="9"/>
      <c r="U91" s="8"/>
      <c r="V91" s="7"/>
      <c r="W91" s="6"/>
      <c r="X91" s="23"/>
      <c r="Y91" s="4"/>
      <c r="Z91" s="3"/>
      <c r="AA91" s="2"/>
      <c r="AB91" s="1"/>
      <c r="BE91" s="25"/>
    </row>
    <row r="92" spans="2:57" ht="32.4" thickTop="1" thickBot="1" x14ac:dyDescent="0.65">
      <c r="B92" s="22"/>
      <c r="C92" s="21"/>
      <c r="D92" s="20"/>
      <c r="E92" s="61"/>
      <c r="F92" s="19"/>
      <c r="G92" s="18"/>
      <c r="H92" s="17"/>
      <c r="I92" s="17"/>
      <c r="J92" s="17"/>
      <c r="K92" s="16"/>
      <c r="L92" s="15"/>
      <c r="M92" s="63"/>
      <c r="N92" s="62"/>
      <c r="P92" s="12"/>
      <c r="Q92" s="24"/>
      <c r="R92" s="7"/>
      <c r="S92" s="10"/>
      <c r="T92" s="9"/>
      <c r="U92" s="8"/>
      <c r="V92" s="7"/>
      <c r="W92" s="6"/>
      <c r="X92" s="23"/>
      <c r="Y92" s="4"/>
      <c r="Z92" s="3"/>
      <c r="AA92" s="2"/>
      <c r="AB92" s="1"/>
      <c r="BE92" s="25"/>
    </row>
    <row r="93" spans="2:57" ht="32.4" thickTop="1" thickBot="1" x14ac:dyDescent="0.65">
      <c r="B93" s="22"/>
      <c r="C93" s="21"/>
      <c r="D93" s="20"/>
      <c r="E93" s="61"/>
      <c r="F93" s="19"/>
      <c r="G93" s="18"/>
      <c r="H93" s="17"/>
      <c r="I93" s="17"/>
      <c r="J93" s="17"/>
      <c r="K93" s="16"/>
      <c r="L93" s="15"/>
      <c r="M93" s="63"/>
      <c r="N93" s="62"/>
      <c r="P93" s="12"/>
      <c r="Q93" s="24"/>
      <c r="R93" s="7"/>
      <c r="S93" s="10"/>
      <c r="T93" s="9"/>
      <c r="U93" s="8"/>
      <c r="V93" s="7"/>
      <c r="W93" s="6"/>
      <c r="X93" s="23"/>
      <c r="Y93" s="4"/>
      <c r="Z93" s="3"/>
      <c r="AA93" s="2"/>
      <c r="AB93" s="1"/>
      <c r="BE93" s="25"/>
    </row>
    <row r="94" spans="2:57" ht="32.4" thickTop="1" thickBot="1" x14ac:dyDescent="0.65">
      <c r="B94" s="22"/>
      <c r="C94" s="21"/>
      <c r="D94" s="20"/>
      <c r="E94" s="61"/>
      <c r="F94" s="19"/>
      <c r="G94" s="18"/>
      <c r="H94" s="17"/>
      <c r="I94" s="17"/>
      <c r="J94" s="17"/>
      <c r="K94" s="16"/>
      <c r="L94" s="15"/>
      <c r="M94" s="63"/>
      <c r="N94" s="62"/>
      <c r="P94" s="12"/>
      <c r="Q94" s="24"/>
      <c r="R94" s="7"/>
      <c r="S94" s="10"/>
      <c r="T94" s="9"/>
      <c r="U94" s="8"/>
      <c r="V94" s="7"/>
      <c r="W94" s="6"/>
      <c r="X94" s="23"/>
      <c r="Y94" s="4"/>
      <c r="Z94" s="3"/>
      <c r="AA94" s="2"/>
      <c r="AB94" s="1"/>
      <c r="BE94" s="25"/>
    </row>
    <row r="95" spans="2:57" ht="32.4" thickTop="1" thickBot="1" x14ac:dyDescent="0.65">
      <c r="B95" s="22"/>
      <c r="C95" s="21"/>
      <c r="D95" s="20"/>
      <c r="E95" s="61"/>
      <c r="F95" s="19"/>
      <c r="G95" s="18"/>
      <c r="H95" s="17"/>
      <c r="I95" s="17"/>
      <c r="J95" s="17"/>
      <c r="K95" s="16"/>
      <c r="L95" s="15"/>
      <c r="M95" s="63"/>
      <c r="N95" s="62"/>
      <c r="P95" s="12"/>
      <c r="Q95" s="24"/>
      <c r="R95" s="7"/>
      <c r="S95" s="10"/>
      <c r="T95" s="9"/>
      <c r="U95" s="8"/>
      <c r="V95" s="7"/>
      <c r="W95" s="6"/>
      <c r="X95" s="23"/>
      <c r="Y95" s="4"/>
      <c r="Z95" s="3"/>
      <c r="AA95" s="2"/>
      <c r="AB95" s="1"/>
      <c r="BE95" s="25"/>
    </row>
    <row r="96" spans="2:57" ht="32.4" thickTop="1" thickBot="1" x14ac:dyDescent="0.65">
      <c r="B96" s="22"/>
      <c r="C96" s="21"/>
      <c r="D96" s="20"/>
      <c r="E96" s="61"/>
      <c r="F96" s="19"/>
      <c r="G96" s="18"/>
      <c r="H96" s="17"/>
      <c r="I96" s="17"/>
      <c r="J96" s="17"/>
      <c r="K96" s="16"/>
      <c r="L96" s="15"/>
      <c r="M96" s="63"/>
      <c r="N96" s="62"/>
      <c r="P96" s="12"/>
      <c r="Q96" s="24"/>
      <c r="R96" s="7"/>
      <c r="S96" s="10"/>
      <c r="T96" s="9"/>
      <c r="U96" s="8"/>
      <c r="V96" s="7"/>
      <c r="W96" s="6"/>
      <c r="X96" s="23"/>
      <c r="Y96" s="4"/>
      <c r="Z96" s="3"/>
      <c r="AA96" s="2"/>
      <c r="AB96" s="1"/>
      <c r="BE96" s="25"/>
    </row>
    <row r="97" spans="2:57" ht="32.4" thickTop="1" thickBot="1" x14ac:dyDescent="0.65">
      <c r="B97" s="22"/>
      <c r="C97" s="21"/>
      <c r="D97" s="20"/>
      <c r="E97" s="61"/>
      <c r="F97" s="19"/>
      <c r="G97" s="18"/>
      <c r="H97" s="17"/>
      <c r="I97" s="17"/>
      <c r="J97" s="17"/>
      <c r="K97" s="16"/>
      <c r="L97" s="15"/>
      <c r="M97" s="63"/>
      <c r="N97" s="62"/>
      <c r="P97" s="12"/>
      <c r="Q97" s="24"/>
      <c r="R97" s="7"/>
      <c r="S97" s="10"/>
      <c r="T97" s="9"/>
      <c r="U97" s="8"/>
      <c r="V97" s="7"/>
      <c r="W97" s="6"/>
      <c r="X97" s="23"/>
      <c r="Y97" s="4"/>
      <c r="Z97" s="3"/>
      <c r="AA97" s="2"/>
      <c r="AB97" s="1"/>
      <c r="BE97" s="25"/>
    </row>
    <row r="98" spans="2:57" ht="32.4" thickTop="1" thickBot="1" x14ac:dyDescent="0.65">
      <c r="B98" s="22"/>
      <c r="C98" s="21"/>
      <c r="D98" s="20"/>
      <c r="E98" s="61"/>
      <c r="F98" s="19"/>
      <c r="G98" s="18"/>
      <c r="H98" s="17"/>
      <c r="I98" s="17"/>
      <c r="J98" s="17"/>
      <c r="K98" s="16"/>
      <c r="L98" s="15"/>
      <c r="M98" s="63"/>
      <c r="N98" s="62"/>
      <c r="P98" s="12"/>
      <c r="Q98" s="24"/>
      <c r="R98" s="7"/>
      <c r="S98" s="10"/>
      <c r="T98" s="9"/>
      <c r="U98" s="8"/>
      <c r="V98" s="7"/>
      <c r="W98" s="6"/>
      <c r="X98" s="23"/>
      <c r="Y98" s="4"/>
      <c r="Z98" s="3"/>
      <c r="AA98" s="2"/>
      <c r="AB98" s="1"/>
      <c r="BE98" s="25"/>
    </row>
    <row r="99" spans="2:57" ht="32.4" thickTop="1" thickBot="1" x14ac:dyDescent="0.65">
      <c r="B99" s="22"/>
      <c r="C99" s="21"/>
      <c r="D99" s="20"/>
      <c r="E99" s="61"/>
      <c r="F99" s="19"/>
      <c r="G99" s="18"/>
      <c r="H99" s="17"/>
      <c r="I99" s="17"/>
      <c r="J99" s="17"/>
      <c r="K99" s="16"/>
      <c r="L99" s="15"/>
      <c r="M99" s="63"/>
      <c r="N99" s="62"/>
      <c r="P99" s="12"/>
      <c r="Q99" s="24"/>
      <c r="R99" s="7"/>
      <c r="S99" s="10"/>
      <c r="T99" s="9"/>
      <c r="U99" s="8"/>
      <c r="V99" s="7"/>
      <c r="W99" s="6"/>
      <c r="X99" s="23"/>
      <c r="Y99" s="4"/>
      <c r="Z99" s="3"/>
      <c r="AA99" s="2"/>
      <c r="AB99" s="1"/>
      <c r="BE99" s="25"/>
    </row>
    <row r="100" spans="2:57" ht="32.4" thickTop="1" thickBot="1" x14ac:dyDescent="0.65">
      <c r="B100" s="22"/>
      <c r="C100" s="21"/>
      <c r="D100" s="20"/>
      <c r="E100" s="61"/>
      <c r="F100" s="19"/>
      <c r="G100" s="18"/>
      <c r="H100" s="17"/>
      <c r="I100" s="17"/>
      <c r="J100" s="17"/>
      <c r="K100" s="16"/>
      <c r="L100" s="15"/>
      <c r="M100" s="63"/>
      <c r="N100" s="62"/>
      <c r="P100" s="12"/>
      <c r="Q100" s="24"/>
      <c r="R100" s="7"/>
      <c r="S100" s="10"/>
      <c r="T100" s="9"/>
      <c r="U100" s="8"/>
      <c r="V100" s="7"/>
      <c r="W100" s="6"/>
      <c r="X100" s="23"/>
      <c r="Y100" s="4"/>
      <c r="Z100" s="3"/>
      <c r="AA100" s="2"/>
      <c r="AB100" s="1"/>
      <c r="BE100" s="25"/>
    </row>
    <row r="101" spans="2:57" ht="32.4" thickTop="1" thickBot="1" x14ac:dyDescent="0.65">
      <c r="B101" s="22"/>
      <c r="C101" s="21"/>
      <c r="D101" s="20"/>
      <c r="E101" s="61"/>
      <c r="F101" s="19"/>
      <c r="G101" s="18"/>
      <c r="H101" s="17"/>
      <c r="I101" s="17"/>
      <c r="J101" s="17"/>
      <c r="K101" s="16"/>
      <c r="L101" s="15"/>
      <c r="M101" s="63"/>
      <c r="N101" s="62"/>
      <c r="P101" s="12"/>
      <c r="Q101" s="24"/>
      <c r="R101" s="7"/>
      <c r="S101" s="10"/>
      <c r="T101" s="9"/>
      <c r="U101" s="8"/>
      <c r="V101" s="7"/>
      <c r="W101" s="6"/>
      <c r="X101" s="23"/>
      <c r="Y101" s="4"/>
      <c r="Z101" s="3"/>
      <c r="AA101" s="2"/>
      <c r="AB101" s="1"/>
      <c r="BE101" s="25"/>
    </row>
    <row r="102" spans="2:57" ht="32.4" thickTop="1" thickBot="1" x14ac:dyDescent="0.65">
      <c r="B102" s="22"/>
      <c r="C102" s="21"/>
      <c r="D102" s="20"/>
      <c r="E102" s="61"/>
      <c r="F102" s="19"/>
      <c r="G102" s="18"/>
      <c r="H102" s="17"/>
      <c r="I102" s="17"/>
      <c r="J102" s="17"/>
      <c r="K102" s="16"/>
      <c r="L102" s="15"/>
      <c r="M102" s="63"/>
      <c r="N102" s="62"/>
      <c r="P102" s="12"/>
      <c r="Q102" s="24"/>
      <c r="R102" s="7"/>
      <c r="S102" s="10"/>
      <c r="T102" s="9"/>
      <c r="U102" s="8"/>
      <c r="V102" s="7"/>
      <c r="W102" s="6"/>
      <c r="X102" s="23"/>
      <c r="Y102" s="4"/>
      <c r="Z102" s="3"/>
      <c r="AA102" s="2"/>
      <c r="AB102" s="1"/>
      <c r="BE102" s="25"/>
    </row>
    <row r="103" spans="2:57" ht="32.4" thickTop="1" thickBot="1" x14ac:dyDescent="0.65">
      <c r="B103" s="22"/>
      <c r="C103" s="21"/>
      <c r="D103" s="20"/>
      <c r="E103" s="61"/>
      <c r="F103" s="19"/>
      <c r="G103" s="18"/>
      <c r="H103" s="17"/>
      <c r="I103" s="17"/>
      <c r="J103" s="17"/>
      <c r="K103" s="16"/>
      <c r="L103" s="15"/>
      <c r="M103" s="63"/>
      <c r="N103" s="62"/>
      <c r="P103" s="12"/>
      <c r="Q103" s="24"/>
      <c r="R103" s="7"/>
      <c r="S103" s="10"/>
      <c r="T103" s="9"/>
      <c r="U103" s="8"/>
      <c r="V103" s="7"/>
      <c r="W103" s="6"/>
      <c r="X103" s="23"/>
      <c r="Y103" s="4"/>
      <c r="Z103" s="3"/>
      <c r="AA103" s="2"/>
      <c r="AB103" s="1"/>
      <c r="BE103" s="25"/>
    </row>
    <row r="104" spans="2:57" ht="32.4" thickTop="1" thickBot="1" x14ac:dyDescent="0.65">
      <c r="B104" s="22"/>
      <c r="C104" s="21"/>
      <c r="D104" s="20"/>
      <c r="E104" s="61"/>
      <c r="F104" s="19"/>
      <c r="G104" s="18"/>
      <c r="H104" s="17"/>
      <c r="I104" s="17"/>
      <c r="J104" s="17"/>
      <c r="K104" s="16"/>
      <c r="L104" s="15"/>
      <c r="M104" s="63"/>
      <c r="N104" s="62"/>
      <c r="P104" s="12"/>
      <c r="Q104" s="24"/>
      <c r="R104" s="7"/>
      <c r="S104" s="10"/>
      <c r="T104" s="9"/>
      <c r="U104" s="8"/>
      <c r="V104" s="7"/>
      <c r="W104" s="6"/>
      <c r="X104" s="23"/>
      <c r="Y104" s="4"/>
      <c r="Z104" s="3"/>
      <c r="AA104" s="2"/>
      <c r="AB104" s="1"/>
      <c r="BE104" s="25"/>
    </row>
    <row r="105" spans="2:57" ht="32.4" thickTop="1" thickBot="1" x14ac:dyDescent="0.65">
      <c r="B105" s="22"/>
      <c r="C105" s="21"/>
      <c r="D105" s="20"/>
      <c r="E105" s="61"/>
      <c r="F105" s="19"/>
      <c r="G105" s="18"/>
      <c r="H105" s="17"/>
      <c r="I105" s="17"/>
      <c r="J105" s="17"/>
      <c r="K105" s="16"/>
      <c r="L105" s="15"/>
      <c r="M105" s="63"/>
      <c r="N105" s="62"/>
      <c r="P105" s="12"/>
      <c r="Q105" s="24"/>
      <c r="R105" s="7"/>
      <c r="S105" s="10"/>
      <c r="T105" s="9"/>
      <c r="U105" s="8"/>
      <c r="V105" s="7"/>
      <c r="W105" s="6"/>
      <c r="X105" s="23"/>
      <c r="Y105" s="4"/>
      <c r="Z105" s="3"/>
      <c r="AA105" s="2"/>
      <c r="AB105" s="1"/>
      <c r="BE105" s="25"/>
    </row>
    <row r="106" spans="2:57" ht="32.4" thickTop="1" thickBot="1" x14ac:dyDescent="0.65">
      <c r="B106" s="22"/>
      <c r="C106" s="21"/>
      <c r="D106" s="20"/>
      <c r="E106" s="61"/>
      <c r="F106" s="19"/>
      <c r="G106" s="18"/>
      <c r="H106" s="17"/>
      <c r="I106" s="17"/>
      <c r="J106" s="17"/>
      <c r="K106" s="16"/>
      <c r="L106" s="15"/>
      <c r="M106" s="63"/>
      <c r="N106" s="62"/>
      <c r="P106" s="12"/>
      <c r="Q106" s="24"/>
      <c r="R106" s="7"/>
      <c r="S106" s="10"/>
      <c r="T106" s="9"/>
      <c r="U106" s="8"/>
      <c r="V106" s="7"/>
      <c r="W106" s="6"/>
      <c r="X106" s="23"/>
      <c r="Y106" s="4"/>
      <c r="Z106" s="3"/>
      <c r="AA106" s="2"/>
      <c r="AB106" s="1"/>
      <c r="BE106" s="25"/>
    </row>
    <row r="107" spans="2:57" ht="32.4" thickTop="1" thickBot="1" x14ac:dyDescent="0.65">
      <c r="B107" s="22"/>
      <c r="C107" s="21"/>
      <c r="D107" s="20"/>
      <c r="E107" s="61"/>
      <c r="F107" s="19"/>
      <c r="G107" s="18"/>
      <c r="H107" s="17"/>
      <c r="I107" s="17"/>
      <c r="J107" s="17"/>
      <c r="K107" s="16"/>
      <c r="L107" s="15"/>
      <c r="M107" s="63"/>
      <c r="N107" s="62"/>
      <c r="P107" s="12"/>
      <c r="Q107" s="24"/>
      <c r="R107" s="7"/>
      <c r="S107" s="10"/>
      <c r="T107" s="9"/>
      <c r="U107" s="8"/>
      <c r="V107" s="7"/>
      <c r="W107" s="6"/>
      <c r="X107" s="23"/>
      <c r="Y107" s="4"/>
      <c r="Z107" s="3"/>
      <c r="AA107" s="2"/>
      <c r="AB107" s="1"/>
      <c r="BE107" s="25"/>
    </row>
    <row r="108" spans="2:57" ht="32.4" thickTop="1" thickBot="1" x14ac:dyDescent="0.65">
      <c r="B108" s="22"/>
      <c r="C108" s="21"/>
      <c r="D108" s="20"/>
      <c r="E108" s="61"/>
      <c r="F108" s="19"/>
      <c r="G108" s="18"/>
      <c r="H108" s="17"/>
      <c r="I108" s="17"/>
      <c r="J108" s="17"/>
      <c r="K108" s="16"/>
      <c r="L108" s="15"/>
      <c r="M108" s="63"/>
      <c r="N108" s="62"/>
      <c r="P108" s="12"/>
      <c r="Q108" s="24"/>
      <c r="R108" s="7"/>
      <c r="S108" s="10"/>
      <c r="T108" s="9"/>
      <c r="U108" s="8"/>
      <c r="V108" s="7"/>
      <c r="W108" s="6"/>
      <c r="X108" s="23"/>
      <c r="Y108" s="4"/>
      <c r="Z108" s="3"/>
      <c r="AA108" s="2"/>
      <c r="AB108" s="1"/>
      <c r="BE108" s="25"/>
    </row>
    <row r="109" spans="2:57" ht="32.4" thickTop="1" thickBot="1" x14ac:dyDescent="0.65">
      <c r="B109" s="22"/>
      <c r="C109" s="21"/>
      <c r="D109" s="20"/>
      <c r="E109" s="61"/>
      <c r="F109" s="19"/>
      <c r="G109" s="18"/>
      <c r="H109" s="17"/>
      <c r="I109" s="17"/>
      <c r="J109" s="17"/>
      <c r="K109" s="16"/>
      <c r="L109" s="15"/>
      <c r="M109" s="63"/>
      <c r="N109" s="62"/>
      <c r="P109" s="12"/>
      <c r="Q109" s="24"/>
      <c r="R109" s="7"/>
      <c r="S109" s="10"/>
      <c r="T109" s="9"/>
      <c r="U109" s="8"/>
      <c r="V109" s="7"/>
      <c r="W109" s="6"/>
      <c r="X109" s="23"/>
      <c r="Y109" s="4"/>
      <c r="Z109" s="3"/>
      <c r="AA109" s="2"/>
      <c r="AB109" s="1"/>
      <c r="BE109" s="25"/>
    </row>
    <row r="110" spans="2:57" ht="32.4" thickTop="1" thickBot="1" x14ac:dyDescent="0.65">
      <c r="B110" s="22"/>
      <c r="C110" s="21"/>
      <c r="D110" s="20"/>
      <c r="E110" s="61"/>
      <c r="F110" s="19"/>
      <c r="G110" s="18"/>
      <c r="H110" s="17"/>
      <c r="I110" s="17"/>
      <c r="J110" s="17"/>
      <c r="K110" s="16"/>
      <c r="L110" s="15"/>
      <c r="M110" s="63"/>
      <c r="N110" s="62"/>
      <c r="P110" s="12"/>
      <c r="Q110" s="24"/>
      <c r="R110" s="7"/>
      <c r="S110" s="10"/>
      <c r="T110" s="9"/>
      <c r="U110" s="8"/>
      <c r="V110" s="7"/>
      <c r="W110" s="6"/>
      <c r="X110" s="23"/>
      <c r="Y110" s="4"/>
      <c r="Z110" s="3"/>
      <c r="AA110" s="2"/>
      <c r="AB110" s="1"/>
      <c r="BE110" s="25"/>
    </row>
    <row r="111" spans="2:57" ht="32.4" thickTop="1" thickBot="1" x14ac:dyDescent="0.65">
      <c r="B111" s="22"/>
      <c r="C111" s="21"/>
      <c r="D111" s="20"/>
      <c r="E111" s="61"/>
      <c r="F111" s="19"/>
      <c r="G111" s="18"/>
      <c r="H111" s="17"/>
      <c r="I111" s="17"/>
      <c r="J111" s="17"/>
      <c r="K111" s="16"/>
      <c r="L111" s="15"/>
      <c r="M111" s="63"/>
      <c r="N111" s="62"/>
      <c r="P111" s="12"/>
      <c r="Q111" s="24"/>
      <c r="R111" s="7"/>
      <c r="S111" s="10"/>
      <c r="T111" s="9"/>
      <c r="U111" s="8"/>
      <c r="V111" s="7"/>
      <c r="W111" s="6"/>
      <c r="X111" s="23"/>
      <c r="Y111" s="4"/>
      <c r="Z111" s="3"/>
      <c r="AA111" s="2"/>
      <c r="AB111" s="1"/>
      <c r="BE111" s="25"/>
    </row>
    <row r="112" spans="2:57" ht="32.4" thickTop="1" thickBot="1" x14ac:dyDescent="0.65">
      <c r="B112" s="22"/>
      <c r="C112" s="21"/>
      <c r="D112" s="20"/>
      <c r="E112" s="61"/>
      <c r="F112" s="19"/>
      <c r="G112" s="18"/>
      <c r="H112" s="17"/>
      <c r="I112" s="17"/>
      <c r="J112" s="17"/>
      <c r="K112" s="16"/>
      <c r="L112" s="15"/>
      <c r="M112" s="63"/>
      <c r="N112" s="62"/>
      <c r="P112" s="12"/>
      <c r="Q112" s="24"/>
      <c r="R112" s="7"/>
      <c r="S112" s="10"/>
      <c r="T112" s="9"/>
      <c r="U112" s="8"/>
      <c r="V112" s="7"/>
      <c r="W112" s="6"/>
      <c r="X112" s="23"/>
      <c r="Y112" s="4"/>
      <c r="Z112" s="3"/>
      <c r="AA112" s="2"/>
      <c r="AB112" s="1"/>
      <c r="BE112" s="25"/>
    </row>
    <row r="113" spans="2:57" ht="32.4" thickTop="1" thickBot="1" x14ac:dyDescent="0.65">
      <c r="B113" s="22"/>
      <c r="C113" s="21"/>
      <c r="D113" s="20"/>
      <c r="E113" s="61"/>
      <c r="F113" s="19"/>
      <c r="G113" s="18"/>
      <c r="H113" s="17"/>
      <c r="I113" s="17"/>
      <c r="J113" s="17"/>
      <c r="K113" s="16"/>
      <c r="L113" s="15"/>
      <c r="M113" s="60"/>
      <c r="N113" s="59"/>
      <c r="P113" s="12"/>
      <c r="Q113" s="11"/>
      <c r="R113" s="7"/>
      <c r="S113" s="10"/>
      <c r="T113" s="9"/>
      <c r="U113" s="8"/>
      <c r="V113" s="7"/>
      <c r="W113" s="6"/>
      <c r="X113" s="5"/>
      <c r="Y113" s="4"/>
      <c r="Z113" s="3"/>
      <c r="AA113" s="2"/>
      <c r="AB113" s="1"/>
      <c r="BE113" s="25"/>
    </row>
    <row r="114" spans="2:57" ht="31.2" thickTop="1" x14ac:dyDescent="0.55000000000000004">
      <c r="Q114" s="58"/>
      <c r="BE114" s="25"/>
    </row>
    <row r="115" spans="2:57" ht="25.8" x14ac:dyDescent="0.5">
      <c r="BE115" s="25"/>
    </row>
    <row r="116" spans="2:57" ht="25.8" x14ac:dyDescent="0.5">
      <c r="BE116" s="25"/>
    </row>
    <row r="117" spans="2:57" ht="25.8" x14ac:dyDescent="0.5">
      <c r="BE117" s="25"/>
    </row>
    <row r="118" spans="2:57" ht="26.4" thickBot="1" x14ac:dyDescent="0.55000000000000004">
      <c r="BE118" s="25"/>
    </row>
    <row r="119" spans="2:57" ht="39.6" thickTop="1" thickBot="1" x14ac:dyDescent="0.75">
      <c r="C119" s="55"/>
      <c r="D119" s="54"/>
      <c r="E119" s="53"/>
      <c r="F119" s="53"/>
      <c r="G119" s="52"/>
      <c r="H119" s="53"/>
      <c r="I119" s="53"/>
      <c r="J119" s="53"/>
      <c r="K119" s="53"/>
      <c r="L119" s="52"/>
      <c r="M119" s="51"/>
      <c r="N119" s="50"/>
      <c r="P119" s="49"/>
      <c r="Q119" s="48"/>
      <c r="R119" s="47"/>
      <c r="S119" s="46"/>
      <c r="T119" s="46"/>
      <c r="U119" s="45"/>
      <c r="V119" s="47"/>
      <c r="W119" s="46"/>
      <c r="X119" s="46"/>
      <c r="Y119" s="46"/>
      <c r="Z119" s="45"/>
      <c r="AA119" s="44"/>
      <c r="AB119" s="43"/>
      <c r="BE119" s="25"/>
    </row>
    <row r="120" spans="2:57" ht="31.8" thickTop="1" thickBot="1" x14ac:dyDescent="0.6">
      <c r="C120" s="42"/>
      <c r="D120" s="41"/>
      <c r="E120" s="41"/>
      <c r="F120" s="41"/>
      <c r="G120" s="40"/>
      <c r="H120" s="41"/>
      <c r="I120" s="41"/>
      <c r="J120" s="41"/>
      <c r="K120" s="41"/>
      <c r="L120" s="40"/>
      <c r="M120" s="39"/>
      <c r="N120" s="38"/>
      <c r="P120" s="37"/>
      <c r="Q120" s="36"/>
      <c r="R120" s="35"/>
      <c r="S120" s="35"/>
      <c r="T120" s="35"/>
      <c r="U120" s="34"/>
      <c r="V120" s="35"/>
      <c r="W120" s="35"/>
      <c r="X120" s="35"/>
      <c r="Y120" s="35"/>
      <c r="Z120" s="34"/>
      <c r="AA120" s="33"/>
      <c r="AB120" s="32"/>
      <c r="BE120" s="25"/>
    </row>
    <row r="121" spans="2:57" ht="32.4" thickTop="1" thickBot="1" x14ac:dyDescent="0.65">
      <c r="B121" s="22"/>
      <c r="C121" s="21"/>
      <c r="D121" s="20"/>
      <c r="E121" s="16"/>
      <c r="F121" s="19"/>
      <c r="G121" s="18"/>
      <c r="H121" s="17"/>
      <c r="I121" s="17"/>
      <c r="J121" s="17"/>
      <c r="K121" s="16"/>
      <c r="L121" s="15"/>
      <c r="M121" s="14"/>
      <c r="N121" s="13"/>
      <c r="P121" s="12"/>
      <c r="Q121" s="24"/>
      <c r="R121" s="20"/>
      <c r="S121" s="31"/>
      <c r="T121" s="30"/>
      <c r="U121" s="8"/>
      <c r="V121" s="20"/>
      <c r="W121" s="17"/>
      <c r="X121" s="29"/>
      <c r="Y121" s="28"/>
      <c r="Z121" s="19"/>
      <c r="AA121" s="27"/>
      <c r="AB121" s="26"/>
      <c r="BE121" s="25"/>
    </row>
    <row r="122" spans="2:57" ht="32.4" thickTop="1" thickBot="1" x14ac:dyDescent="0.65">
      <c r="B122" s="22"/>
      <c r="C122" s="21"/>
      <c r="D122" s="20"/>
      <c r="E122" s="16"/>
      <c r="F122" s="19"/>
      <c r="G122" s="18"/>
      <c r="H122" s="17"/>
      <c r="I122" s="17"/>
      <c r="J122" s="17"/>
      <c r="K122" s="16"/>
      <c r="L122" s="15"/>
      <c r="M122" s="14"/>
      <c r="N122" s="13"/>
      <c r="P122" s="12"/>
      <c r="Q122" s="24"/>
      <c r="R122" s="7"/>
      <c r="S122" s="10"/>
      <c r="T122" s="9"/>
      <c r="U122" s="8"/>
      <c r="V122" s="7"/>
      <c r="W122" s="6"/>
      <c r="X122" s="23"/>
      <c r="Y122" s="4"/>
      <c r="Z122" s="3"/>
      <c r="AA122" s="2"/>
      <c r="AB122" s="1"/>
      <c r="BE122" s="25"/>
    </row>
    <row r="123" spans="2:57" ht="32.4" thickTop="1" thickBot="1" x14ac:dyDescent="0.65">
      <c r="B123" s="22"/>
      <c r="C123" s="21"/>
      <c r="D123" s="20"/>
      <c r="E123" s="16"/>
      <c r="F123" s="19"/>
      <c r="G123" s="18"/>
      <c r="H123" s="17"/>
      <c r="I123" s="17"/>
      <c r="J123" s="17"/>
      <c r="K123" s="16"/>
      <c r="L123" s="15"/>
      <c r="M123" s="14"/>
      <c r="N123" s="13"/>
      <c r="P123" s="12"/>
      <c r="Q123" s="24"/>
      <c r="R123" s="7"/>
      <c r="S123" s="10"/>
      <c r="T123" s="9"/>
      <c r="U123" s="8"/>
      <c r="V123" s="7"/>
      <c r="W123" s="6"/>
      <c r="X123" s="23"/>
      <c r="Y123" s="4"/>
      <c r="Z123" s="3"/>
      <c r="AA123" s="2"/>
      <c r="AB123" s="1"/>
      <c r="BE123" s="25"/>
    </row>
    <row r="124" spans="2:57" ht="32.4" thickTop="1" thickBot="1" x14ac:dyDescent="0.65">
      <c r="B124" s="22"/>
      <c r="C124" s="21"/>
      <c r="D124" s="20"/>
      <c r="E124" s="16"/>
      <c r="F124" s="19"/>
      <c r="G124" s="18"/>
      <c r="H124" s="17"/>
      <c r="I124" s="17"/>
      <c r="J124" s="17"/>
      <c r="K124" s="16"/>
      <c r="L124" s="15"/>
      <c r="M124" s="14"/>
      <c r="N124" s="13"/>
      <c r="P124" s="12"/>
      <c r="Q124" s="24"/>
      <c r="R124" s="7"/>
      <c r="S124" s="10"/>
      <c r="T124" s="9"/>
      <c r="U124" s="8"/>
      <c r="V124" s="7"/>
      <c r="W124" s="6"/>
      <c r="X124" s="23"/>
      <c r="Y124" s="4"/>
      <c r="Z124" s="3"/>
      <c r="AA124" s="2"/>
      <c r="AB124" s="1"/>
      <c r="BE124" s="25"/>
    </row>
    <row r="125" spans="2:57" ht="32.4" thickTop="1" thickBot="1" x14ac:dyDescent="0.65">
      <c r="B125" s="22"/>
      <c r="C125" s="21"/>
      <c r="D125" s="20"/>
      <c r="E125" s="16"/>
      <c r="F125" s="19"/>
      <c r="G125" s="18"/>
      <c r="H125" s="17"/>
      <c r="I125" s="17"/>
      <c r="J125" s="17"/>
      <c r="K125" s="16"/>
      <c r="L125" s="15"/>
      <c r="M125" s="14"/>
      <c r="N125" s="13"/>
      <c r="P125" s="12"/>
      <c r="Q125" s="24"/>
      <c r="R125" s="7"/>
      <c r="S125" s="10"/>
      <c r="T125" s="9"/>
      <c r="U125" s="8"/>
      <c r="V125" s="7"/>
      <c r="W125" s="6"/>
      <c r="X125" s="23"/>
      <c r="Y125" s="4"/>
      <c r="Z125" s="3"/>
      <c r="AA125" s="2"/>
      <c r="AB125" s="1"/>
      <c r="BE125" s="25"/>
    </row>
    <row r="126" spans="2:57" ht="32.4" thickTop="1" thickBot="1" x14ac:dyDescent="0.65">
      <c r="B126" s="22"/>
      <c r="C126" s="21"/>
      <c r="D126" s="20"/>
      <c r="E126" s="16"/>
      <c r="F126" s="19"/>
      <c r="G126" s="18"/>
      <c r="H126" s="17"/>
      <c r="I126" s="17"/>
      <c r="J126" s="17"/>
      <c r="K126" s="16"/>
      <c r="L126" s="15"/>
      <c r="M126" s="14"/>
      <c r="N126" s="13"/>
      <c r="P126" s="12"/>
      <c r="Q126" s="24"/>
      <c r="R126" s="7"/>
      <c r="S126" s="10"/>
      <c r="T126" s="9"/>
      <c r="U126" s="8"/>
      <c r="V126" s="7"/>
      <c r="W126" s="6"/>
      <c r="X126" s="23"/>
      <c r="Y126" s="4"/>
      <c r="Z126" s="3"/>
      <c r="AA126" s="2"/>
      <c r="AB126" s="1"/>
      <c r="BE126" s="25"/>
    </row>
    <row r="127" spans="2:57" ht="32.4" thickTop="1" thickBot="1" x14ac:dyDescent="0.65">
      <c r="B127" s="22"/>
      <c r="C127" s="21"/>
      <c r="D127" s="20"/>
      <c r="E127" s="16"/>
      <c r="F127" s="19"/>
      <c r="G127" s="18"/>
      <c r="H127" s="17"/>
      <c r="I127" s="17"/>
      <c r="J127" s="17"/>
      <c r="K127" s="16"/>
      <c r="L127" s="15"/>
      <c r="M127" s="14"/>
      <c r="N127" s="13"/>
      <c r="P127" s="12"/>
      <c r="Q127" s="24"/>
      <c r="R127" s="7"/>
      <c r="S127" s="10"/>
      <c r="T127" s="9"/>
      <c r="U127" s="8"/>
      <c r="V127" s="7"/>
      <c r="W127" s="6"/>
      <c r="X127" s="23"/>
      <c r="Y127" s="4"/>
      <c r="Z127" s="3"/>
      <c r="AA127" s="2"/>
      <c r="AB127" s="1"/>
      <c r="BE127" s="25"/>
    </row>
    <row r="128" spans="2:57" ht="32.4" thickTop="1" thickBot="1" x14ac:dyDescent="0.65">
      <c r="B128" s="22"/>
      <c r="C128" s="21"/>
      <c r="D128" s="20"/>
      <c r="E128" s="16"/>
      <c r="F128" s="19"/>
      <c r="G128" s="18"/>
      <c r="H128" s="17"/>
      <c r="I128" s="17"/>
      <c r="J128" s="17"/>
      <c r="K128" s="16"/>
      <c r="L128" s="15"/>
      <c r="M128" s="14"/>
      <c r="N128" s="13"/>
      <c r="P128" s="12"/>
      <c r="Q128" s="24"/>
      <c r="R128" s="7"/>
      <c r="S128" s="10"/>
      <c r="T128" s="9"/>
      <c r="U128" s="8"/>
      <c r="V128" s="7"/>
      <c r="W128" s="6"/>
      <c r="X128" s="23"/>
      <c r="Y128" s="4"/>
      <c r="Z128" s="3"/>
      <c r="AA128" s="2"/>
      <c r="AB128" s="1"/>
      <c r="BE128" s="25"/>
    </row>
    <row r="129" spans="2:57" ht="32.4" thickTop="1" thickBot="1" x14ac:dyDescent="0.65">
      <c r="B129" s="22"/>
      <c r="C129" s="21"/>
      <c r="D129" s="20"/>
      <c r="E129" s="16"/>
      <c r="F129" s="19"/>
      <c r="G129" s="18"/>
      <c r="H129" s="17"/>
      <c r="I129" s="17"/>
      <c r="J129" s="17"/>
      <c r="K129" s="16"/>
      <c r="L129" s="15"/>
      <c r="M129" s="14"/>
      <c r="N129" s="13"/>
      <c r="P129" s="12"/>
      <c r="Q129" s="24"/>
      <c r="R129" s="7"/>
      <c r="S129" s="10"/>
      <c r="T129" s="9"/>
      <c r="U129" s="8"/>
      <c r="V129" s="7"/>
      <c r="W129" s="6"/>
      <c r="X129" s="23"/>
      <c r="Y129" s="4"/>
      <c r="Z129" s="3"/>
      <c r="AA129" s="2"/>
      <c r="AB129" s="1"/>
      <c r="BE129" s="25"/>
    </row>
    <row r="130" spans="2:57" ht="32.4" thickTop="1" thickBot="1" x14ac:dyDescent="0.65">
      <c r="B130" s="22"/>
      <c r="C130" s="21"/>
      <c r="D130" s="20"/>
      <c r="E130" s="16"/>
      <c r="F130" s="19"/>
      <c r="G130" s="18"/>
      <c r="H130" s="17"/>
      <c r="I130" s="17"/>
      <c r="J130" s="17"/>
      <c r="K130" s="16"/>
      <c r="L130" s="15"/>
      <c r="M130" s="14"/>
      <c r="N130" s="13"/>
      <c r="P130" s="12"/>
      <c r="Q130" s="24"/>
      <c r="R130" s="7"/>
      <c r="S130" s="10"/>
      <c r="T130" s="9"/>
      <c r="U130" s="8"/>
      <c r="V130" s="7"/>
      <c r="W130" s="6"/>
      <c r="X130" s="23"/>
      <c r="Y130" s="4"/>
      <c r="Z130" s="3"/>
      <c r="AA130" s="2"/>
      <c r="AB130" s="1"/>
      <c r="BE130" s="25"/>
    </row>
    <row r="131" spans="2:57" ht="32.4" thickTop="1" thickBot="1" x14ac:dyDescent="0.65">
      <c r="B131" s="22"/>
      <c r="C131" s="21"/>
      <c r="D131" s="20"/>
      <c r="E131" s="16"/>
      <c r="F131" s="19"/>
      <c r="G131" s="18"/>
      <c r="H131" s="17"/>
      <c r="I131" s="17"/>
      <c r="J131" s="17"/>
      <c r="K131" s="16"/>
      <c r="L131" s="15"/>
      <c r="M131" s="14"/>
      <c r="N131" s="13"/>
      <c r="P131" s="12"/>
      <c r="Q131" s="24"/>
      <c r="R131" s="7"/>
      <c r="S131" s="10"/>
      <c r="T131" s="9"/>
      <c r="U131" s="8"/>
      <c r="V131" s="7"/>
      <c r="W131" s="6"/>
      <c r="X131" s="23"/>
      <c r="Y131" s="4"/>
      <c r="Z131" s="3"/>
      <c r="AA131" s="2"/>
      <c r="AB131" s="1"/>
      <c r="BE131" s="25"/>
    </row>
    <row r="132" spans="2:57" ht="32.4" thickTop="1" thickBot="1" x14ac:dyDescent="0.65">
      <c r="B132" s="22"/>
      <c r="C132" s="21"/>
      <c r="D132" s="20"/>
      <c r="E132" s="16"/>
      <c r="F132" s="19"/>
      <c r="G132" s="18"/>
      <c r="H132" s="17"/>
      <c r="I132" s="17"/>
      <c r="J132" s="17"/>
      <c r="K132" s="16"/>
      <c r="L132" s="15"/>
      <c r="M132" s="14"/>
      <c r="N132" s="13"/>
      <c r="P132" s="12"/>
      <c r="Q132" s="24"/>
      <c r="R132" s="7"/>
      <c r="S132" s="10"/>
      <c r="T132" s="9"/>
      <c r="U132" s="8"/>
      <c r="V132" s="7"/>
      <c r="W132" s="6"/>
      <c r="X132" s="23"/>
      <c r="Y132" s="4"/>
      <c r="Z132" s="3"/>
      <c r="AA132" s="2"/>
      <c r="AB132" s="1"/>
      <c r="BE132" s="25"/>
    </row>
    <row r="133" spans="2:57" ht="32.4" thickTop="1" thickBot="1" x14ac:dyDescent="0.65">
      <c r="B133" s="22"/>
      <c r="C133" s="21"/>
      <c r="D133" s="20"/>
      <c r="E133" s="16"/>
      <c r="F133" s="19"/>
      <c r="G133" s="18"/>
      <c r="H133" s="17"/>
      <c r="I133" s="17"/>
      <c r="J133" s="17"/>
      <c r="K133" s="16"/>
      <c r="L133" s="15"/>
      <c r="M133" s="14"/>
      <c r="N133" s="13"/>
      <c r="P133" s="12"/>
      <c r="Q133" s="24"/>
      <c r="R133" s="7"/>
      <c r="S133" s="10"/>
      <c r="T133" s="9"/>
      <c r="U133" s="8"/>
      <c r="V133" s="7"/>
      <c r="W133" s="6"/>
      <c r="X133" s="23"/>
      <c r="Y133" s="4"/>
      <c r="Z133" s="3"/>
      <c r="AA133" s="2"/>
      <c r="AB133" s="1"/>
      <c r="BE133" s="25"/>
    </row>
    <row r="134" spans="2:57" ht="32.4" thickTop="1" thickBot="1" x14ac:dyDescent="0.65">
      <c r="B134" s="22"/>
      <c r="C134" s="21"/>
      <c r="D134" s="20"/>
      <c r="E134" s="16"/>
      <c r="F134" s="19"/>
      <c r="G134" s="18"/>
      <c r="H134" s="17"/>
      <c r="I134" s="17"/>
      <c r="J134" s="17"/>
      <c r="K134" s="16"/>
      <c r="L134" s="15"/>
      <c r="M134" s="14"/>
      <c r="N134" s="13"/>
      <c r="P134" s="12"/>
      <c r="Q134" s="24"/>
      <c r="R134" s="7"/>
      <c r="S134" s="10"/>
      <c r="T134" s="9"/>
      <c r="U134" s="8"/>
      <c r="V134" s="7"/>
      <c r="W134" s="6"/>
      <c r="X134" s="23"/>
      <c r="Y134" s="4"/>
      <c r="Z134" s="3"/>
      <c r="AA134" s="2"/>
      <c r="AB134" s="1"/>
      <c r="BE134" s="25"/>
    </row>
    <row r="135" spans="2:57" ht="32.4" thickTop="1" thickBot="1" x14ac:dyDescent="0.65">
      <c r="B135" s="22"/>
      <c r="C135" s="21"/>
      <c r="D135" s="20"/>
      <c r="E135" s="16"/>
      <c r="F135" s="19"/>
      <c r="G135" s="18"/>
      <c r="H135" s="17"/>
      <c r="I135" s="17"/>
      <c r="J135" s="17"/>
      <c r="K135" s="16"/>
      <c r="L135" s="15"/>
      <c r="M135" s="14"/>
      <c r="N135" s="13"/>
      <c r="P135" s="12"/>
      <c r="Q135" s="24"/>
      <c r="R135" s="7"/>
      <c r="S135" s="10"/>
      <c r="T135" s="9"/>
      <c r="U135" s="8"/>
      <c r="V135" s="7"/>
      <c r="W135" s="6"/>
      <c r="X135" s="23"/>
      <c r="Y135" s="4"/>
      <c r="Z135" s="3"/>
      <c r="AA135" s="2"/>
      <c r="AB135" s="1"/>
      <c r="BE135" s="25"/>
    </row>
    <row r="136" spans="2:57" ht="32.4" thickTop="1" thickBot="1" x14ac:dyDescent="0.65">
      <c r="B136" s="22"/>
      <c r="C136" s="21"/>
      <c r="D136" s="20"/>
      <c r="E136" s="16"/>
      <c r="F136" s="19"/>
      <c r="G136" s="18"/>
      <c r="H136" s="17"/>
      <c r="I136" s="17"/>
      <c r="J136" s="17"/>
      <c r="K136" s="16"/>
      <c r="L136" s="15"/>
      <c r="M136" s="14"/>
      <c r="N136" s="13"/>
      <c r="P136" s="12"/>
      <c r="Q136" s="24"/>
      <c r="R136" s="7"/>
      <c r="S136" s="10"/>
      <c r="T136" s="9"/>
      <c r="U136" s="8"/>
      <c r="V136" s="7"/>
      <c r="W136" s="6"/>
      <c r="X136" s="23"/>
      <c r="Y136" s="4"/>
      <c r="Z136" s="3"/>
      <c r="AA136" s="2"/>
      <c r="AB136" s="1"/>
      <c r="BE136" s="25"/>
    </row>
    <row r="137" spans="2:57" ht="32.4" thickTop="1" thickBot="1" x14ac:dyDescent="0.65">
      <c r="B137" s="22"/>
      <c r="C137" s="21"/>
      <c r="D137" s="20"/>
      <c r="E137" s="16"/>
      <c r="F137" s="19"/>
      <c r="G137" s="18"/>
      <c r="H137" s="17"/>
      <c r="I137" s="17"/>
      <c r="J137" s="17"/>
      <c r="K137" s="16"/>
      <c r="L137" s="15"/>
      <c r="M137" s="14"/>
      <c r="N137" s="13"/>
      <c r="P137" s="12"/>
      <c r="Q137" s="24"/>
      <c r="R137" s="7"/>
      <c r="S137" s="10"/>
      <c r="T137" s="9"/>
      <c r="U137" s="8"/>
      <c r="V137" s="7"/>
      <c r="W137" s="6"/>
      <c r="X137" s="23"/>
      <c r="Y137" s="4"/>
      <c r="Z137" s="3"/>
      <c r="AA137" s="2"/>
      <c r="AB137" s="1"/>
      <c r="BE137" s="25"/>
    </row>
    <row r="138" spans="2:57" ht="32.4" thickTop="1" thickBot="1" x14ac:dyDescent="0.65">
      <c r="B138" s="22"/>
      <c r="C138" s="21"/>
      <c r="D138" s="20"/>
      <c r="E138" s="16"/>
      <c r="F138" s="19"/>
      <c r="G138" s="18"/>
      <c r="H138" s="17"/>
      <c r="I138" s="17"/>
      <c r="J138" s="17"/>
      <c r="K138" s="16"/>
      <c r="L138" s="15"/>
      <c r="M138" s="14"/>
      <c r="N138" s="13"/>
      <c r="P138" s="12"/>
      <c r="Q138" s="24"/>
      <c r="R138" s="7"/>
      <c r="S138" s="10"/>
      <c r="T138" s="9"/>
      <c r="U138" s="8"/>
      <c r="V138" s="7"/>
      <c r="W138" s="6"/>
      <c r="X138" s="23"/>
      <c r="Y138" s="4"/>
      <c r="Z138" s="3"/>
      <c r="AA138" s="2"/>
      <c r="AB138" s="1"/>
      <c r="BE138" s="25"/>
    </row>
    <row r="139" spans="2:57" ht="32.4" thickTop="1" thickBot="1" x14ac:dyDescent="0.65">
      <c r="B139" s="22"/>
      <c r="C139" s="21"/>
      <c r="D139" s="20"/>
      <c r="E139" s="16"/>
      <c r="F139" s="19"/>
      <c r="G139" s="18"/>
      <c r="H139" s="17"/>
      <c r="I139" s="17"/>
      <c r="J139" s="17"/>
      <c r="K139" s="16"/>
      <c r="L139" s="15"/>
      <c r="M139" s="14"/>
      <c r="N139" s="13"/>
      <c r="P139" s="12"/>
      <c r="Q139" s="24"/>
      <c r="R139" s="7"/>
      <c r="S139" s="10"/>
      <c r="T139" s="9"/>
      <c r="U139" s="8"/>
      <c r="V139" s="7"/>
      <c r="W139" s="6"/>
      <c r="X139" s="23"/>
      <c r="Y139" s="4"/>
      <c r="Z139" s="3"/>
      <c r="AA139" s="2"/>
      <c r="AB139" s="1"/>
      <c r="BE139" s="25"/>
    </row>
    <row r="140" spans="2:57" ht="32.4" thickTop="1" thickBot="1" x14ac:dyDescent="0.65">
      <c r="B140" s="22"/>
      <c r="C140" s="21"/>
      <c r="D140" s="20"/>
      <c r="E140" s="16"/>
      <c r="F140" s="19"/>
      <c r="G140" s="18"/>
      <c r="H140" s="17"/>
      <c r="I140" s="17"/>
      <c r="J140" s="17"/>
      <c r="K140" s="16"/>
      <c r="L140" s="15"/>
      <c r="M140" s="14"/>
      <c r="N140" s="13"/>
      <c r="P140" s="12"/>
      <c r="Q140" s="24"/>
      <c r="R140" s="7"/>
      <c r="S140" s="10"/>
      <c r="T140" s="9"/>
      <c r="U140" s="8"/>
      <c r="V140" s="7"/>
      <c r="W140" s="6"/>
      <c r="X140" s="23"/>
      <c r="Y140" s="4"/>
      <c r="Z140" s="3"/>
      <c r="AA140" s="2"/>
      <c r="AB140" s="1"/>
      <c r="BE140" s="25"/>
    </row>
    <row r="141" spans="2:57" ht="32.4" thickTop="1" thickBot="1" x14ac:dyDescent="0.65">
      <c r="B141" s="22"/>
      <c r="C141" s="21"/>
      <c r="D141" s="20"/>
      <c r="E141" s="16"/>
      <c r="F141" s="19"/>
      <c r="G141" s="18"/>
      <c r="H141" s="17"/>
      <c r="I141" s="17"/>
      <c r="J141" s="17"/>
      <c r="K141" s="16"/>
      <c r="L141" s="15"/>
      <c r="M141" s="14"/>
      <c r="N141" s="13"/>
      <c r="P141" s="12"/>
      <c r="Q141" s="24"/>
      <c r="R141" s="7"/>
      <c r="S141" s="10"/>
      <c r="T141" s="9"/>
      <c r="U141" s="8"/>
      <c r="V141" s="7"/>
      <c r="W141" s="6"/>
      <c r="X141" s="23"/>
      <c r="Y141" s="4"/>
      <c r="Z141" s="3"/>
      <c r="AA141" s="2"/>
      <c r="AB141" s="1"/>
      <c r="BE141" s="25"/>
    </row>
    <row r="142" spans="2:57" ht="32.4" thickTop="1" thickBot="1" x14ac:dyDescent="0.65">
      <c r="B142" s="22"/>
      <c r="C142" s="21"/>
      <c r="D142" s="20"/>
      <c r="E142" s="16"/>
      <c r="F142" s="19"/>
      <c r="G142" s="18"/>
      <c r="H142" s="17"/>
      <c r="I142" s="17"/>
      <c r="J142" s="17"/>
      <c r="K142" s="16"/>
      <c r="L142" s="15"/>
      <c r="M142" s="14"/>
      <c r="N142" s="13"/>
      <c r="P142" s="12"/>
      <c r="Q142" s="24"/>
      <c r="R142" s="7"/>
      <c r="S142" s="10"/>
      <c r="T142" s="9"/>
      <c r="U142" s="8"/>
      <c r="V142" s="7"/>
      <c r="W142" s="6"/>
      <c r="X142" s="23"/>
      <c r="Y142" s="4"/>
      <c r="Z142" s="3"/>
      <c r="AA142" s="2"/>
      <c r="AB142" s="1"/>
      <c r="BE142" s="25"/>
    </row>
    <row r="143" spans="2:57" ht="32.4" thickTop="1" thickBot="1" x14ac:dyDescent="0.65">
      <c r="B143" s="22"/>
      <c r="C143" s="21"/>
      <c r="D143" s="20"/>
      <c r="E143" s="16"/>
      <c r="F143" s="19"/>
      <c r="G143" s="18"/>
      <c r="H143" s="17"/>
      <c r="I143" s="17"/>
      <c r="J143" s="17"/>
      <c r="K143" s="16"/>
      <c r="L143" s="15"/>
      <c r="M143" s="14"/>
      <c r="N143" s="13"/>
      <c r="P143" s="12"/>
      <c r="Q143" s="24"/>
      <c r="R143" s="7"/>
      <c r="S143" s="10"/>
      <c r="T143" s="9"/>
      <c r="U143" s="8"/>
      <c r="V143" s="7"/>
      <c r="W143" s="6"/>
      <c r="X143" s="23"/>
      <c r="Y143" s="4"/>
      <c r="Z143" s="3"/>
      <c r="AA143" s="2"/>
      <c r="AB143" s="1"/>
      <c r="BE143" s="25"/>
    </row>
    <row r="144" spans="2:57" ht="32.4" thickTop="1" thickBot="1" x14ac:dyDescent="0.65">
      <c r="B144" s="22"/>
      <c r="C144" s="21"/>
      <c r="D144" s="20"/>
      <c r="E144" s="16"/>
      <c r="F144" s="19"/>
      <c r="G144" s="18"/>
      <c r="H144" s="17"/>
      <c r="I144" s="17"/>
      <c r="J144" s="17"/>
      <c r="K144" s="16"/>
      <c r="L144" s="15"/>
      <c r="M144" s="14"/>
      <c r="N144" s="13"/>
      <c r="P144" s="12"/>
      <c r="Q144" s="24"/>
      <c r="R144" s="7"/>
      <c r="S144" s="10"/>
      <c r="T144" s="9"/>
      <c r="U144" s="8"/>
      <c r="V144" s="7"/>
      <c r="W144" s="6"/>
      <c r="X144" s="23"/>
      <c r="Y144" s="4"/>
      <c r="Z144" s="3"/>
      <c r="AA144" s="2"/>
      <c r="AB144" s="1"/>
      <c r="BE144" s="25"/>
    </row>
    <row r="145" spans="2:57" ht="32.4" thickTop="1" thickBot="1" x14ac:dyDescent="0.65">
      <c r="B145" s="22"/>
      <c r="C145" s="21"/>
      <c r="D145" s="20"/>
      <c r="E145" s="16"/>
      <c r="F145" s="19"/>
      <c r="G145" s="18"/>
      <c r="H145" s="17"/>
      <c r="I145" s="17"/>
      <c r="J145" s="17"/>
      <c r="K145" s="16"/>
      <c r="L145" s="15"/>
      <c r="M145" s="14"/>
      <c r="N145" s="13"/>
      <c r="P145" s="12"/>
      <c r="Q145" s="24"/>
      <c r="R145" s="7"/>
      <c r="S145" s="10"/>
      <c r="T145" s="9"/>
      <c r="U145" s="8"/>
      <c r="V145" s="7"/>
      <c r="W145" s="6"/>
      <c r="X145" s="23"/>
      <c r="Y145" s="4"/>
      <c r="Z145" s="3"/>
      <c r="AA145" s="2"/>
      <c r="AB145" s="1"/>
      <c r="BE145" s="25"/>
    </row>
    <row r="146" spans="2:57" ht="32.4" thickTop="1" thickBot="1" x14ac:dyDescent="0.65">
      <c r="B146" s="22"/>
      <c r="C146" s="21"/>
      <c r="D146" s="20"/>
      <c r="E146" s="16"/>
      <c r="F146" s="19"/>
      <c r="G146" s="18"/>
      <c r="H146" s="17"/>
      <c r="I146" s="17"/>
      <c r="J146" s="17"/>
      <c r="K146" s="16"/>
      <c r="L146" s="15"/>
      <c r="M146" s="14"/>
      <c r="N146" s="13"/>
      <c r="P146" s="12"/>
      <c r="Q146" s="24"/>
      <c r="R146" s="7"/>
      <c r="S146" s="10"/>
      <c r="T146" s="9"/>
      <c r="U146" s="8"/>
      <c r="V146" s="7"/>
      <c r="W146" s="6"/>
      <c r="X146" s="23"/>
      <c r="Y146" s="4"/>
      <c r="Z146" s="3"/>
      <c r="AA146" s="2"/>
      <c r="AB146" s="1"/>
      <c r="BE146" s="25"/>
    </row>
    <row r="147" spans="2:57" ht="32.4" thickTop="1" thickBot="1" x14ac:dyDescent="0.65">
      <c r="B147" s="22"/>
      <c r="C147" s="21"/>
      <c r="D147" s="20"/>
      <c r="E147" s="16"/>
      <c r="F147" s="19"/>
      <c r="G147" s="18"/>
      <c r="H147" s="17"/>
      <c r="I147" s="17"/>
      <c r="J147" s="17"/>
      <c r="K147" s="16"/>
      <c r="L147" s="15"/>
      <c r="M147" s="14"/>
      <c r="N147" s="13"/>
      <c r="P147" s="12"/>
      <c r="Q147" s="24"/>
      <c r="R147" s="7"/>
      <c r="S147" s="10"/>
      <c r="T147" s="9"/>
      <c r="U147" s="8"/>
      <c r="V147" s="7"/>
      <c r="W147" s="6"/>
      <c r="X147" s="23"/>
      <c r="Y147" s="4"/>
      <c r="Z147" s="3"/>
      <c r="AA147" s="2"/>
      <c r="AB147" s="1"/>
      <c r="BE147" s="25"/>
    </row>
    <row r="148" spans="2:57" ht="32.4" thickTop="1" thickBot="1" x14ac:dyDescent="0.65">
      <c r="B148" s="22"/>
      <c r="C148" s="21"/>
      <c r="D148" s="20"/>
      <c r="E148" s="16"/>
      <c r="F148" s="19"/>
      <c r="G148" s="18"/>
      <c r="H148" s="17"/>
      <c r="I148" s="17"/>
      <c r="J148" s="17"/>
      <c r="K148" s="16"/>
      <c r="L148" s="15"/>
      <c r="M148" s="14"/>
      <c r="N148" s="13"/>
      <c r="P148" s="12"/>
      <c r="Q148" s="24"/>
      <c r="R148" s="7"/>
      <c r="S148" s="10"/>
      <c r="T148" s="9"/>
      <c r="U148" s="8"/>
      <c r="V148" s="7"/>
      <c r="W148" s="6"/>
      <c r="X148" s="23"/>
      <c r="Y148" s="4"/>
      <c r="Z148" s="3"/>
      <c r="AA148" s="2"/>
      <c r="AB148" s="1"/>
      <c r="BE148" s="25"/>
    </row>
    <row r="149" spans="2:57" ht="32.4" thickTop="1" thickBot="1" x14ac:dyDescent="0.65">
      <c r="B149" s="22"/>
      <c r="C149" s="21"/>
      <c r="D149" s="20"/>
      <c r="E149" s="16"/>
      <c r="F149" s="19"/>
      <c r="G149" s="18"/>
      <c r="H149" s="17"/>
      <c r="I149" s="17"/>
      <c r="J149" s="17"/>
      <c r="K149" s="16"/>
      <c r="L149" s="15"/>
      <c r="M149" s="14"/>
      <c r="N149" s="13"/>
      <c r="P149" s="12"/>
      <c r="Q149" s="24"/>
      <c r="R149" s="7"/>
      <c r="S149" s="10"/>
      <c r="T149" s="9"/>
      <c r="U149" s="8"/>
      <c r="V149" s="7"/>
      <c r="W149" s="6"/>
      <c r="X149" s="23"/>
      <c r="Y149" s="4"/>
      <c r="Z149" s="3"/>
      <c r="AA149" s="2"/>
      <c r="AB149" s="1"/>
      <c r="BE149" s="25"/>
    </row>
    <row r="150" spans="2:57" ht="32.4" thickTop="1" thickBot="1" x14ac:dyDescent="0.65">
      <c r="B150" s="22"/>
      <c r="C150" s="21"/>
      <c r="D150" s="20"/>
      <c r="E150" s="16"/>
      <c r="F150" s="19"/>
      <c r="G150" s="18"/>
      <c r="H150" s="17"/>
      <c r="I150" s="17"/>
      <c r="J150" s="17"/>
      <c r="K150" s="16"/>
      <c r="L150" s="15"/>
      <c r="M150" s="14"/>
      <c r="N150" s="13"/>
      <c r="P150" s="12"/>
      <c r="Q150" s="24"/>
      <c r="R150" s="7"/>
      <c r="S150" s="10"/>
      <c r="T150" s="9"/>
      <c r="U150" s="8"/>
      <c r="V150" s="7"/>
      <c r="W150" s="6"/>
      <c r="X150" s="23"/>
      <c r="Y150" s="4"/>
      <c r="Z150" s="3"/>
      <c r="AA150" s="2"/>
      <c r="AB150" s="1"/>
      <c r="BE150" s="25"/>
    </row>
    <row r="151" spans="2:57" ht="32.4" thickTop="1" thickBot="1" x14ac:dyDescent="0.65">
      <c r="B151" s="22"/>
      <c r="C151" s="21"/>
      <c r="D151" s="20"/>
      <c r="E151" s="16"/>
      <c r="F151" s="19"/>
      <c r="G151" s="18"/>
      <c r="H151" s="17"/>
      <c r="I151" s="17"/>
      <c r="J151" s="17"/>
      <c r="K151" s="16"/>
      <c r="L151" s="15"/>
      <c r="M151" s="14"/>
      <c r="N151" s="13"/>
      <c r="P151" s="12"/>
      <c r="Q151" s="24"/>
      <c r="R151" s="7"/>
      <c r="S151" s="10"/>
      <c r="T151" s="9"/>
      <c r="U151" s="8"/>
      <c r="V151" s="7"/>
      <c r="W151" s="6"/>
      <c r="X151" s="23"/>
      <c r="Y151" s="4"/>
      <c r="Z151" s="3"/>
      <c r="AA151" s="2"/>
      <c r="AB151" s="1"/>
      <c r="BE151" s="25"/>
    </row>
    <row r="152" spans="2:57" ht="32.4" thickTop="1" thickBot="1" x14ac:dyDescent="0.65">
      <c r="B152" s="22"/>
      <c r="C152" s="21"/>
      <c r="D152" s="20"/>
      <c r="E152" s="16"/>
      <c r="F152" s="19"/>
      <c r="G152" s="18"/>
      <c r="H152" s="17"/>
      <c r="I152" s="17"/>
      <c r="J152" s="17"/>
      <c r="K152" s="16"/>
      <c r="L152" s="15"/>
      <c r="M152" s="14"/>
      <c r="N152" s="13"/>
      <c r="P152" s="12"/>
      <c r="Q152" s="24"/>
      <c r="R152" s="7"/>
      <c r="S152" s="10"/>
      <c r="T152" s="9"/>
      <c r="U152" s="8"/>
      <c r="V152" s="7"/>
      <c r="W152" s="6"/>
      <c r="X152" s="23"/>
      <c r="Y152" s="4"/>
      <c r="Z152" s="3"/>
      <c r="AA152" s="2"/>
      <c r="AB152" s="1"/>
      <c r="BE152" s="25"/>
    </row>
    <row r="153" spans="2:57" ht="32.4" thickTop="1" thickBot="1" x14ac:dyDescent="0.65">
      <c r="B153" s="22"/>
      <c r="C153" s="21"/>
      <c r="D153" s="20"/>
      <c r="E153" s="16"/>
      <c r="F153" s="19"/>
      <c r="G153" s="18"/>
      <c r="H153" s="17"/>
      <c r="I153" s="17"/>
      <c r="J153" s="17"/>
      <c r="K153" s="16"/>
      <c r="L153" s="15"/>
      <c r="M153" s="14"/>
      <c r="N153" s="13"/>
      <c r="P153" s="12"/>
      <c r="Q153" s="24"/>
      <c r="R153" s="7"/>
      <c r="S153" s="10"/>
      <c r="T153" s="9"/>
      <c r="U153" s="8"/>
      <c r="V153" s="7"/>
      <c r="W153" s="6"/>
      <c r="X153" s="23"/>
      <c r="Y153" s="4"/>
      <c r="Z153" s="3"/>
      <c r="AA153" s="2"/>
      <c r="AB153" s="1"/>
      <c r="BE153" s="25"/>
    </row>
    <row r="154" spans="2:57" ht="32.4" thickTop="1" thickBot="1" x14ac:dyDescent="0.65">
      <c r="B154" s="22"/>
      <c r="C154" s="21"/>
      <c r="D154" s="20"/>
      <c r="E154" s="16"/>
      <c r="F154" s="19"/>
      <c r="G154" s="18"/>
      <c r="H154" s="17"/>
      <c r="I154" s="17"/>
      <c r="J154" s="17"/>
      <c r="K154" s="16"/>
      <c r="L154" s="15"/>
      <c r="M154" s="14"/>
      <c r="N154" s="13"/>
      <c r="P154" s="12"/>
      <c r="Q154" s="24"/>
      <c r="R154" s="7"/>
      <c r="S154" s="10"/>
      <c r="T154" s="9"/>
      <c r="U154" s="8"/>
      <c r="V154" s="7"/>
      <c r="W154" s="6"/>
      <c r="X154" s="23"/>
      <c r="Y154" s="4"/>
      <c r="Z154" s="3"/>
      <c r="AA154" s="2"/>
      <c r="AB154" s="1"/>
      <c r="BE154" s="25"/>
    </row>
    <row r="155" spans="2:57" ht="32.4" thickTop="1" thickBot="1" x14ac:dyDescent="0.65">
      <c r="B155" s="22"/>
      <c r="C155" s="21"/>
      <c r="D155" s="20"/>
      <c r="E155" s="16"/>
      <c r="F155" s="19"/>
      <c r="G155" s="18"/>
      <c r="H155" s="17"/>
      <c r="I155" s="17"/>
      <c r="J155" s="17"/>
      <c r="K155" s="16"/>
      <c r="L155" s="15"/>
      <c r="M155" s="14"/>
      <c r="N155" s="13"/>
      <c r="P155" s="12"/>
      <c r="Q155" s="24"/>
      <c r="R155" s="7"/>
      <c r="S155" s="10"/>
      <c r="T155" s="9"/>
      <c r="U155" s="8"/>
      <c r="V155" s="7"/>
      <c r="W155" s="6"/>
      <c r="X155" s="23"/>
      <c r="Y155" s="4"/>
      <c r="Z155" s="3"/>
      <c r="AA155" s="2"/>
      <c r="AB155" s="1"/>
      <c r="BE155" s="25"/>
    </row>
    <row r="156" spans="2:57" ht="32.4" thickTop="1" thickBot="1" x14ac:dyDescent="0.65">
      <c r="B156" s="22"/>
      <c r="C156" s="21"/>
      <c r="D156" s="20"/>
      <c r="E156" s="16"/>
      <c r="F156" s="19"/>
      <c r="G156" s="18"/>
      <c r="H156" s="17"/>
      <c r="I156" s="17"/>
      <c r="J156" s="17"/>
      <c r="K156" s="16"/>
      <c r="L156" s="15"/>
      <c r="M156" s="14"/>
      <c r="N156" s="13"/>
      <c r="P156" s="12"/>
      <c r="Q156" s="24"/>
      <c r="R156" s="7"/>
      <c r="S156" s="10"/>
      <c r="T156" s="9"/>
      <c r="U156" s="8"/>
      <c r="V156" s="7"/>
      <c r="W156" s="6"/>
      <c r="X156" s="23"/>
      <c r="Y156" s="4"/>
      <c r="Z156" s="3"/>
      <c r="AA156" s="2"/>
      <c r="AB156" s="1"/>
      <c r="BE156" s="25"/>
    </row>
    <row r="157" spans="2:57" ht="32.4" thickTop="1" thickBot="1" x14ac:dyDescent="0.65">
      <c r="B157" s="22"/>
      <c r="C157" s="21"/>
      <c r="D157" s="20"/>
      <c r="E157" s="16"/>
      <c r="F157" s="19"/>
      <c r="G157" s="18"/>
      <c r="H157" s="17"/>
      <c r="I157" s="17"/>
      <c r="J157" s="17"/>
      <c r="K157" s="16"/>
      <c r="L157" s="15"/>
      <c r="M157" s="14"/>
      <c r="N157" s="13"/>
      <c r="P157" s="12"/>
      <c r="Q157" s="24"/>
      <c r="R157" s="7"/>
      <c r="S157" s="10"/>
      <c r="T157" s="9"/>
      <c r="U157" s="8"/>
      <c r="V157" s="7"/>
      <c r="W157" s="6"/>
      <c r="X157" s="23"/>
      <c r="Y157" s="4"/>
      <c r="Z157" s="3"/>
      <c r="AA157" s="2"/>
      <c r="AB157" s="1"/>
      <c r="BE157" s="25"/>
    </row>
    <row r="158" spans="2:57" ht="32.4" thickTop="1" thickBot="1" x14ac:dyDescent="0.65">
      <c r="B158" s="22"/>
      <c r="C158" s="21"/>
      <c r="D158" s="20"/>
      <c r="E158" s="16"/>
      <c r="F158" s="19"/>
      <c r="G158" s="18"/>
      <c r="H158" s="17"/>
      <c r="I158" s="17"/>
      <c r="J158" s="17"/>
      <c r="K158" s="16"/>
      <c r="L158" s="15"/>
      <c r="M158" s="14"/>
      <c r="N158" s="13"/>
      <c r="P158" s="12"/>
      <c r="Q158" s="24"/>
      <c r="R158" s="7"/>
      <c r="S158" s="10"/>
      <c r="T158" s="9"/>
      <c r="U158" s="8"/>
      <c r="V158" s="7"/>
      <c r="W158" s="6"/>
      <c r="X158" s="23"/>
      <c r="Y158" s="4"/>
      <c r="Z158" s="3"/>
      <c r="AA158" s="2"/>
      <c r="AB158" s="1"/>
      <c r="BE158" s="25"/>
    </row>
    <row r="159" spans="2:57" ht="32.4" thickTop="1" thickBot="1" x14ac:dyDescent="0.65">
      <c r="B159" s="22"/>
      <c r="C159" s="21"/>
      <c r="D159" s="20"/>
      <c r="E159" s="16"/>
      <c r="F159" s="19"/>
      <c r="G159" s="18"/>
      <c r="H159" s="17"/>
      <c r="I159" s="17"/>
      <c r="J159" s="17"/>
      <c r="K159" s="16"/>
      <c r="L159" s="15"/>
      <c r="M159" s="14"/>
      <c r="N159" s="13"/>
      <c r="P159" s="12"/>
      <c r="Q159" s="24"/>
      <c r="R159" s="7"/>
      <c r="S159" s="10"/>
      <c r="T159" s="9"/>
      <c r="U159" s="8"/>
      <c r="V159" s="7"/>
      <c r="W159" s="6"/>
      <c r="X159" s="23"/>
      <c r="Y159" s="4"/>
      <c r="Z159" s="3"/>
      <c r="AA159" s="2"/>
      <c r="AB159" s="1"/>
      <c r="BE159" s="25"/>
    </row>
    <row r="160" spans="2:57" ht="32.4" thickTop="1" thickBot="1" x14ac:dyDescent="0.65">
      <c r="B160" s="22"/>
      <c r="C160" s="21"/>
      <c r="D160" s="20"/>
      <c r="E160" s="16"/>
      <c r="F160" s="19"/>
      <c r="G160" s="18"/>
      <c r="H160" s="17"/>
      <c r="I160" s="17"/>
      <c r="J160" s="17"/>
      <c r="K160" s="16"/>
      <c r="L160" s="15"/>
      <c r="M160" s="14"/>
      <c r="N160" s="13"/>
      <c r="P160" s="12"/>
      <c r="Q160" s="24"/>
      <c r="R160" s="7"/>
      <c r="S160" s="10"/>
      <c r="T160" s="9"/>
      <c r="U160" s="8"/>
      <c r="V160" s="7"/>
      <c r="W160" s="6"/>
      <c r="X160" s="23"/>
      <c r="Y160" s="4"/>
      <c r="Z160" s="3"/>
      <c r="AA160" s="2"/>
      <c r="AB160" s="1"/>
      <c r="BE160" s="25"/>
    </row>
    <row r="161" spans="2:57" ht="32.4" thickTop="1" thickBot="1" x14ac:dyDescent="0.65">
      <c r="B161" s="22"/>
      <c r="C161" s="21"/>
      <c r="D161" s="20"/>
      <c r="E161" s="16"/>
      <c r="F161" s="19"/>
      <c r="G161" s="18"/>
      <c r="H161" s="17"/>
      <c r="I161" s="17"/>
      <c r="J161" s="17"/>
      <c r="K161" s="16"/>
      <c r="L161" s="15"/>
      <c r="M161" s="14"/>
      <c r="N161" s="13"/>
      <c r="P161" s="12"/>
      <c r="Q161" s="24"/>
      <c r="R161" s="7"/>
      <c r="S161" s="10"/>
      <c r="T161" s="9"/>
      <c r="U161" s="8"/>
      <c r="V161" s="7"/>
      <c r="W161" s="6"/>
      <c r="X161" s="23"/>
      <c r="Y161" s="4"/>
      <c r="Z161" s="3"/>
      <c r="AA161" s="2"/>
      <c r="AB161" s="1"/>
      <c r="BE161" s="25"/>
    </row>
    <row r="162" spans="2:57" ht="32.4" thickTop="1" thickBot="1" x14ac:dyDescent="0.65">
      <c r="B162" s="22"/>
      <c r="C162" s="21"/>
      <c r="D162" s="20"/>
      <c r="E162" s="16"/>
      <c r="F162" s="19"/>
      <c r="G162" s="18"/>
      <c r="H162" s="17"/>
      <c r="I162" s="17"/>
      <c r="J162" s="17"/>
      <c r="K162" s="16"/>
      <c r="L162" s="15"/>
      <c r="M162" s="14"/>
      <c r="N162" s="13"/>
      <c r="P162" s="12"/>
      <c r="Q162" s="24"/>
      <c r="R162" s="7"/>
      <c r="S162" s="10"/>
      <c r="T162" s="9"/>
      <c r="U162" s="8"/>
      <c r="V162" s="7"/>
      <c r="W162" s="6"/>
      <c r="X162" s="23"/>
      <c r="Y162" s="4"/>
      <c r="Z162" s="3"/>
      <c r="AA162" s="2"/>
      <c r="AB162" s="1"/>
      <c r="BE162" s="25"/>
    </row>
    <row r="163" spans="2:57" ht="32.4" thickTop="1" thickBot="1" x14ac:dyDescent="0.65">
      <c r="B163" s="22"/>
      <c r="C163" s="21"/>
      <c r="D163" s="20"/>
      <c r="E163" s="16"/>
      <c r="F163" s="19"/>
      <c r="G163" s="18"/>
      <c r="H163" s="17"/>
      <c r="I163" s="17"/>
      <c r="J163" s="17"/>
      <c r="K163" s="16"/>
      <c r="L163" s="15"/>
      <c r="M163" s="14"/>
      <c r="N163" s="13"/>
      <c r="P163" s="12"/>
      <c r="Q163" s="24"/>
      <c r="R163" s="7"/>
      <c r="S163" s="10"/>
      <c r="T163" s="9"/>
      <c r="U163" s="8"/>
      <c r="V163" s="7"/>
      <c r="W163" s="6"/>
      <c r="X163" s="23"/>
      <c r="Y163" s="4"/>
      <c r="Z163" s="3"/>
      <c r="AA163" s="2"/>
      <c r="AB163" s="1"/>
      <c r="BE163" s="25"/>
    </row>
    <row r="164" spans="2:57" ht="32.4" thickTop="1" thickBot="1" x14ac:dyDescent="0.65">
      <c r="B164" s="22"/>
      <c r="C164" s="21"/>
      <c r="D164" s="20"/>
      <c r="E164" s="16"/>
      <c r="F164" s="19"/>
      <c r="G164" s="18"/>
      <c r="H164" s="17"/>
      <c r="I164" s="17"/>
      <c r="J164" s="17"/>
      <c r="K164" s="16"/>
      <c r="L164" s="15"/>
      <c r="M164" s="14"/>
      <c r="N164" s="13"/>
      <c r="P164" s="12"/>
      <c r="Q164" s="24"/>
      <c r="R164" s="7"/>
      <c r="S164" s="10"/>
      <c r="T164" s="9"/>
      <c r="U164" s="8"/>
      <c r="V164" s="7"/>
      <c r="W164" s="6"/>
      <c r="X164" s="23"/>
      <c r="Y164" s="4"/>
      <c r="Z164" s="3"/>
      <c r="AA164" s="2"/>
      <c r="AB164" s="1"/>
      <c r="BE164" s="25"/>
    </row>
    <row r="165" spans="2:57" ht="32.4" thickTop="1" thickBot="1" x14ac:dyDescent="0.65">
      <c r="B165" s="22"/>
      <c r="C165" s="21"/>
      <c r="D165" s="20"/>
      <c r="E165" s="16"/>
      <c r="F165" s="19"/>
      <c r="G165" s="18"/>
      <c r="H165" s="17"/>
      <c r="I165" s="17"/>
      <c r="J165" s="17"/>
      <c r="K165" s="16"/>
      <c r="L165" s="15"/>
      <c r="M165" s="14"/>
      <c r="N165" s="13"/>
      <c r="P165" s="12"/>
      <c r="Q165" s="24"/>
      <c r="R165" s="7"/>
      <c r="S165" s="10"/>
      <c r="T165" s="9"/>
      <c r="U165" s="8"/>
      <c r="V165" s="7"/>
      <c r="W165" s="6"/>
      <c r="X165" s="23"/>
      <c r="Y165" s="4"/>
      <c r="Z165" s="3"/>
      <c r="AA165" s="2"/>
      <c r="AB165" s="1"/>
      <c r="BE165" s="25"/>
    </row>
    <row r="166" spans="2:57" ht="32.4" thickTop="1" thickBot="1" x14ac:dyDescent="0.65">
      <c r="B166" s="22"/>
      <c r="C166" s="21"/>
      <c r="D166" s="20"/>
      <c r="E166" s="16"/>
      <c r="F166" s="19"/>
      <c r="G166" s="18"/>
      <c r="H166" s="17"/>
      <c r="I166" s="17"/>
      <c r="J166" s="17"/>
      <c r="K166" s="16"/>
      <c r="L166" s="15"/>
      <c r="M166" s="14"/>
      <c r="N166" s="13"/>
      <c r="P166" s="12"/>
      <c r="Q166" s="24"/>
      <c r="R166" s="7"/>
      <c r="S166" s="10"/>
      <c r="T166" s="9"/>
      <c r="U166" s="8"/>
      <c r="V166" s="7"/>
      <c r="W166" s="6"/>
      <c r="X166" s="23"/>
      <c r="Y166" s="4"/>
      <c r="Z166" s="3"/>
      <c r="AA166" s="2"/>
      <c r="AB166" s="1"/>
      <c r="BE166" s="25"/>
    </row>
    <row r="167" spans="2:57" ht="32.4" thickTop="1" thickBot="1" x14ac:dyDescent="0.65">
      <c r="B167" s="22"/>
      <c r="C167" s="21"/>
      <c r="D167" s="20"/>
      <c r="E167" s="16"/>
      <c r="F167" s="19"/>
      <c r="G167" s="18"/>
      <c r="H167" s="17"/>
      <c r="I167" s="17"/>
      <c r="J167" s="17"/>
      <c r="K167" s="16"/>
      <c r="L167" s="15"/>
      <c r="M167" s="14"/>
      <c r="N167" s="13"/>
      <c r="P167" s="12"/>
      <c r="Q167" s="24"/>
      <c r="R167" s="7"/>
      <c r="S167" s="10"/>
      <c r="T167" s="9"/>
      <c r="U167" s="8"/>
      <c r="V167" s="7"/>
      <c r="W167" s="6"/>
      <c r="X167" s="23"/>
      <c r="Y167" s="4"/>
      <c r="Z167" s="3"/>
      <c r="AA167" s="2"/>
      <c r="AB167" s="1"/>
      <c r="BE167" s="25"/>
    </row>
    <row r="168" spans="2:57" ht="32.4" thickTop="1" thickBot="1" x14ac:dyDescent="0.65">
      <c r="B168" s="22"/>
      <c r="C168" s="21"/>
      <c r="D168" s="20"/>
      <c r="E168" s="16"/>
      <c r="F168" s="19"/>
      <c r="G168" s="18"/>
      <c r="H168" s="17"/>
      <c r="I168" s="17"/>
      <c r="J168" s="17"/>
      <c r="K168" s="16"/>
      <c r="L168" s="15"/>
      <c r="M168" s="14"/>
      <c r="N168" s="13"/>
      <c r="P168" s="12"/>
      <c r="Q168" s="24"/>
      <c r="R168" s="7"/>
      <c r="S168" s="10"/>
      <c r="T168" s="9"/>
      <c r="U168" s="8"/>
      <c r="V168" s="7"/>
      <c r="W168" s="6"/>
      <c r="X168" s="23"/>
      <c r="Y168" s="4"/>
      <c r="Z168" s="3"/>
      <c r="AA168" s="2"/>
      <c r="AB168" s="1"/>
      <c r="BE168" s="25"/>
    </row>
    <row r="169" spans="2:57" ht="32.4" thickTop="1" thickBot="1" x14ac:dyDescent="0.65">
      <c r="B169" s="22"/>
      <c r="C169" s="21"/>
      <c r="D169" s="20"/>
      <c r="E169" s="16"/>
      <c r="F169" s="19"/>
      <c r="G169" s="18"/>
      <c r="H169" s="17"/>
      <c r="I169" s="17"/>
      <c r="J169" s="17"/>
      <c r="K169" s="16"/>
      <c r="L169" s="15"/>
      <c r="M169" s="14"/>
      <c r="N169" s="13"/>
      <c r="P169" s="12"/>
      <c r="Q169" s="24"/>
      <c r="R169" s="7"/>
      <c r="S169" s="10"/>
      <c r="T169" s="9"/>
      <c r="U169" s="8"/>
      <c r="V169" s="7"/>
      <c r="W169" s="6"/>
      <c r="X169" s="23"/>
      <c r="Y169" s="4"/>
      <c r="Z169" s="3"/>
      <c r="AA169" s="2"/>
      <c r="AB169" s="1"/>
      <c r="BE169" s="25"/>
    </row>
    <row r="170" spans="2:57" ht="32.4" thickTop="1" thickBot="1" x14ac:dyDescent="0.65">
      <c r="B170" s="22"/>
      <c r="C170" s="21"/>
      <c r="D170" s="20"/>
      <c r="E170" s="16"/>
      <c r="F170" s="19"/>
      <c r="G170" s="18"/>
      <c r="H170" s="17"/>
      <c r="I170" s="17"/>
      <c r="J170" s="17"/>
      <c r="K170" s="16"/>
      <c r="L170" s="15"/>
      <c r="M170" s="14"/>
      <c r="N170" s="13"/>
      <c r="P170" s="12"/>
      <c r="Q170" s="11"/>
      <c r="R170" s="7"/>
      <c r="S170" s="10"/>
      <c r="T170" s="9"/>
      <c r="U170" s="8"/>
      <c r="V170" s="7"/>
      <c r="W170" s="6"/>
      <c r="X170" s="5"/>
      <c r="Y170" s="4"/>
      <c r="Z170" s="3"/>
      <c r="AA170" s="2"/>
      <c r="AB170" s="1"/>
      <c r="BE170" s="25"/>
    </row>
    <row r="171" spans="2:57" ht="31.2" thickTop="1" x14ac:dyDescent="0.55000000000000004">
      <c r="Q171" s="58"/>
      <c r="BE171" s="25"/>
    </row>
    <row r="172" spans="2:57" ht="25.8" x14ac:dyDescent="0.5">
      <c r="BE172" s="25"/>
    </row>
    <row r="173" spans="2:57" ht="25.8" x14ac:dyDescent="0.5">
      <c r="BE173" s="25"/>
    </row>
    <row r="174" spans="2:57" ht="25.8" x14ac:dyDescent="0.5">
      <c r="BE174" s="25"/>
    </row>
    <row r="175" spans="2:57" ht="46.8" thickBot="1" x14ac:dyDescent="0.9"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6"/>
      <c r="BE175" s="25"/>
    </row>
    <row r="176" spans="2:57" ht="39.6" thickTop="1" thickBot="1" x14ac:dyDescent="0.75">
      <c r="C176" s="55"/>
      <c r="D176" s="54"/>
      <c r="E176" s="53"/>
      <c r="F176" s="53"/>
      <c r="G176" s="52"/>
      <c r="H176" s="53"/>
      <c r="I176" s="53"/>
      <c r="J176" s="53"/>
      <c r="K176" s="53"/>
      <c r="L176" s="52"/>
      <c r="M176" s="51"/>
      <c r="N176" s="50"/>
      <c r="P176" s="49"/>
      <c r="Q176" s="48"/>
      <c r="R176" s="47"/>
      <c r="S176" s="46"/>
      <c r="T176" s="46"/>
      <c r="U176" s="45"/>
      <c r="V176" s="47"/>
      <c r="W176" s="46"/>
      <c r="X176" s="46"/>
      <c r="Y176" s="46"/>
      <c r="Z176" s="45"/>
      <c r="AA176" s="44"/>
      <c r="AB176" s="43"/>
      <c r="BE176" s="25"/>
    </row>
    <row r="177" spans="2:57" ht="31.8" thickTop="1" thickBot="1" x14ac:dyDescent="0.6">
      <c r="C177" s="42"/>
      <c r="D177" s="41"/>
      <c r="E177" s="41"/>
      <c r="F177" s="41"/>
      <c r="G177" s="40"/>
      <c r="H177" s="41"/>
      <c r="I177" s="41"/>
      <c r="J177" s="41"/>
      <c r="K177" s="41"/>
      <c r="L177" s="40"/>
      <c r="M177" s="39"/>
      <c r="N177" s="38"/>
      <c r="P177" s="37"/>
      <c r="Q177" s="36"/>
      <c r="R177" s="35"/>
      <c r="S177" s="35"/>
      <c r="T177" s="35"/>
      <c r="U177" s="34"/>
      <c r="V177" s="35"/>
      <c r="W177" s="35"/>
      <c r="X177" s="35"/>
      <c r="Y177" s="35"/>
      <c r="Z177" s="34"/>
      <c r="AA177" s="33"/>
      <c r="AB177" s="32"/>
      <c r="BE177" s="25"/>
    </row>
    <row r="178" spans="2:57" ht="32.4" thickTop="1" thickBot="1" x14ac:dyDescent="0.65">
      <c r="B178" s="22"/>
      <c r="C178" s="21"/>
      <c r="D178" s="20"/>
      <c r="E178" s="16"/>
      <c r="F178" s="19"/>
      <c r="G178" s="18"/>
      <c r="H178" s="17"/>
      <c r="I178" s="17"/>
      <c r="J178" s="17"/>
      <c r="K178" s="16"/>
      <c r="L178" s="15"/>
      <c r="M178" s="14"/>
      <c r="N178" s="13"/>
      <c r="P178" s="12"/>
      <c r="Q178" s="24"/>
      <c r="R178" s="20"/>
      <c r="S178" s="31"/>
      <c r="T178" s="30"/>
      <c r="U178" s="8"/>
      <c r="V178" s="20"/>
      <c r="W178" s="17"/>
      <c r="X178" s="29"/>
      <c r="Y178" s="28"/>
      <c r="Z178" s="19"/>
      <c r="AA178" s="27"/>
      <c r="AB178" s="26"/>
      <c r="BE178" s="25"/>
    </row>
    <row r="179" spans="2:57" ht="32.4" thickTop="1" thickBot="1" x14ac:dyDescent="0.65">
      <c r="B179" s="22"/>
      <c r="C179" s="21"/>
      <c r="D179" s="20"/>
      <c r="E179" s="16"/>
      <c r="F179" s="19"/>
      <c r="G179" s="18"/>
      <c r="H179" s="17"/>
      <c r="I179" s="17"/>
      <c r="J179" s="17"/>
      <c r="K179" s="16"/>
      <c r="L179" s="15"/>
      <c r="M179" s="14"/>
      <c r="N179" s="13"/>
      <c r="P179" s="12"/>
      <c r="Q179" s="24"/>
      <c r="R179" s="7"/>
      <c r="S179" s="10"/>
      <c r="T179" s="9"/>
      <c r="U179" s="8"/>
      <c r="V179" s="7"/>
      <c r="W179" s="6"/>
      <c r="X179" s="23"/>
      <c r="Y179" s="4"/>
      <c r="Z179" s="3"/>
      <c r="AA179" s="2"/>
      <c r="AB179" s="1"/>
      <c r="BE179" s="25"/>
    </row>
    <row r="180" spans="2:57" ht="32.4" thickTop="1" thickBot="1" x14ac:dyDescent="0.65">
      <c r="B180" s="22"/>
      <c r="C180" s="21"/>
      <c r="D180" s="20"/>
      <c r="E180" s="16"/>
      <c r="F180" s="19"/>
      <c r="G180" s="18"/>
      <c r="H180" s="17"/>
      <c r="I180" s="17"/>
      <c r="J180" s="17"/>
      <c r="K180" s="16"/>
      <c r="L180" s="15"/>
      <c r="M180" s="14"/>
      <c r="N180" s="13"/>
      <c r="P180" s="12"/>
      <c r="Q180" s="24"/>
      <c r="R180" s="7"/>
      <c r="S180" s="10"/>
      <c r="T180" s="9"/>
      <c r="U180" s="8"/>
      <c r="V180" s="7"/>
      <c r="W180" s="6"/>
      <c r="X180" s="23"/>
      <c r="Y180" s="4"/>
      <c r="Z180" s="3"/>
      <c r="AA180" s="2"/>
      <c r="AB180" s="1"/>
      <c r="BE180" s="25"/>
    </row>
    <row r="181" spans="2:57" ht="32.4" thickTop="1" thickBot="1" x14ac:dyDescent="0.65">
      <c r="B181" s="22"/>
      <c r="C181" s="21"/>
      <c r="D181" s="20"/>
      <c r="E181" s="16"/>
      <c r="F181" s="19"/>
      <c r="G181" s="18"/>
      <c r="H181" s="17"/>
      <c r="I181" s="17"/>
      <c r="J181" s="17"/>
      <c r="K181" s="16"/>
      <c r="L181" s="15"/>
      <c r="M181" s="14"/>
      <c r="N181" s="13"/>
      <c r="P181" s="12"/>
      <c r="Q181" s="24"/>
      <c r="R181" s="7"/>
      <c r="S181" s="10"/>
      <c r="T181" s="9"/>
      <c r="U181" s="8"/>
      <c r="V181" s="7"/>
      <c r="W181" s="6"/>
      <c r="X181" s="23"/>
      <c r="Y181" s="4"/>
      <c r="Z181" s="3"/>
      <c r="AA181" s="2"/>
      <c r="AB181" s="1"/>
      <c r="BE181" s="25"/>
    </row>
    <row r="182" spans="2:57" ht="32.4" thickTop="1" thickBot="1" x14ac:dyDescent="0.65">
      <c r="B182" s="22"/>
      <c r="C182" s="21"/>
      <c r="D182" s="20"/>
      <c r="E182" s="16"/>
      <c r="F182" s="19"/>
      <c r="G182" s="18"/>
      <c r="H182" s="17"/>
      <c r="I182" s="17"/>
      <c r="J182" s="17"/>
      <c r="K182" s="16"/>
      <c r="L182" s="15"/>
      <c r="M182" s="14"/>
      <c r="N182" s="13"/>
      <c r="P182" s="12"/>
      <c r="Q182" s="24"/>
      <c r="R182" s="7"/>
      <c r="S182" s="10"/>
      <c r="T182" s="9"/>
      <c r="U182" s="8"/>
      <c r="V182" s="7"/>
      <c r="W182" s="6"/>
      <c r="X182" s="23"/>
      <c r="Y182" s="4"/>
      <c r="Z182" s="3"/>
      <c r="AA182" s="2"/>
      <c r="AB182" s="1"/>
      <c r="BE182" s="25"/>
    </row>
    <row r="183" spans="2:57" ht="32.4" thickTop="1" thickBot="1" x14ac:dyDescent="0.65">
      <c r="B183" s="22"/>
      <c r="C183" s="21"/>
      <c r="D183" s="20"/>
      <c r="E183" s="16"/>
      <c r="F183" s="19"/>
      <c r="G183" s="18"/>
      <c r="H183" s="17"/>
      <c r="I183" s="17"/>
      <c r="J183" s="17"/>
      <c r="K183" s="16"/>
      <c r="L183" s="15"/>
      <c r="M183" s="14"/>
      <c r="N183" s="13"/>
      <c r="P183" s="12"/>
      <c r="Q183" s="24"/>
      <c r="R183" s="7"/>
      <c r="S183" s="10"/>
      <c r="T183" s="9"/>
      <c r="U183" s="8"/>
      <c r="V183" s="7"/>
      <c r="W183" s="6"/>
      <c r="X183" s="23"/>
      <c r="Y183" s="4"/>
      <c r="Z183" s="3"/>
      <c r="AA183" s="2"/>
      <c r="AB183" s="1"/>
      <c r="BE183" s="25"/>
    </row>
    <row r="184" spans="2:57" ht="32.4" thickTop="1" thickBot="1" x14ac:dyDescent="0.65">
      <c r="B184" s="22"/>
      <c r="C184" s="21"/>
      <c r="D184" s="20"/>
      <c r="E184" s="16"/>
      <c r="F184" s="19"/>
      <c r="G184" s="18"/>
      <c r="H184" s="17"/>
      <c r="I184" s="17"/>
      <c r="J184" s="17"/>
      <c r="K184" s="16"/>
      <c r="L184" s="15"/>
      <c r="M184" s="14"/>
      <c r="N184" s="13"/>
      <c r="P184" s="12"/>
      <c r="Q184" s="24"/>
      <c r="R184" s="7"/>
      <c r="S184" s="10"/>
      <c r="T184" s="9"/>
      <c r="U184" s="8"/>
      <c r="V184" s="7"/>
      <c r="W184" s="6"/>
      <c r="X184" s="23"/>
      <c r="Y184" s="4"/>
      <c r="Z184" s="3"/>
      <c r="AA184" s="2"/>
      <c r="AB184" s="1"/>
      <c r="BE184" s="25"/>
    </row>
    <row r="185" spans="2:57" ht="32.4" thickTop="1" thickBot="1" x14ac:dyDescent="0.65">
      <c r="B185" s="22"/>
      <c r="C185" s="21"/>
      <c r="D185" s="20"/>
      <c r="E185" s="16"/>
      <c r="F185" s="19"/>
      <c r="G185" s="18"/>
      <c r="H185" s="17"/>
      <c r="I185" s="17"/>
      <c r="J185" s="17"/>
      <c r="K185" s="16"/>
      <c r="L185" s="15"/>
      <c r="M185" s="14"/>
      <c r="N185" s="13"/>
      <c r="P185" s="12"/>
      <c r="Q185" s="24"/>
      <c r="R185" s="7"/>
      <c r="S185" s="10"/>
      <c r="T185" s="9"/>
      <c r="U185" s="8"/>
      <c r="V185" s="7"/>
      <c r="W185" s="6"/>
      <c r="X185" s="23"/>
      <c r="Y185" s="4"/>
      <c r="Z185" s="3"/>
      <c r="AA185" s="2"/>
      <c r="AB185" s="1"/>
      <c r="BE185" s="25"/>
    </row>
    <row r="186" spans="2:57" ht="32.4" thickTop="1" thickBot="1" x14ac:dyDescent="0.65">
      <c r="B186" s="22"/>
      <c r="C186" s="21"/>
      <c r="D186" s="20"/>
      <c r="E186" s="16"/>
      <c r="F186" s="19"/>
      <c r="G186" s="18"/>
      <c r="H186" s="17"/>
      <c r="I186" s="17"/>
      <c r="J186" s="17"/>
      <c r="K186" s="16"/>
      <c r="L186" s="15"/>
      <c r="M186" s="14"/>
      <c r="N186" s="13"/>
      <c r="P186" s="12"/>
      <c r="Q186" s="24"/>
      <c r="R186" s="7"/>
      <c r="S186" s="10"/>
      <c r="T186" s="9"/>
      <c r="U186" s="8"/>
      <c r="V186" s="7"/>
      <c r="W186" s="6"/>
      <c r="X186" s="23"/>
      <c r="Y186" s="4"/>
      <c r="Z186" s="3"/>
      <c r="AA186" s="2"/>
      <c r="AB186" s="1"/>
      <c r="BE186" s="25"/>
    </row>
    <row r="187" spans="2:57" ht="32.4" thickTop="1" thickBot="1" x14ac:dyDescent="0.65">
      <c r="B187" s="22"/>
      <c r="C187" s="21"/>
      <c r="D187" s="20"/>
      <c r="E187" s="16"/>
      <c r="F187" s="19"/>
      <c r="G187" s="18"/>
      <c r="H187" s="17"/>
      <c r="I187" s="17"/>
      <c r="J187" s="17"/>
      <c r="K187" s="16"/>
      <c r="L187" s="15"/>
      <c r="M187" s="14"/>
      <c r="N187" s="13"/>
      <c r="P187" s="12"/>
      <c r="Q187" s="24"/>
      <c r="R187" s="7"/>
      <c r="S187" s="10"/>
      <c r="T187" s="9"/>
      <c r="U187" s="8"/>
      <c r="V187" s="7"/>
      <c r="W187" s="6"/>
      <c r="X187" s="23"/>
      <c r="Y187" s="4"/>
      <c r="Z187" s="3"/>
      <c r="AA187" s="2"/>
      <c r="AB187" s="1"/>
      <c r="BE187" s="25"/>
    </row>
    <row r="188" spans="2:57" ht="32.4" thickTop="1" thickBot="1" x14ac:dyDescent="0.65">
      <c r="B188" s="22"/>
      <c r="C188" s="21"/>
      <c r="D188" s="20"/>
      <c r="E188" s="16"/>
      <c r="F188" s="19"/>
      <c r="G188" s="18"/>
      <c r="H188" s="17"/>
      <c r="I188" s="17"/>
      <c r="J188" s="17"/>
      <c r="K188" s="16"/>
      <c r="L188" s="15"/>
      <c r="M188" s="14"/>
      <c r="N188" s="13"/>
      <c r="P188" s="12"/>
      <c r="Q188" s="24"/>
      <c r="R188" s="7"/>
      <c r="S188" s="10"/>
      <c r="T188" s="9"/>
      <c r="U188" s="8"/>
      <c r="V188" s="7"/>
      <c r="W188" s="6"/>
      <c r="X188" s="23"/>
      <c r="Y188" s="4"/>
      <c r="Z188" s="3"/>
      <c r="AA188" s="2"/>
      <c r="AB188" s="1"/>
      <c r="BE188" s="25"/>
    </row>
    <row r="189" spans="2:57" ht="32.4" thickTop="1" thickBot="1" x14ac:dyDescent="0.65">
      <c r="B189" s="22"/>
      <c r="C189" s="21"/>
      <c r="D189" s="20"/>
      <c r="E189" s="16"/>
      <c r="F189" s="19"/>
      <c r="G189" s="18"/>
      <c r="H189" s="17"/>
      <c r="I189" s="17"/>
      <c r="J189" s="17"/>
      <c r="K189" s="16"/>
      <c r="L189" s="15"/>
      <c r="M189" s="14"/>
      <c r="N189" s="13"/>
      <c r="P189" s="12"/>
      <c r="Q189" s="24"/>
      <c r="R189" s="7"/>
      <c r="S189" s="10"/>
      <c r="T189" s="9"/>
      <c r="U189" s="8"/>
      <c r="V189" s="7"/>
      <c r="W189" s="6"/>
      <c r="X189" s="23"/>
      <c r="Y189" s="4"/>
      <c r="Z189" s="3"/>
      <c r="AA189" s="2"/>
      <c r="AB189" s="1"/>
      <c r="BE189" s="25"/>
    </row>
    <row r="190" spans="2:57" ht="32.4" thickTop="1" thickBot="1" x14ac:dyDescent="0.65">
      <c r="B190" s="22"/>
      <c r="C190" s="21"/>
      <c r="D190" s="20"/>
      <c r="E190" s="16"/>
      <c r="F190" s="19"/>
      <c r="G190" s="18"/>
      <c r="H190" s="17"/>
      <c r="I190" s="17"/>
      <c r="J190" s="17"/>
      <c r="K190" s="16"/>
      <c r="L190" s="15"/>
      <c r="M190" s="14"/>
      <c r="N190" s="13"/>
      <c r="P190" s="12"/>
      <c r="Q190" s="24"/>
      <c r="R190" s="7"/>
      <c r="S190" s="10"/>
      <c r="T190" s="9"/>
      <c r="U190" s="8"/>
      <c r="V190" s="7"/>
      <c r="W190" s="6"/>
      <c r="X190" s="23"/>
      <c r="Y190" s="4"/>
      <c r="Z190" s="3"/>
      <c r="AA190" s="2"/>
      <c r="AB190" s="1"/>
      <c r="BE190" s="25"/>
    </row>
    <row r="191" spans="2:57" ht="32.4" thickTop="1" thickBot="1" x14ac:dyDescent="0.65">
      <c r="B191" s="22"/>
      <c r="C191" s="21"/>
      <c r="D191" s="20"/>
      <c r="E191" s="16"/>
      <c r="F191" s="19"/>
      <c r="G191" s="18"/>
      <c r="H191" s="17"/>
      <c r="I191" s="17"/>
      <c r="J191" s="17"/>
      <c r="K191" s="16"/>
      <c r="L191" s="15"/>
      <c r="M191" s="14"/>
      <c r="N191" s="13"/>
      <c r="P191" s="12"/>
      <c r="Q191" s="24"/>
      <c r="R191" s="7"/>
      <c r="S191" s="10"/>
      <c r="T191" s="9"/>
      <c r="U191" s="8"/>
      <c r="V191" s="7"/>
      <c r="W191" s="6"/>
      <c r="X191" s="23"/>
      <c r="Y191" s="4"/>
      <c r="Z191" s="3"/>
      <c r="AA191" s="2"/>
      <c r="AB191" s="1"/>
      <c r="BE191" s="25"/>
    </row>
    <row r="192" spans="2:57" ht="32.4" thickTop="1" thickBot="1" x14ac:dyDescent="0.65">
      <c r="B192" s="22"/>
      <c r="C192" s="21"/>
      <c r="D192" s="20"/>
      <c r="E192" s="16"/>
      <c r="F192" s="19"/>
      <c r="G192" s="18"/>
      <c r="H192" s="17"/>
      <c r="I192" s="17"/>
      <c r="J192" s="17"/>
      <c r="K192" s="16"/>
      <c r="L192" s="15"/>
      <c r="M192" s="14"/>
      <c r="N192" s="13"/>
      <c r="P192" s="12"/>
      <c r="Q192" s="24"/>
      <c r="R192" s="7"/>
      <c r="S192" s="10"/>
      <c r="T192" s="9"/>
      <c r="U192" s="8"/>
      <c r="V192" s="7"/>
      <c r="W192" s="6"/>
      <c r="X192" s="23"/>
      <c r="Y192" s="4"/>
      <c r="Z192" s="3"/>
      <c r="AA192" s="2"/>
      <c r="AB192" s="1"/>
      <c r="BE192" s="25"/>
    </row>
    <row r="193" spans="2:57" ht="32.4" thickTop="1" thickBot="1" x14ac:dyDescent="0.65">
      <c r="B193" s="22"/>
      <c r="C193" s="21"/>
      <c r="D193" s="20"/>
      <c r="E193" s="16"/>
      <c r="F193" s="19"/>
      <c r="G193" s="18"/>
      <c r="H193" s="17"/>
      <c r="I193" s="17"/>
      <c r="J193" s="17"/>
      <c r="K193" s="16"/>
      <c r="L193" s="15"/>
      <c r="M193" s="14"/>
      <c r="N193" s="13"/>
      <c r="P193" s="12"/>
      <c r="Q193" s="24"/>
      <c r="R193" s="7"/>
      <c r="S193" s="10"/>
      <c r="T193" s="9"/>
      <c r="U193" s="8"/>
      <c r="V193" s="7"/>
      <c r="W193" s="6"/>
      <c r="X193" s="23"/>
      <c r="Y193" s="4"/>
      <c r="Z193" s="3"/>
      <c r="AA193" s="2"/>
      <c r="AB193" s="1"/>
      <c r="BE193" s="25"/>
    </row>
    <row r="194" spans="2:57" ht="32.4" thickTop="1" thickBot="1" x14ac:dyDescent="0.65">
      <c r="B194" s="22"/>
      <c r="C194" s="21"/>
      <c r="D194" s="20"/>
      <c r="E194" s="16"/>
      <c r="F194" s="19"/>
      <c r="G194" s="18"/>
      <c r="H194" s="17"/>
      <c r="I194" s="17"/>
      <c r="J194" s="17"/>
      <c r="K194" s="16"/>
      <c r="L194" s="15"/>
      <c r="M194" s="14"/>
      <c r="N194" s="13"/>
      <c r="P194" s="12"/>
      <c r="Q194" s="24"/>
      <c r="R194" s="7"/>
      <c r="S194" s="10"/>
      <c r="T194" s="9"/>
      <c r="U194" s="8"/>
      <c r="V194" s="7"/>
      <c r="W194" s="6"/>
      <c r="X194" s="23"/>
      <c r="Y194" s="4"/>
      <c r="Z194" s="3"/>
      <c r="AA194" s="2"/>
      <c r="AB194" s="1"/>
      <c r="BE194" s="25"/>
    </row>
    <row r="195" spans="2:57" ht="32.4" thickTop="1" thickBot="1" x14ac:dyDescent="0.65">
      <c r="B195" s="22"/>
      <c r="C195" s="21"/>
      <c r="D195" s="20"/>
      <c r="E195" s="16"/>
      <c r="F195" s="19"/>
      <c r="G195" s="18"/>
      <c r="H195" s="17"/>
      <c r="I195" s="17"/>
      <c r="J195" s="17"/>
      <c r="K195" s="16"/>
      <c r="L195" s="15"/>
      <c r="M195" s="14"/>
      <c r="N195" s="13"/>
      <c r="P195" s="12"/>
      <c r="Q195" s="24"/>
      <c r="R195" s="7"/>
      <c r="S195" s="10"/>
      <c r="T195" s="9"/>
      <c r="U195" s="8"/>
      <c r="V195" s="7"/>
      <c r="W195" s="6"/>
      <c r="X195" s="23"/>
      <c r="Y195" s="4"/>
      <c r="Z195" s="3"/>
      <c r="AA195" s="2"/>
      <c r="AB195" s="1"/>
      <c r="BE195" s="25"/>
    </row>
    <row r="196" spans="2:57" ht="32.4" thickTop="1" thickBot="1" x14ac:dyDescent="0.65">
      <c r="B196" s="22"/>
      <c r="C196" s="21"/>
      <c r="D196" s="20"/>
      <c r="E196" s="16"/>
      <c r="F196" s="19"/>
      <c r="G196" s="18"/>
      <c r="H196" s="17"/>
      <c r="I196" s="17"/>
      <c r="J196" s="17"/>
      <c r="K196" s="16"/>
      <c r="L196" s="15"/>
      <c r="M196" s="14"/>
      <c r="N196" s="13"/>
      <c r="P196" s="12"/>
      <c r="Q196" s="24"/>
      <c r="R196" s="7"/>
      <c r="S196" s="10"/>
      <c r="T196" s="9"/>
      <c r="U196" s="8"/>
      <c r="V196" s="7"/>
      <c r="W196" s="6"/>
      <c r="X196" s="23"/>
      <c r="Y196" s="4"/>
      <c r="Z196" s="3"/>
      <c r="AA196" s="2"/>
      <c r="AB196" s="1"/>
      <c r="BE196" s="25"/>
    </row>
    <row r="197" spans="2:57" ht="32.4" thickTop="1" thickBot="1" x14ac:dyDescent="0.65">
      <c r="B197" s="22"/>
      <c r="C197" s="21"/>
      <c r="D197" s="20"/>
      <c r="E197" s="16"/>
      <c r="F197" s="19"/>
      <c r="G197" s="18"/>
      <c r="H197" s="17"/>
      <c r="I197" s="17"/>
      <c r="J197" s="17"/>
      <c r="K197" s="16"/>
      <c r="L197" s="15"/>
      <c r="M197" s="14"/>
      <c r="N197" s="13"/>
      <c r="P197" s="12"/>
      <c r="Q197" s="24"/>
      <c r="R197" s="7"/>
      <c r="S197" s="10"/>
      <c r="T197" s="9"/>
      <c r="U197" s="8"/>
      <c r="V197" s="7"/>
      <c r="W197" s="6"/>
      <c r="X197" s="23"/>
      <c r="Y197" s="4"/>
      <c r="Z197" s="3"/>
      <c r="AA197" s="2"/>
      <c r="AB197" s="1"/>
      <c r="BE197" s="25"/>
    </row>
    <row r="198" spans="2:57" ht="32.4" thickTop="1" thickBot="1" x14ac:dyDescent="0.65">
      <c r="B198" s="22"/>
      <c r="C198" s="21"/>
      <c r="D198" s="20"/>
      <c r="E198" s="16"/>
      <c r="F198" s="19"/>
      <c r="G198" s="18"/>
      <c r="H198" s="17"/>
      <c r="I198" s="17"/>
      <c r="J198" s="17"/>
      <c r="K198" s="16"/>
      <c r="L198" s="15"/>
      <c r="M198" s="14"/>
      <c r="N198" s="13"/>
      <c r="P198" s="12"/>
      <c r="Q198" s="24"/>
      <c r="R198" s="7"/>
      <c r="S198" s="10"/>
      <c r="T198" s="9"/>
      <c r="U198" s="8"/>
      <c r="V198" s="7"/>
      <c r="W198" s="6"/>
      <c r="X198" s="23"/>
      <c r="Y198" s="4"/>
      <c r="Z198" s="3"/>
      <c r="AA198" s="2"/>
      <c r="AB198" s="1"/>
      <c r="BE198" s="25"/>
    </row>
    <row r="199" spans="2:57" ht="32.4" thickTop="1" thickBot="1" x14ac:dyDescent="0.65">
      <c r="B199" s="22"/>
      <c r="C199" s="21"/>
      <c r="D199" s="20"/>
      <c r="E199" s="16"/>
      <c r="F199" s="19"/>
      <c r="G199" s="18"/>
      <c r="H199" s="17"/>
      <c r="I199" s="17"/>
      <c r="J199" s="17"/>
      <c r="K199" s="16"/>
      <c r="L199" s="15"/>
      <c r="M199" s="14"/>
      <c r="N199" s="13"/>
      <c r="P199" s="12"/>
      <c r="Q199" s="24"/>
      <c r="R199" s="7"/>
      <c r="S199" s="10"/>
      <c r="T199" s="9"/>
      <c r="U199" s="8"/>
      <c r="V199" s="7"/>
      <c r="W199" s="6"/>
      <c r="X199" s="23"/>
      <c r="Y199" s="4"/>
      <c r="Z199" s="3"/>
      <c r="AA199" s="2"/>
      <c r="AB199" s="1"/>
      <c r="BE199" s="25"/>
    </row>
    <row r="200" spans="2:57" ht="32.4" thickTop="1" thickBot="1" x14ac:dyDescent="0.65">
      <c r="B200" s="22"/>
      <c r="C200" s="21"/>
      <c r="D200" s="20"/>
      <c r="E200" s="16"/>
      <c r="F200" s="19"/>
      <c r="G200" s="18"/>
      <c r="H200" s="17"/>
      <c r="I200" s="17"/>
      <c r="J200" s="17"/>
      <c r="K200" s="16"/>
      <c r="L200" s="15"/>
      <c r="M200" s="14"/>
      <c r="N200" s="13"/>
      <c r="P200" s="12"/>
      <c r="Q200" s="24"/>
      <c r="R200" s="7"/>
      <c r="S200" s="10"/>
      <c r="T200" s="9"/>
      <c r="U200" s="8"/>
      <c r="V200" s="7"/>
      <c r="W200" s="6"/>
      <c r="X200" s="23"/>
      <c r="Y200" s="4"/>
      <c r="Z200" s="3"/>
      <c r="AA200" s="2"/>
      <c r="AB200" s="1"/>
      <c r="BE200" s="25"/>
    </row>
    <row r="201" spans="2:57" ht="32.4" thickTop="1" thickBot="1" x14ac:dyDescent="0.65">
      <c r="B201" s="22"/>
      <c r="C201" s="21"/>
      <c r="D201" s="20"/>
      <c r="E201" s="16"/>
      <c r="F201" s="19"/>
      <c r="G201" s="18"/>
      <c r="H201" s="17"/>
      <c r="I201" s="17"/>
      <c r="J201" s="17"/>
      <c r="K201" s="16"/>
      <c r="L201" s="15"/>
      <c r="M201" s="14"/>
      <c r="N201" s="13"/>
      <c r="P201" s="12"/>
      <c r="Q201" s="24"/>
      <c r="R201" s="7"/>
      <c r="S201" s="10"/>
      <c r="T201" s="9"/>
      <c r="U201" s="8"/>
      <c r="V201" s="7"/>
      <c r="W201" s="6"/>
      <c r="X201" s="23"/>
      <c r="Y201" s="4"/>
      <c r="Z201" s="3"/>
      <c r="AA201" s="2"/>
      <c r="AB201" s="1"/>
      <c r="BE201" s="25"/>
    </row>
    <row r="202" spans="2:57" ht="32.4" thickTop="1" thickBot="1" x14ac:dyDescent="0.65">
      <c r="B202" s="22"/>
      <c r="C202" s="21"/>
      <c r="D202" s="20"/>
      <c r="E202" s="16"/>
      <c r="F202" s="19"/>
      <c r="G202" s="18"/>
      <c r="H202" s="17"/>
      <c r="I202" s="17"/>
      <c r="J202" s="17"/>
      <c r="K202" s="16"/>
      <c r="L202" s="15"/>
      <c r="M202" s="14"/>
      <c r="N202" s="13"/>
      <c r="P202" s="12"/>
      <c r="Q202" s="24"/>
      <c r="R202" s="7"/>
      <c r="S202" s="10"/>
      <c r="T202" s="9"/>
      <c r="U202" s="8"/>
      <c r="V202" s="7"/>
      <c r="W202" s="6"/>
      <c r="X202" s="23"/>
      <c r="Y202" s="4"/>
      <c r="Z202" s="3"/>
      <c r="AA202" s="2"/>
      <c r="AB202" s="1"/>
      <c r="BE202" s="25"/>
    </row>
    <row r="203" spans="2:57" ht="32.4" thickTop="1" thickBot="1" x14ac:dyDescent="0.65">
      <c r="B203" s="22"/>
      <c r="C203" s="21"/>
      <c r="D203" s="20"/>
      <c r="E203" s="16"/>
      <c r="F203" s="19"/>
      <c r="G203" s="18"/>
      <c r="H203" s="17"/>
      <c r="I203" s="17"/>
      <c r="J203" s="17"/>
      <c r="K203" s="16"/>
      <c r="L203" s="15"/>
      <c r="M203" s="14"/>
      <c r="N203" s="13"/>
      <c r="P203" s="12"/>
      <c r="Q203" s="24"/>
      <c r="R203" s="7"/>
      <c r="S203" s="10"/>
      <c r="T203" s="9"/>
      <c r="U203" s="8"/>
      <c r="V203" s="7"/>
      <c r="W203" s="6"/>
      <c r="X203" s="23"/>
      <c r="Y203" s="4"/>
      <c r="Z203" s="3"/>
      <c r="AA203" s="2"/>
      <c r="AB203" s="1"/>
      <c r="BE203" s="25"/>
    </row>
    <row r="204" spans="2:57" ht="32.4" thickTop="1" thickBot="1" x14ac:dyDescent="0.65">
      <c r="B204" s="22"/>
      <c r="C204" s="21"/>
      <c r="D204" s="20"/>
      <c r="E204" s="16"/>
      <c r="F204" s="19"/>
      <c r="G204" s="18"/>
      <c r="H204" s="17"/>
      <c r="I204" s="17"/>
      <c r="J204" s="17"/>
      <c r="K204" s="16"/>
      <c r="L204" s="15"/>
      <c r="M204" s="14"/>
      <c r="N204" s="13"/>
      <c r="P204" s="12"/>
      <c r="Q204" s="24"/>
      <c r="R204" s="7"/>
      <c r="S204" s="10"/>
      <c r="T204" s="9"/>
      <c r="U204" s="8"/>
      <c r="V204" s="7"/>
      <c r="W204" s="6"/>
      <c r="X204" s="23"/>
      <c r="Y204" s="4"/>
      <c r="Z204" s="3"/>
      <c r="AA204" s="2"/>
      <c r="AB204" s="1"/>
      <c r="BE204" s="25"/>
    </row>
    <row r="205" spans="2:57" ht="32.4" thickTop="1" thickBot="1" x14ac:dyDescent="0.65">
      <c r="B205" s="22"/>
      <c r="C205" s="21"/>
      <c r="D205" s="20"/>
      <c r="E205" s="16"/>
      <c r="F205" s="19"/>
      <c r="G205" s="18"/>
      <c r="H205" s="17"/>
      <c r="I205" s="17"/>
      <c r="J205" s="17"/>
      <c r="K205" s="16"/>
      <c r="L205" s="15"/>
      <c r="M205" s="14"/>
      <c r="N205" s="13"/>
      <c r="P205" s="12"/>
      <c r="Q205" s="24"/>
      <c r="R205" s="7"/>
      <c r="S205" s="10"/>
      <c r="T205" s="9"/>
      <c r="U205" s="8"/>
      <c r="V205" s="7"/>
      <c r="W205" s="6"/>
      <c r="X205" s="23"/>
      <c r="Y205" s="4"/>
      <c r="Z205" s="3"/>
      <c r="AA205" s="2"/>
      <c r="AB205" s="1"/>
      <c r="BE205" s="25"/>
    </row>
    <row r="206" spans="2:57" ht="32.4" thickTop="1" thickBot="1" x14ac:dyDescent="0.65">
      <c r="B206" s="22"/>
      <c r="C206" s="21"/>
      <c r="D206" s="20"/>
      <c r="E206" s="16"/>
      <c r="F206" s="19"/>
      <c r="G206" s="18"/>
      <c r="H206" s="17"/>
      <c r="I206" s="17"/>
      <c r="J206" s="17"/>
      <c r="K206" s="16"/>
      <c r="L206" s="15"/>
      <c r="M206" s="14"/>
      <c r="N206" s="13"/>
      <c r="P206" s="12"/>
      <c r="Q206" s="24"/>
      <c r="R206" s="7"/>
      <c r="S206" s="10"/>
      <c r="T206" s="9"/>
      <c r="U206" s="8"/>
      <c r="V206" s="7"/>
      <c r="W206" s="6"/>
      <c r="X206" s="23"/>
      <c r="Y206" s="4"/>
      <c r="Z206" s="3"/>
      <c r="AA206" s="2"/>
      <c r="AB206" s="1"/>
      <c r="BE206" s="25"/>
    </row>
    <row r="207" spans="2:57" ht="32.4" thickTop="1" thickBot="1" x14ac:dyDescent="0.65">
      <c r="B207" s="22"/>
      <c r="C207" s="21"/>
      <c r="D207" s="20"/>
      <c r="E207" s="16"/>
      <c r="F207" s="19"/>
      <c r="G207" s="18"/>
      <c r="H207" s="17"/>
      <c r="I207" s="17"/>
      <c r="J207" s="17"/>
      <c r="K207" s="16"/>
      <c r="L207" s="15"/>
      <c r="M207" s="14"/>
      <c r="N207" s="13"/>
      <c r="P207" s="12"/>
      <c r="Q207" s="24"/>
      <c r="R207" s="7"/>
      <c r="S207" s="10"/>
      <c r="T207" s="9"/>
      <c r="U207" s="8"/>
      <c r="V207" s="7"/>
      <c r="W207" s="6"/>
      <c r="X207" s="23"/>
      <c r="Y207" s="4"/>
      <c r="Z207" s="3"/>
      <c r="AA207" s="2"/>
      <c r="AB207" s="1"/>
      <c r="BE207" s="25"/>
    </row>
    <row r="208" spans="2:57" ht="32.4" thickTop="1" thickBot="1" x14ac:dyDescent="0.65">
      <c r="B208" s="22"/>
      <c r="C208" s="21"/>
      <c r="D208" s="20"/>
      <c r="E208" s="16"/>
      <c r="F208" s="19"/>
      <c r="G208" s="18"/>
      <c r="H208" s="17"/>
      <c r="I208" s="17"/>
      <c r="J208" s="17"/>
      <c r="K208" s="16"/>
      <c r="L208" s="15"/>
      <c r="M208" s="14"/>
      <c r="N208" s="13"/>
      <c r="P208" s="12"/>
      <c r="Q208" s="24"/>
      <c r="R208" s="7"/>
      <c r="S208" s="10"/>
      <c r="T208" s="9"/>
      <c r="U208" s="8"/>
      <c r="V208" s="7"/>
      <c r="W208" s="6"/>
      <c r="X208" s="23"/>
      <c r="Y208" s="4"/>
      <c r="Z208" s="3"/>
      <c r="AA208" s="2"/>
      <c r="AB208" s="1"/>
      <c r="BE208" s="25"/>
    </row>
    <row r="209" spans="2:57" ht="32.4" thickTop="1" thickBot="1" x14ac:dyDescent="0.65">
      <c r="B209" s="22"/>
      <c r="C209" s="21"/>
      <c r="D209" s="20"/>
      <c r="E209" s="16"/>
      <c r="F209" s="19"/>
      <c r="G209" s="18"/>
      <c r="H209" s="17"/>
      <c r="I209" s="17"/>
      <c r="J209" s="17"/>
      <c r="K209" s="16"/>
      <c r="L209" s="15"/>
      <c r="M209" s="14"/>
      <c r="N209" s="13"/>
      <c r="P209" s="12"/>
      <c r="Q209" s="24"/>
      <c r="R209" s="7"/>
      <c r="S209" s="10"/>
      <c r="T209" s="9"/>
      <c r="U209" s="8"/>
      <c r="V209" s="7"/>
      <c r="W209" s="6"/>
      <c r="X209" s="23"/>
      <c r="Y209" s="4"/>
      <c r="Z209" s="3"/>
      <c r="AA209" s="2"/>
      <c r="AB209" s="1"/>
      <c r="BE209" s="25"/>
    </row>
    <row r="210" spans="2:57" ht="32.4" thickTop="1" thickBot="1" x14ac:dyDescent="0.65">
      <c r="B210" s="22"/>
      <c r="C210" s="21"/>
      <c r="D210" s="20"/>
      <c r="E210" s="16"/>
      <c r="F210" s="19"/>
      <c r="G210" s="18"/>
      <c r="H210" s="17"/>
      <c r="I210" s="17"/>
      <c r="J210" s="17"/>
      <c r="K210" s="16"/>
      <c r="L210" s="15"/>
      <c r="M210" s="14"/>
      <c r="N210" s="13"/>
      <c r="P210" s="12"/>
      <c r="Q210" s="24"/>
      <c r="R210" s="7"/>
      <c r="S210" s="10"/>
      <c r="T210" s="9"/>
      <c r="U210" s="8"/>
      <c r="V210" s="7"/>
      <c r="W210" s="6"/>
      <c r="X210" s="23"/>
      <c r="Y210" s="4"/>
      <c r="Z210" s="3"/>
      <c r="AA210" s="2"/>
      <c r="AB210" s="1"/>
      <c r="BE210" s="25"/>
    </row>
    <row r="211" spans="2:57" ht="32.4" thickTop="1" thickBot="1" x14ac:dyDescent="0.65">
      <c r="B211" s="22"/>
      <c r="C211" s="21"/>
      <c r="D211" s="20"/>
      <c r="E211" s="16"/>
      <c r="F211" s="19"/>
      <c r="G211" s="18"/>
      <c r="H211" s="17"/>
      <c r="I211" s="17"/>
      <c r="J211" s="17"/>
      <c r="K211" s="16"/>
      <c r="L211" s="15"/>
      <c r="M211" s="14"/>
      <c r="N211" s="13"/>
      <c r="P211" s="12"/>
      <c r="Q211" s="24"/>
      <c r="R211" s="7"/>
      <c r="S211" s="10"/>
      <c r="T211" s="9"/>
      <c r="U211" s="8"/>
      <c r="V211" s="7"/>
      <c r="W211" s="6"/>
      <c r="X211" s="23"/>
      <c r="Y211" s="4"/>
      <c r="Z211" s="3"/>
      <c r="AA211" s="2"/>
      <c r="AB211" s="1"/>
      <c r="BE211" s="25"/>
    </row>
    <row r="212" spans="2:57" ht="32.4" thickTop="1" thickBot="1" x14ac:dyDescent="0.65">
      <c r="B212" s="22"/>
      <c r="C212" s="21"/>
      <c r="D212" s="20"/>
      <c r="E212" s="16"/>
      <c r="F212" s="19"/>
      <c r="G212" s="18"/>
      <c r="H212" s="17"/>
      <c r="I212" s="17"/>
      <c r="J212" s="17"/>
      <c r="K212" s="16"/>
      <c r="L212" s="15"/>
      <c r="M212" s="14"/>
      <c r="N212" s="13"/>
      <c r="P212" s="12"/>
      <c r="Q212" s="24"/>
      <c r="R212" s="7"/>
      <c r="S212" s="10"/>
      <c r="T212" s="9"/>
      <c r="U212" s="8"/>
      <c r="V212" s="7"/>
      <c r="W212" s="6"/>
      <c r="X212" s="23"/>
      <c r="Y212" s="4"/>
      <c r="Z212" s="3"/>
      <c r="AA212" s="2"/>
      <c r="AB212" s="1"/>
      <c r="BE212" s="25"/>
    </row>
    <row r="213" spans="2:57" ht="32.4" thickTop="1" thickBot="1" x14ac:dyDescent="0.65">
      <c r="B213" s="22"/>
      <c r="C213" s="21"/>
      <c r="D213" s="20"/>
      <c r="E213" s="16"/>
      <c r="F213" s="19"/>
      <c r="G213" s="18"/>
      <c r="H213" s="17"/>
      <c r="I213" s="17"/>
      <c r="J213" s="17"/>
      <c r="K213" s="16"/>
      <c r="L213" s="15"/>
      <c r="M213" s="14"/>
      <c r="N213" s="13"/>
      <c r="P213" s="12"/>
      <c r="Q213" s="24"/>
      <c r="R213" s="7"/>
      <c r="S213" s="10"/>
      <c r="T213" s="9"/>
      <c r="U213" s="8"/>
      <c r="V213" s="7"/>
      <c r="W213" s="6"/>
      <c r="X213" s="23"/>
      <c r="Y213" s="4"/>
      <c r="Z213" s="3"/>
      <c r="AA213" s="2"/>
      <c r="AB213" s="1"/>
      <c r="BE213" s="25"/>
    </row>
    <row r="214" spans="2:57" ht="32.4" thickTop="1" thickBot="1" x14ac:dyDescent="0.65">
      <c r="B214" s="22"/>
      <c r="C214" s="21"/>
      <c r="D214" s="20"/>
      <c r="E214" s="16"/>
      <c r="F214" s="19"/>
      <c r="G214" s="18"/>
      <c r="H214" s="17"/>
      <c r="I214" s="17"/>
      <c r="J214" s="17"/>
      <c r="K214" s="16"/>
      <c r="L214" s="15"/>
      <c r="M214" s="14"/>
      <c r="N214" s="13"/>
      <c r="P214" s="12"/>
      <c r="Q214" s="24"/>
      <c r="R214" s="7"/>
      <c r="S214" s="10"/>
      <c r="T214" s="9"/>
      <c r="U214" s="8"/>
      <c r="V214" s="7"/>
      <c r="W214" s="6"/>
      <c r="X214" s="23"/>
      <c r="Y214" s="4"/>
      <c r="Z214" s="3"/>
      <c r="AA214" s="2"/>
      <c r="AB214" s="1"/>
      <c r="BE214" s="25"/>
    </row>
    <row r="215" spans="2:57" ht="32.4" thickTop="1" thickBot="1" x14ac:dyDescent="0.65">
      <c r="B215" s="22"/>
      <c r="C215" s="21"/>
      <c r="D215" s="20"/>
      <c r="E215" s="16"/>
      <c r="F215" s="19"/>
      <c r="G215" s="18"/>
      <c r="H215" s="17"/>
      <c r="I215" s="17"/>
      <c r="J215" s="17"/>
      <c r="K215" s="16"/>
      <c r="L215" s="15"/>
      <c r="M215" s="14"/>
      <c r="N215" s="13"/>
      <c r="P215" s="12"/>
      <c r="Q215" s="24"/>
      <c r="R215" s="7"/>
      <c r="S215" s="10"/>
      <c r="T215" s="9"/>
      <c r="U215" s="8"/>
      <c r="V215" s="7"/>
      <c r="W215" s="6"/>
      <c r="X215" s="23"/>
      <c r="Y215" s="4"/>
      <c r="Z215" s="3"/>
      <c r="AA215" s="2"/>
      <c r="AB215" s="1"/>
      <c r="BE215" s="25"/>
    </row>
    <row r="216" spans="2:57" ht="32.4" thickTop="1" thickBot="1" x14ac:dyDescent="0.65">
      <c r="B216" s="22"/>
      <c r="C216" s="21"/>
      <c r="D216" s="20"/>
      <c r="E216" s="16"/>
      <c r="F216" s="19"/>
      <c r="G216" s="18"/>
      <c r="H216" s="17"/>
      <c r="I216" s="17"/>
      <c r="J216" s="17"/>
      <c r="K216" s="16"/>
      <c r="L216" s="15"/>
      <c r="M216" s="14"/>
      <c r="N216" s="13"/>
      <c r="P216" s="12"/>
      <c r="Q216" s="24"/>
      <c r="R216" s="7"/>
      <c r="S216" s="10"/>
      <c r="T216" s="9"/>
      <c r="U216" s="8"/>
      <c r="V216" s="7"/>
      <c r="W216" s="6"/>
      <c r="X216" s="23"/>
      <c r="Y216" s="4"/>
      <c r="Z216" s="3"/>
      <c r="AA216" s="2"/>
      <c r="AB216" s="1"/>
      <c r="BE216" s="25"/>
    </row>
    <row r="217" spans="2:57" ht="32.4" thickTop="1" thickBot="1" x14ac:dyDescent="0.65">
      <c r="B217" s="22"/>
      <c r="C217" s="21"/>
      <c r="D217" s="20"/>
      <c r="E217" s="16"/>
      <c r="F217" s="19"/>
      <c r="G217" s="18"/>
      <c r="H217" s="17"/>
      <c r="I217" s="17"/>
      <c r="J217" s="17"/>
      <c r="K217" s="16"/>
      <c r="L217" s="15"/>
      <c r="M217" s="14"/>
      <c r="N217" s="13"/>
      <c r="P217" s="12"/>
      <c r="Q217" s="24"/>
      <c r="R217" s="7"/>
      <c r="S217" s="10"/>
      <c r="T217" s="9"/>
      <c r="U217" s="8"/>
      <c r="V217" s="7"/>
      <c r="W217" s="6"/>
      <c r="X217" s="23"/>
      <c r="Y217" s="4"/>
      <c r="Z217" s="3"/>
      <c r="AA217" s="2"/>
      <c r="AB217" s="1"/>
      <c r="BE217" s="25"/>
    </row>
    <row r="218" spans="2:57" ht="32.4" thickTop="1" thickBot="1" x14ac:dyDescent="0.65">
      <c r="B218" s="22"/>
      <c r="C218" s="21"/>
      <c r="D218" s="20"/>
      <c r="E218" s="16"/>
      <c r="F218" s="19"/>
      <c r="G218" s="18"/>
      <c r="H218" s="17"/>
      <c r="I218" s="17"/>
      <c r="J218" s="17"/>
      <c r="K218" s="16"/>
      <c r="L218" s="15"/>
      <c r="M218" s="14"/>
      <c r="N218" s="13"/>
      <c r="P218" s="12"/>
      <c r="Q218" s="24"/>
      <c r="R218" s="7"/>
      <c r="S218" s="10"/>
      <c r="T218" s="9"/>
      <c r="U218" s="8"/>
      <c r="V218" s="7"/>
      <c r="W218" s="6"/>
      <c r="X218" s="23"/>
      <c r="Y218" s="4"/>
      <c r="Z218" s="3"/>
      <c r="AA218" s="2"/>
      <c r="AB218" s="1"/>
      <c r="BE218" s="25"/>
    </row>
    <row r="219" spans="2:57" ht="32.4" thickTop="1" thickBot="1" x14ac:dyDescent="0.65">
      <c r="B219" s="22"/>
      <c r="C219" s="21"/>
      <c r="D219" s="20"/>
      <c r="E219" s="16"/>
      <c r="F219" s="19"/>
      <c r="G219" s="18"/>
      <c r="H219" s="17"/>
      <c r="I219" s="17"/>
      <c r="J219" s="17"/>
      <c r="K219" s="16"/>
      <c r="L219" s="15"/>
      <c r="M219" s="14"/>
      <c r="N219" s="13"/>
      <c r="P219" s="12"/>
      <c r="Q219" s="24"/>
      <c r="R219" s="7"/>
      <c r="S219" s="10"/>
      <c r="T219" s="9"/>
      <c r="U219" s="8"/>
      <c r="V219" s="7"/>
      <c r="W219" s="6"/>
      <c r="X219" s="23"/>
      <c r="Y219" s="4"/>
      <c r="Z219" s="3"/>
      <c r="AA219" s="2"/>
      <c r="AB219" s="1"/>
      <c r="BE219" s="25"/>
    </row>
    <row r="220" spans="2:57" ht="32.4" thickTop="1" thickBot="1" x14ac:dyDescent="0.65">
      <c r="B220" s="22"/>
      <c r="C220" s="21"/>
      <c r="D220" s="20"/>
      <c r="E220" s="16"/>
      <c r="F220" s="19"/>
      <c r="G220" s="18"/>
      <c r="H220" s="17"/>
      <c r="I220" s="17"/>
      <c r="J220" s="17"/>
      <c r="K220" s="16"/>
      <c r="L220" s="15"/>
      <c r="M220" s="14"/>
      <c r="N220" s="13"/>
      <c r="P220" s="12"/>
      <c r="Q220" s="24"/>
      <c r="R220" s="7"/>
      <c r="S220" s="10"/>
      <c r="T220" s="9"/>
      <c r="U220" s="8"/>
      <c r="V220" s="7"/>
      <c r="W220" s="6"/>
      <c r="X220" s="23"/>
      <c r="Y220" s="4"/>
      <c r="Z220" s="3"/>
      <c r="AA220" s="2"/>
      <c r="AB220" s="1"/>
      <c r="BE220" s="25"/>
    </row>
    <row r="221" spans="2:57" ht="32.4" thickTop="1" thickBot="1" x14ac:dyDescent="0.65">
      <c r="B221" s="22"/>
      <c r="C221" s="21"/>
      <c r="D221" s="20"/>
      <c r="E221" s="16"/>
      <c r="F221" s="19"/>
      <c r="G221" s="18"/>
      <c r="H221" s="17"/>
      <c r="I221" s="17"/>
      <c r="J221" s="17"/>
      <c r="K221" s="16"/>
      <c r="L221" s="15"/>
      <c r="M221" s="14"/>
      <c r="N221" s="13"/>
      <c r="P221" s="12"/>
      <c r="Q221" s="24"/>
      <c r="R221" s="7"/>
      <c r="S221" s="10"/>
      <c r="T221" s="9"/>
      <c r="U221" s="8"/>
      <c r="V221" s="7"/>
      <c r="W221" s="6"/>
      <c r="X221" s="23"/>
      <c r="Y221" s="4"/>
      <c r="Z221" s="3"/>
      <c r="AA221" s="2"/>
      <c r="AB221" s="1"/>
      <c r="BE221" s="25"/>
    </row>
    <row r="222" spans="2:57" ht="32.4" thickTop="1" thickBot="1" x14ac:dyDescent="0.65">
      <c r="B222" s="22"/>
      <c r="C222" s="21"/>
      <c r="D222" s="20"/>
      <c r="E222" s="16"/>
      <c r="F222" s="19"/>
      <c r="G222" s="18"/>
      <c r="H222" s="17"/>
      <c r="I222" s="17"/>
      <c r="J222" s="17"/>
      <c r="K222" s="16"/>
      <c r="L222" s="15"/>
      <c r="M222" s="14"/>
      <c r="N222" s="13"/>
      <c r="P222" s="12"/>
      <c r="Q222" s="24"/>
      <c r="R222" s="7"/>
      <c r="S222" s="10"/>
      <c r="T222" s="9"/>
      <c r="U222" s="8"/>
      <c r="V222" s="7"/>
      <c r="W222" s="6"/>
      <c r="X222" s="23"/>
      <c r="Y222" s="4"/>
      <c r="Z222" s="3"/>
      <c r="AA222" s="2"/>
      <c r="AB222" s="1"/>
      <c r="BE222" s="25"/>
    </row>
    <row r="223" spans="2:57" ht="32.4" thickTop="1" thickBot="1" x14ac:dyDescent="0.65">
      <c r="B223" s="22"/>
      <c r="C223" s="21"/>
      <c r="D223" s="20"/>
      <c r="E223" s="16"/>
      <c r="F223" s="19"/>
      <c r="G223" s="18"/>
      <c r="H223" s="17"/>
      <c r="I223" s="17"/>
      <c r="J223" s="17"/>
      <c r="K223" s="16"/>
      <c r="L223" s="15"/>
      <c r="M223" s="14"/>
      <c r="N223" s="13"/>
      <c r="P223" s="12"/>
      <c r="Q223" s="24"/>
      <c r="R223" s="7"/>
      <c r="S223" s="10"/>
      <c r="T223" s="9"/>
      <c r="U223" s="8"/>
      <c r="V223" s="7"/>
      <c r="W223" s="6"/>
      <c r="X223" s="23"/>
      <c r="Y223" s="4"/>
      <c r="Z223" s="3"/>
      <c r="AA223" s="2"/>
      <c r="AB223" s="1"/>
      <c r="BE223" s="25"/>
    </row>
    <row r="224" spans="2:57" ht="32.4" thickTop="1" thickBot="1" x14ac:dyDescent="0.65">
      <c r="B224" s="22"/>
      <c r="C224" s="21"/>
      <c r="D224" s="20"/>
      <c r="E224" s="16"/>
      <c r="F224" s="19"/>
      <c r="G224" s="18"/>
      <c r="H224" s="17"/>
      <c r="I224" s="17"/>
      <c r="J224" s="17"/>
      <c r="K224" s="16"/>
      <c r="L224" s="15"/>
      <c r="M224" s="14"/>
      <c r="N224" s="13"/>
      <c r="P224" s="12"/>
      <c r="Q224" s="24"/>
      <c r="R224" s="7"/>
      <c r="S224" s="10"/>
      <c r="T224" s="9"/>
      <c r="U224" s="8"/>
      <c r="V224" s="7"/>
      <c r="W224" s="6"/>
      <c r="X224" s="23"/>
      <c r="Y224" s="4"/>
      <c r="Z224" s="3"/>
      <c r="AA224" s="2"/>
      <c r="AB224" s="1"/>
      <c r="BE224" s="25"/>
    </row>
    <row r="225" spans="2:57" ht="32.4" thickTop="1" thickBot="1" x14ac:dyDescent="0.65">
      <c r="B225" s="22"/>
      <c r="C225" s="21"/>
      <c r="D225" s="20"/>
      <c r="E225" s="16"/>
      <c r="F225" s="19"/>
      <c r="G225" s="18"/>
      <c r="H225" s="17"/>
      <c r="I225" s="17"/>
      <c r="J225" s="17"/>
      <c r="K225" s="16"/>
      <c r="L225" s="15"/>
      <c r="M225" s="14"/>
      <c r="N225" s="13"/>
      <c r="P225" s="12"/>
      <c r="Q225" s="24"/>
      <c r="R225" s="7"/>
      <c r="S225" s="10"/>
      <c r="T225" s="9"/>
      <c r="U225" s="8"/>
      <c r="V225" s="7"/>
      <c r="W225" s="6"/>
      <c r="X225" s="23"/>
      <c r="Y225" s="4"/>
      <c r="Z225" s="3"/>
      <c r="AA225" s="2"/>
      <c r="AB225" s="1"/>
      <c r="BE225" s="25"/>
    </row>
    <row r="226" spans="2:57" ht="32.4" thickTop="1" thickBot="1" x14ac:dyDescent="0.65">
      <c r="B226" s="22"/>
      <c r="C226" s="21"/>
      <c r="D226" s="20"/>
      <c r="E226" s="16"/>
      <c r="F226" s="19"/>
      <c r="G226" s="18"/>
      <c r="H226" s="17"/>
      <c r="I226" s="17"/>
      <c r="J226" s="17"/>
      <c r="K226" s="16"/>
      <c r="L226" s="15"/>
      <c r="M226" s="14"/>
      <c r="N226" s="13"/>
      <c r="P226" s="12"/>
      <c r="Q226" s="24"/>
      <c r="R226" s="7"/>
      <c r="S226" s="10"/>
      <c r="T226" s="9"/>
      <c r="U226" s="8"/>
      <c r="V226" s="7"/>
      <c r="W226" s="6"/>
      <c r="X226" s="23"/>
      <c r="Y226" s="4"/>
      <c r="Z226" s="3"/>
      <c r="AA226" s="2"/>
      <c r="AB226" s="1"/>
      <c r="BE226" s="25"/>
    </row>
    <row r="227" spans="2:57" ht="32.4" thickTop="1" thickBot="1" x14ac:dyDescent="0.65">
      <c r="B227" s="22"/>
      <c r="C227" s="21"/>
      <c r="D227" s="20"/>
      <c r="E227" s="16"/>
      <c r="F227" s="19"/>
      <c r="G227" s="18"/>
      <c r="H227" s="17"/>
      <c r="I227" s="17"/>
      <c r="J227" s="17"/>
      <c r="K227" s="16"/>
      <c r="L227" s="15"/>
      <c r="M227" s="14"/>
      <c r="N227" s="13"/>
      <c r="P227" s="12"/>
      <c r="Q227" s="11"/>
      <c r="R227" s="7"/>
      <c r="S227" s="10"/>
      <c r="T227" s="9"/>
      <c r="U227" s="8"/>
      <c r="V227" s="7"/>
      <c r="W227" s="6"/>
      <c r="X227" s="5"/>
      <c r="Y227" s="4"/>
      <c r="Z227" s="3"/>
      <c r="AA227" s="2"/>
      <c r="AB227" s="1"/>
      <c r="BE227" s="25"/>
    </row>
    <row r="228" spans="2:57" ht="26.4" thickTop="1" x14ac:dyDescent="0.5">
      <c r="BE228" s="25"/>
    </row>
    <row r="229" spans="2:57" ht="25.8" x14ac:dyDescent="0.5">
      <c r="BE229" s="25"/>
    </row>
    <row r="230" spans="2:57" ht="25.8" x14ac:dyDescent="0.5">
      <c r="BE230" s="25"/>
    </row>
    <row r="231" spans="2:57" ht="25.8" x14ac:dyDescent="0.5">
      <c r="BE231" s="25"/>
    </row>
    <row r="232" spans="2:57" ht="26.4" thickBot="1" x14ac:dyDescent="0.55000000000000004">
      <c r="BE232" s="25"/>
    </row>
    <row r="233" spans="2:57" ht="39.6" thickTop="1" thickBot="1" x14ac:dyDescent="0.75">
      <c r="C233" s="55"/>
      <c r="D233" s="54"/>
      <c r="E233" s="53"/>
      <c r="F233" s="53"/>
      <c r="G233" s="52"/>
      <c r="H233" s="53"/>
      <c r="I233" s="53"/>
      <c r="J233" s="53"/>
      <c r="K233" s="53"/>
      <c r="L233" s="52"/>
      <c r="M233" s="51"/>
      <c r="N233" s="50"/>
      <c r="P233" s="49"/>
      <c r="Q233" s="48"/>
      <c r="R233" s="47"/>
      <c r="S233" s="46"/>
      <c r="T233" s="46"/>
      <c r="U233" s="45"/>
      <c r="V233" s="47"/>
      <c r="W233" s="46"/>
      <c r="X233" s="46"/>
      <c r="Y233" s="46"/>
      <c r="Z233" s="45"/>
      <c r="AA233" s="44"/>
      <c r="AB233" s="43"/>
      <c r="BE233" s="25"/>
    </row>
    <row r="234" spans="2:57" ht="31.8" thickTop="1" thickBot="1" x14ac:dyDescent="0.6">
      <c r="C234" s="42"/>
      <c r="D234" s="41"/>
      <c r="E234" s="41"/>
      <c r="F234" s="41"/>
      <c r="G234" s="40"/>
      <c r="H234" s="41"/>
      <c r="I234" s="41"/>
      <c r="J234" s="41"/>
      <c r="K234" s="41"/>
      <c r="L234" s="40"/>
      <c r="M234" s="39"/>
      <c r="N234" s="38"/>
      <c r="P234" s="37"/>
      <c r="Q234" s="36"/>
      <c r="R234" s="35"/>
      <c r="S234" s="35"/>
      <c r="T234" s="35"/>
      <c r="U234" s="34"/>
      <c r="V234" s="35"/>
      <c r="W234" s="35"/>
      <c r="X234" s="35"/>
      <c r="Y234" s="35"/>
      <c r="Z234" s="34"/>
      <c r="AA234" s="33"/>
      <c r="AB234" s="32"/>
      <c r="BE234" s="25"/>
    </row>
    <row r="235" spans="2:57" ht="32.4" thickTop="1" thickBot="1" x14ac:dyDescent="0.65">
      <c r="B235" s="22"/>
      <c r="C235" s="21"/>
      <c r="D235" s="20"/>
      <c r="E235" s="16"/>
      <c r="F235" s="19"/>
      <c r="G235" s="18"/>
      <c r="H235" s="17"/>
      <c r="I235" s="17"/>
      <c r="J235" s="17"/>
      <c r="K235" s="16"/>
      <c r="L235" s="15"/>
      <c r="M235" s="14"/>
      <c r="N235" s="13"/>
      <c r="P235" s="12"/>
      <c r="Q235" s="24"/>
      <c r="R235" s="20"/>
      <c r="S235" s="31"/>
      <c r="T235" s="30"/>
      <c r="U235" s="8"/>
      <c r="V235" s="20"/>
      <c r="W235" s="17"/>
      <c r="X235" s="29"/>
      <c r="Y235" s="28"/>
      <c r="Z235" s="19"/>
      <c r="AA235" s="27"/>
      <c r="AB235" s="26"/>
      <c r="BE235" s="25"/>
    </row>
    <row r="236" spans="2:57" ht="32.4" thickTop="1" thickBot="1" x14ac:dyDescent="0.65">
      <c r="B236" s="22"/>
      <c r="C236" s="21"/>
      <c r="D236" s="20"/>
      <c r="E236" s="16"/>
      <c r="F236" s="19"/>
      <c r="G236" s="18"/>
      <c r="H236" s="17"/>
      <c r="I236" s="17"/>
      <c r="J236" s="17"/>
      <c r="K236" s="16"/>
      <c r="L236" s="15"/>
      <c r="M236" s="14"/>
      <c r="N236" s="13"/>
      <c r="P236" s="12"/>
      <c r="Q236" s="24"/>
      <c r="R236" s="7"/>
      <c r="S236" s="10"/>
      <c r="T236" s="9"/>
      <c r="U236" s="8"/>
      <c r="V236" s="7"/>
      <c r="W236" s="6"/>
      <c r="X236" s="23"/>
      <c r="Y236" s="4"/>
      <c r="Z236" s="3"/>
      <c r="AA236" s="2"/>
      <c r="AB236" s="1"/>
      <c r="BE236" s="25"/>
    </row>
    <row r="237" spans="2:57" ht="32.4" thickTop="1" thickBot="1" x14ac:dyDescent="0.65">
      <c r="B237" s="22"/>
      <c r="C237" s="21"/>
      <c r="D237" s="20"/>
      <c r="E237" s="16"/>
      <c r="F237" s="19"/>
      <c r="G237" s="18"/>
      <c r="H237" s="17"/>
      <c r="I237" s="17"/>
      <c r="J237" s="17"/>
      <c r="K237" s="16"/>
      <c r="L237" s="15"/>
      <c r="M237" s="14"/>
      <c r="N237" s="13"/>
      <c r="P237" s="12"/>
      <c r="Q237" s="24"/>
      <c r="R237" s="7"/>
      <c r="S237" s="10"/>
      <c r="T237" s="9"/>
      <c r="U237" s="8"/>
      <c r="V237" s="7"/>
      <c r="W237" s="6"/>
      <c r="X237" s="23"/>
      <c r="Y237" s="4"/>
      <c r="Z237" s="3"/>
      <c r="AA237" s="2"/>
      <c r="AB237" s="1"/>
      <c r="BE237" s="25"/>
    </row>
    <row r="238" spans="2:57" ht="32.4" thickTop="1" thickBot="1" x14ac:dyDescent="0.65">
      <c r="B238" s="22"/>
      <c r="C238" s="21"/>
      <c r="D238" s="20"/>
      <c r="E238" s="16"/>
      <c r="F238" s="19"/>
      <c r="G238" s="18"/>
      <c r="H238" s="17"/>
      <c r="I238" s="17"/>
      <c r="J238" s="17"/>
      <c r="K238" s="16"/>
      <c r="L238" s="15"/>
      <c r="M238" s="14"/>
      <c r="N238" s="13"/>
      <c r="P238" s="12"/>
      <c r="Q238" s="24"/>
      <c r="R238" s="7"/>
      <c r="S238" s="10"/>
      <c r="T238" s="9"/>
      <c r="U238" s="8"/>
      <c r="V238" s="7"/>
      <c r="W238" s="6"/>
      <c r="X238" s="23"/>
      <c r="Y238" s="4"/>
      <c r="Z238" s="3"/>
      <c r="AA238" s="2"/>
      <c r="AB238" s="1"/>
      <c r="BE238" s="25"/>
    </row>
    <row r="239" spans="2:57" ht="32.4" thickTop="1" thickBot="1" x14ac:dyDescent="0.65">
      <c r="B239" s="22"/>
      <c r="C239" s="21"/>
      <c r="D239" s="20"/>
      <c r="E239" s="16"/>
      <c r="F239" s="19"/>
      <c r="G239" s="18"/>
      <c r="H239" s="17"/>
      <c r="I239" s="17"/>
      <c r="J239" s="17"/>
      <c r="K239" s="16"/>
      <c r="L239" s="15"/>
      <c r="M239" s="14"/>
      <c r="N239" s="13"/>
      <c r="P239" s="12"/>
      <c r="Q239" s="24"/>
      <c r="R239" s="7"/>
      <c r="S239" s="10"/>
      <c r="T239" s="9"/>
      <c r="U239" s="8"/>
      <c r="V239" s="7"/>
      <c r="W239" s="6"/>
      <c r="X239" s="23"/>
      <c r="Y239" s="4"/>
      <c r="Z239" s="3"/>
      <c r="AA239" s="2"/>
      <c r="AB239" s="1"/>
      <c r="BE239" s="25"/>
    </row>
    <row r="240" spans="2:57" ht="32.4" thickTop="1" thickBot="1" x14ac:dyDescent="0.65">
      <c r="B240" s="22"/>
      <c r="C240" s="21"/>
      <c r="D240" s="20"/>
      <c r="E240" s="16"/>
      <c r="F240" s="19"/>
      <c r="G240" s="18"/>
      <c r="H240" s="17"/>
      <c r="I240" s="17"/>
      <c r="J240" s="17"/>
      <c r="K240" s="16"/>
      <c r="L240" s="15"/>
      <c r="M240" s="14"/>
      <c r="N240" s="13"/>
      <c r="P240" s="12"/>
      <c r="Q240" s="24"/>
      <c r="R240" s="7"/>
      <c r="S240" s="10"/>
      <c r="T240" s="9"/>
      <c r="U240" s="8"/>
      <c r="V240" s="7"/>
      <c r="W240" s="6"/>
      <c r="X240" s="23"/>
      <c r="Y240" s="4"/>
      <c r="Z240" s="3"/>
      <c r="AA240" s="2"/>
      <c r="AB240" s="1"/>
      <c r="BE240" s="25"/>
    </row>
    <row r="241" spans="2:57" ht="32.4" thickTop="1" thickBot="1" x14ac:dyDescent="0.65">
      <c r="B241" s="22"/>
      <c r="C241" s="21"/>
      <c r="D241" s="20"/>
      <c r="E241" s="16"/>
      <c r="F241" s="19"/>
      <c r="G241" s="18"/>
      <c r="H241" s="17"/>
      <c r="I241" s="17"/>
      <c r="J241" s="17"/>
      <c r="K241" s="16"/>
      <c r="L241" s="15"/>
      <c r="M241" s="14"/>
      <c r="N241" s="13"/>
      <c r="P241" s="12"/>
      <c r="Q241" s="24"/>
      <c r="R241" s="7"/>
      <c r="S241" s="10"/>
      <c r="T241" s="9"/>
      <c r="U241" s="8"/>
      <c r="V241" s="7"/>
      <c r="W241" s="6"/>
      <c r="X241" s="23"/>
      <c r="Y241" s="4"/>
      <c r="Z241" s="3"/>
      <c r="AA241" s="2"/>
      <c r="AB241" s="1"/>
      <c r="BE241" s="25"/>
    </row>
    <row r="242" spans="2:57" ht="32.4" thickTop="1" thickBot="1" x14ac:dyDescent="0.65">
      <c r="B242" s="22"/>
      <c r="C242" s="21"/>
      <c r="D242" s="20"/>
      <c r="E242" s="16"/>
      <c r="F242" s="19"/>
      <c r="G242" s="18"/>
      <c r="H242" s="17"/>
      <c r="I242" s="17"/>
      <c r="J242" s="17"/>
      <c r="K242" s="16"/>
      <c r="L242" s="15"/>
      <c r="M242" s="14"/>
      <c r="N242" s="13"/>
      <c r="P242" s="12"/>
      <c r="Q242" s="24"/>
      <c r="R242" s="7"/>
      <c r="S242" s="10"/>
      <c r="T242" s="9"/>
      <c r="U242" s="8"/>
      <c r="V242" s="7"/>
      <c r="W242" s="6"/>
      <c r="X242" s="23"/>
      <c r="Y242" s="4"/>
      <c r="Z242" s="3"/>
      <c r="AA242" s="2"/>
      <c r="AB242" s="1"/>
      <c r="BE242" s="25"/>
    </row>
    <row r="243" spans="2:57" ht="32.4" thickTop="1" thickBot="1" x14ac:dyDescent="0.65">
      <c r="B243" s="22"/>
      <c r="C243" s="21"/>
      <c r="D243" s="20"/>
      <c r="E243" s="16"/>
      <c r="F243" s="19"/>
      <c r="G243" s="18"/>
      <c r="H243" s="17"/>
      <c r="I243" s="17"/>
      <c r="J243" s="17"/>
      <c r="K243" s="16"/>
      <c r="L243" s="15"/>
      <c r="M243" s="14"/>
      <c r="N243" s="13"/>
      <c r="P243" s="12"/>
      <c r="Q243" s="24"/>
      <c r="R243" s="7"/>
      <c r="S243" s="10"/>
      <c r="T243" s="9"/>
      <c r="U243" s="8"/>
      <c r="V243" s="7"/>
      <c r="W243" s="6"/>
      <c r="X243" s="23"/>
      <c r="Y243" s="4"/>
      <c r="Z243" s="3"/>
      <c r="AA243" s="2"/>
      <c r="AB243" s="1"/>
      <c r="BE243" s="25"/>
    </row>
    <row r="244" spans="2:57" ht="32.4" thickTop="1" thickBot="1" x14ac:dyDescent="0.65">
      <c r="B244" s="22"/>
      <c r="C244" s="21"/>
      <c r="D244" s="20"/>
      <c r="E244" s="16"/>
      <c r="F244" s="19"/>
      <c r="G244" s="18"/>
      <c r="H244" s="17"/>
      <c r="I244" s="17"/>
      <c r="J244" s="17"/>
      <c r="K244" s="16"/>
      <c r="L244" s="15"/>
      <c r="M244" s="14"/>
      <c r="N244" s="13"/>
      <c r="P244" s="12"/>
      <c r="Q244" s="24"/>
      <c r="R244" s="7"/>
      <c r="S244" s="10"/>
      <c r="T244" s="9"/>
      <c r="U244" s="8"/>
      <c r="V244" s="7"/>
      <c r="W244" s="6"/>
      <c r="X244" s="23"/>
      <c r="Y244" s="4"/>
      <c r="Z244" s="3"/>
      <c r="AA244" s="2"/>
      <c r="AB244" s="1"/>
      <c r="BE244" s="25"/>
    </row>
    <row r="245" spans="2:57" ht="32.4" thickTop="1" thickBot="1" x14ac:dyDescent="0.65">
      <c r="B245" s="22"/>
      <c r="C245" s="21"/>
      <c r="D245" s="20"/>
      <c r="E245" s="16"/>
      <c r="F245" s="19"/>
      <c r="G245" s="18"/>
      <c r="H245" s="17"/>
      <c r="I245" s="17"/>
      <c r="J245" s="17"/>
      <c r="K245" s="16"/>
      <c r="L245" s="15"/>
      <c r="M245" s="14"/>
      <c r="N245" s="13"/>
      <c r="P245" s="12"/>
      <c r="Q245" s="24"/>
      <c r="R245" s="7"/>
      <c r="S245" s="10"/>
      <c r="T245" s="9"/>
      <c r="U245" s="8"/>
      <c r="V245" s="7"/>
      <c r="W245" s="6"/>
      <c r="X245" s="23"/>
      <c r="Y245" s="4"/>
      <c r="Z245" s="3"/>
      <c r="AA245" s="2"/>
      <c r="AB245" s="1"/>
      <c r="BE245" s="25"/>
    </row>
    <row r="246" spans="2:57" ht="32.4" thickTop="1" thickBot="1" x14ac:dyDescent="0.65">
      <c r="B246" s="22"/>
      <c r="C246" s="21"/>
      <c r="D246" s="20"/>
      <c r="E246" s="16"/>
      <c r="F246" s="19"/>
      <c r="G246" s="18"/>
      <c r="H246" s="17"/>
      <c r="I246" s="17"/>
      <c r="J246" s="17"/>
      <c r="K246" s="16"/>
      <c r="L246" s="15"/>
      <c r="M246" s="14"/>
      <c r="N246" s="13"/>
      <c r="P246" s="12"/>
      <c r="Q246" s="24"/>
      <c r="R246" s="7"/>
      <c r="S246" s="10"/>
      <c r="T246" s="9"/>
      <c r="U246" s="8"/>
      <c r="V246" s="7"/>
      <c r="W246" s="6"/>
      <c r="X246" s="23"/>
      <c r="Y246" s="4"/>
      <c r="Z246" s="3"/>
      <c r="AA246" s="2"/>
      <c r="AB246" s="1"/>
      <c r="BE246" s="25"/>
    </row>
    <row r="247" spans="2:57" ht="32.4" thickTop="1" thickBot="1" x14ac:dyDescent="0.65">
      <c r="B247" s="22"/>
      <c r="C247" s="21"/>
      <c r="D247" s="20"/>
      <c r="E247" s="16"/>
      <c r="F247" s="19"/>
      <c r="G247" s="18"/>
      <c r="H247" s="17"/>
      <c r="I247" s="17"/>
      <c r="J247" s="17"/>
      <c r="K247" s="16"/>
      <c r="L247" s="15"/>
      <c r="M247" s="14"/>
      <c r="N247" s="13"/>
      <c r="P247" s="12"/>
      <c r="Q247" s="24"/>
      <c r="R247" s="7"/>
      <c r="S247" s="10"/>
      <c r="T247" s="9"/>
      <c r="U247" s="8"/>
      <c r="V247" s="7"/>
      <c r="W247" s="6"/>
      <c r="X247" s="23"/>
      <c r="Y247" s="4"/>
      <c r="Z247" s="3"/>
      <c r="AA247" s="2"/>
      <c r="AB247" s="1"/>
    </row>
    <row r="248" spans="2:57" ht="32.4" thickTop="1" thickBot="1" x14ac:dyDescent="0.65">
      <c r="B248" s="22"/>
      <c r="C248" s="21"/>
      <c r="D248" s="20"/>
      <c r="E248" s="16"/>
      <c r="F248" s="19"/>
      <c r="G248" s="18"/>
      <c r="H248" s="17"/>
      <c r="I248" s="17"/>
      <c r="J248" s="17"/>
      <c r="K248" s="16"/>
      <c r="L248" s="15"/>
      <c r="M248" s="14"/>
      <c r="N248" s="13"/>
      <c r="P248" s="12"/>
      <c r="Q248" s="24"/>
      <c r="R248" s="7"/>
      <c r="S248" s="10"/>
      <c r="T248" s="9"/>
      <c r="U248" s="8"/>
      <c r="V248" s="7"/>
      <c r="W248" s="6"/>
      <c r="X248" s="23"/>
      <c r="Y248" s="4"/>
      <c r="Z248" s="3"/>
      <c r="AA248" s="2"/>
      <c r="AB248" s="1"/>
    </row>
    <row r="249" spans="2:57" ht="32.4" thickTop="1" thickBot="1" x14ac:dyDescent="0.65">
      <c r="B249" s="22"/>
      <c r="C249" s="21"/>
      <c r="D249" s="20"/>
      <c r="E249" s="16"/>
      <c r="F249" s="19"/>
      <c r="G249" s="18"/>
      <c r="H249" s="17"/>
      <c r="I249" s="17"/>
      <c r="J249" s="17"/>
      <c r="K249" s="16"/>
      <c r="L249" s="15"/>
      <c r="M249" s="14"/>
      <c r="N249" s="13"/>
      <c r="P249" s="12"/>
      <c r="Q249" s="24"/>
      <c r="R249" s="7"/>
      <c r="S249" s="10"/>
      <c r="T249" s="9"/>
      <c r="U249" s="8"/>
      <c r="V249" s="7"/>
      <c r="W249" s="6"/>
      <c r="X249" s="23"/>
      <c r="Y249" s="4"/>
      <c r="Z249" s="3"/>
      <c r="AA249" s="2"/>
      <c r="AB249" s="1"/>
    </row>
    <row r="250" spans="2:57" ht="32.4" thickTop="1" thickBot="1" x14ac:dyDescent="0.65">
      <c r="B250" s="22"/>
      <c r="C250" s="21"/>
      <c r="D250" s="20"/>
      <c r="E250" s="16"/>
      <c r="F250" s="19"/>
      <c r="G250" s="18"/>
      <c r="H250" s="17"/>
      <c r="I250" s="17"/>
      <c r="J250" s="17"/>
      <c r="K250" s="16"/>
      <c r="L250" s="15"/>
      <c r="M250" s="14"/>
      <c r="N250" s="13"/>
      <c r="P250" s="12"/>
      <c r="Q250" s="24"/>
      <c r="R250" s="7"/>
      <c r="S250" s="10"/>
      <c r="T250" s="9"/>
      <c r="U250" s="8"/>
      <c r="V250" s="7"/>
      <c r="W250" s="6"/>
      <c r="X250" s="23"/>
      <c r="Y250" s="4"/>
      <c r="Z250" s="3"/>
      <c r="AA250" s="2"/>
      <c r="AB250" s="1"/>
    </row>
    <row r="251" spans="2:57" ht="32.4" thickTop="1" thickBot="1" x14ac:dyDescent="0.65">
      <c r="B251" s="22"/>
      <c r="C251" s="21"/>
      <c r="D251" s="20"/>
      <c r="E251" s="16"/>
      <c r="F251" s="19"/>
      <c r="G251" s="18"/>
      <c r="H251" s="17"/>
      <c r="I251" s="17"/>
      <c r="J251" s="17"/>
      <c r="K251" s="16"/>
      <c r="L251" s="15"/>
      <c r="M251" s="14"/>
      <c r="N251" s="13"/>
      <c r="P251" s="12"/>
      <c r="Q251" s="24"/>
      <c r="R251" s="7"/>
      <c r="S251" s="10"/>
      <c r="T251" s="9"/>
      <c r="U251" s="8"/>
      <c r="V251" s="7"/>
      <c r="W251" s="6"/>
      <c r="X251" s="23"/>
      <c r="Y251" s="4"/>
      <c r="Z251" s="3"/>
      <c r="AA251" s="2"/>
      <c r="AB251" s="1"/>
    </row>
    <row r="252" spans="2:57" ht="32.4" thickTop="1" thickBot="1" x14ac:dyDescent="0.65">
      <c r="B252" s="22"/>
      <c r="C252" s="21"/>
      <c r="D252" s="20"/>
      <c r="E252" s="16"/>
      <c r="F252" s="19"/>
      <c r="G252" s="18"/>
      <c r="H252" s="17"/>
      <c r="I252" s="17"/>
      <c r="J252" s="17"/>
      <c r="K252" s="16"/>
      <c r="L252" s="15"/>
      <c r="M252" s="14"/>
      <c r="N252" s="13"/>
      <c r="P252" s="12"/>
      <c r="Q252" s="24"/>
      <c r="R252" s="7"/>
      <c r="S252" s="10"/>
      <c r="T252" s="9"/>
      <c r="U252" s="8"/>
      <c r="V252" s="7"/>
      <c r="W252" s="6"/>
      <c r="X252" s="23"/>
      <c r="Y252" s="4"/>
      <c r="Z252" s="3"/>
      <c r="AA252" s="2"/>
      <c r="AB252" s="1"/>
    </row>
    <row r="253" spans="2:57" ht="32.4" thickTop="1" thickBot="1" x14ac:dyDescent="0.65">
      <c r="B253" s="22"/>
      <c r="C253" s="21"/>
      <c r="D253" s="20"/>
      <c r="E253" s="16"/>
      <c r="F253" s="19"/>
      <c r="G253" s="18"/>
      <c r="H253" s="17"/>
      <c r="I253" s="17"/>
      <c r="J253" s="17"/>
      <c r="K253" s="16"/>
      <c r="L253" s="15"/>
      <c r="M253" s="14"/>
      <c r="N253" s="13"/>
      <c r="P253" s="12"/>
      <c r="Q253" s="24"/>
      <c r="R253" s="7"/>
      <c r="S253" s="10"/>
      <c r="T253" s="9"/>
      <c r="U253" s="8"/>
      <c r="V253" s="7"/>
      <c r="W253" s="6"/>
      <c r="X253" s="23"/>
      <c r="Y253" s="4"/>
      <c r="Z253" s="3"/>
      <c r="AA253" s="2"/>
      <c r="AB253" s="1"/>
    </row>
    <row r="254" spans="2:57" ht="32.4" thickTop="1" thickBot="1" x14ac:dyDescent="0.65">
      <c r="B254" s="22"/>
      <c r="C254" s="21"/>
      <c r="D254" s="20"/>
      <c r="E254" s="16"/>
      <c r="F254" s="19"/>
      <c r="G254" s="18"/>
      <c r="H254" s="17"/>
      <c r="I254" s="17"/>
      <c r="J254" s="17"/>
      <c r="K254" s="16"/>
      <c r="L254" s="15"/>
      <c r="M254" s="14"/>
      <c r="N254" s="13"/>
      <c r="P254" s="12"/>
      <c r="Q254" s="24"/>
      <c r="R254" s="7"/>
      <c r="S254" s="10"/>
      <c r="T254" s="9"/>
      <c r="U254" s="8"/>
      <c r="V254" s="7"/>
      <c r="W254" s="6"/>
      <c r="X254" s="23"/>
      <c r="Y254" s="4"/>
      <c r="Z254" s="3"/>
      <c r="AA254" s="2"/>
      <c r="AB254" s="1"/>
    </row>
    <row r="255" spans="2:57" ht="32.4" thickTop="1" thickBot="1" x14ac:dyDescent="0.65">
      <c r="B255" s="22"/>
      <c r="C255" s="21"/>
      <c r="D255" s="20"/>
      <c r="E255" s="16"/>
      <c r="F255" s="19"/>
      <c r="G255" s="18"/>
      <c r="H255" s="17"/>
      <c r="I255" s="17"/>
      <c r="J255" s="17"/>
      <c r="K255" s="16"/>
      <c r="L255" s="15"/>
      <c r="M255" s="14"/>
      <c r="N255" s="13"/>
      <c r="P255" s="12"/>
      <c r="Q255" s="24"/>
      <c r="R255" s="7"/>
      <c r="S255" s="10"/>
      <c r="T255" s="9"/>
      <c r="U255" s="8"/>
      <c r="V255" s="7"/>
      <c r="W255" s="6"/>
      <c r="X255" s="23"/>
      <c r="Y255" s="4"/>
      <c r="Z255" s="3"/>
      <c r="AA255" s="2"/>
      <c r="AB255" s="1"/>
    </row>
    <row r="256" spans="2:57" ht="32.4" thickTop="1" thickBot="1" x14ac:dyDescent="0.65">
      <c r="B256" s="22"/>
      <c r="C256" s="21"/>
      <c r="D256" s="20"/>
      <c r="E256" s="16"/>
      <c r="F256" s="19"/>
      <c r="G256" s="18"/>
      <c r="H256" s="17"/>
      <c r="I256" s="17"/>
      <c r="J256" s="17"/>
      <c r="K256" s="16"/>
      <c r="L256" s="15"/>
      <c r="M256" s="14"/>
      <c r="N256" s="13"/>
      <c r="P256" s="12"/>
      <c r="Q256" s="24"/>
      <c r="R256" s="7"/>
      <c r="S256" s="10"/>
      <c r="T256" s="9"/>
      <c r="U256" s="8"/>
      <c r="V256" s="7"/>
      <c r="W256" s="6"/>
      <c r="X256" s="23"/>
      <c r="Y256" s="4"/>
      <c r="Z256" s="3"/>
      <c r="AA256" s="2"/>
      <c r="AB256" s="1"/>
    </row>
    <row r="257" spans="2:28" ht="32.4" thickTop="1" thickBot="1" x14ac:dyDescent="0.65">
      <c r="B257" s="22"/>
      <c r="C257" s="21"/>
      <c r="D257" s="20"/>
      <c r="E257" s="16"/>
      <c r="F257" s="19"/>
      <c r="G257" s="18"/>
      <c r="H257" s="17"/>
      <c r="I257" s="17"/>
      <c r="J257" s="17"/>
      <c r="K257" s="16"/>
      <c r="L257" s="15"/>
      <c r="M257" s="14"/>
      <c r="N257" s="13"/>
      <c r="P257" s="12"/>
      <c r="Q257" s="24"/>
      <c r="R257" s="7"/>
      <c r="S257" s="10"/>
      <c r="T257" s="9"/>
      <c r="U257" s="8"/>
      <c r="V257" s="7"/>
      <c r="W257" s="6"/>
      <c r="X257" s="23"/>
      <c r="Y257" s="4"/>
      <c r="Z257" s="3"/>
      <c r="AA257" s="2"/>
      <c r="AB257" s="1"/>
    </row>
    <row r="258" spans="2:28" ht="32.4" thickTop="1" thickBot="1" x14ac:dyDescent="0.65">
      <c r="B258" s="22"/>
      <c r="C258" s="21"/>
      <c r="D258" s="20"/>
      <c r="E258" s="16"/>
      <c r="F258" s="19"/>
      <c r="G258" s="18"/>
      <c r="H258" s="17"/>
      <c r="I258" s="17"/>
      <c r="J258" s="17"/>
      <c r="K258" s="16"/>
      <c r="L258" s="15"/>
      <c r="M258" s="14"/>
      <c r="N258" s="13"/>
      <c r="P258" s="12"/>
      <c r="Q258" s="24"/>
      <c r="R258" s="7"/>
      <c r="S258" s="10"/>
      <c r="T258" s="9"/>
      <c r="U258" s="8"/>
      <c r="V258" s="7"/>
      <c r="W258" s="6"/>
      <c r="X258" s="23"/>
      <c r="Y258" s="4"/>
      <c r="Z258" s="3"/>
      <c r="AA258" s="2"/>
      <c r="AB258" s="1"/>
    </row>
    <row r="259" spans="2:28" ht="32.4" thickTop="1" thickBot="1" x14ac:dyDescent="0.65">
      <c r="B259" s="22"/>
      <c r="C259" s="21"/>
      <c r="D259" s="20"/>
      <c r="E259" s="16"/>
      <c r="F259" s="19"/>
      <c r="G259" s="18"/>
      <c r="H259" s="17"/>
      <c r="I259" s="17"/>
      <c r="J259" s="17"/>
      <c r="K259" s="16"/>
      <c r="L259" s="15"/>
      <c r="M259" s="14"/>
      <c r="N259" s="13"/>
      <c r="P259" s="12"/>
      <c r="Q259" s="24"/>
      <c r="R259" s="7"/>
      <c r="S259" s="10"/>
      <c r="T259" s="9"/>
      <c r="U259" s="8"/>
      <c r="V259" s="7"/>
      <c r="W259" s="6"/>
      <c r="X259" s="23"/>
      <c r="Y259" s="4"/>
      <c r="Z259" s="3"/>
      <c r="AA259" s="2"/>
      <c r="AB259" s="1"/>
    </row>
    <row r="260" spans="2:28" ht="32.4" thickTop="1" thickBot="1" x14ac:dyDescent="0.65">
      <c r="B260" s="22"/>
      <c r="C260" s="21"/>
      <c r="D260" s="20"/>
      <c r="E260" s="16"/>
      <c r="F260" s="19"/>
      <c r="G260" s="18"/>
      <c r="H260" s="17"/>
      <c r="I260" s="17"/>
      <c r="J260" s="17"/>
      <c r="K260" s="16"/>
      <c r="L260" s="15"/>
      <c r="M260" s="14"/>
      <c r="N260" s="13"/>
      <c r="P260" s="12"/>
      <c r="Q260" s="24"/>
      <c r="R260" s="7"/>
      <c r="S260" s="10"/>
      <c r="T260" s="9"/>
      <c r="U260" s="8"/>
      <c r="V260" s="7"/>
      <c r="W260" s="6"/>
      <c r="X260" s="23"/>
      <c r="Y260" s="4"/>
      <c r="Z260" s="3"/>
      <c r="AA260" s="2"/>
      <c r="AB260" s="1"/>
    </row>
    <row r="261" spans="2:28" ht="32.4" thickTop="1" thickBot="1" x14ac:dyDescent="0.65">
      <c r="B261" s="22"/>
      <c r="C261" s="21"/>
      <c r="D261" s="20"/>
      <c r="E261" s="16"/>
      <c r="F261" s="19"/>
      <c r="G261" s="18"/>
      <c r="H261" s="17"/>
      <c r="I261" s="17"/>
      <c r="J261" s="17"/>
      <c r="K261" s="16"/>
      <c r="L261" s="15"/>
      <c r="M261" s="14"/>
      <c r="N261" s="13"/>
      <c r="P261" s="12"/>
      <c r="Q261" s="24"/>
      <c r="R261" s="7"/>
      <c r="S261" s="10"/>
      <c r="T261" s="9"/>
      <c r="U261" s="8"/>
      <c r="V261" s="7"/>
      <c r="W261" s="6"/>
      <c r="X261" s="23"/>
      <c r="Y261" s="4"/>
      <c r="Z261" s="3"/>
      <c r="AA261" s="2"/>
      <c r="AB261" s="1"/>
    </row>
    <row r="262" spans="2:28" ht="32.4" thickTop="1" thickBot="1" x14ac:dyDescent="0.65">
      <c r="B262" s="22"/>
      <c r="C262" s="21"/>
      <c r="D262" s="20"/>
      <c r="E262" s="16"/>
      <c r="F262" s="19"/>
      <c r="G262" s="18"/>
      <c r="H262" s="17"/>
      <c r="I262" s="17"/>
      <c r="J262" s="17"/>
      <c r="K262" s="16"/>
      <c r="L262" s="15"/>
      <c r="M262" s="14"/>
      <c r="N262" s="13"/>
      <c r="P262" s="12"/>
      <c r="Q262" s="24"/>
      <c r="R262" s="7"/>
      <c r="S262" s="10"/>
      <c r="T262" s="9"/>
      <c r="U262" s="8"/>
      <c r="V262" s="7"/>
      <c r="W262" s="6"/>
      <c r="X262" s="23"/>
      <c r="Y262" s="4"/>
      <c r="Z262" s="3"/>
      <c r="AA262" s="2"/>
      <c r="AB262" s="1"/>
    </row>
    <row r="263" spans="2:28" ht="32.4" thickTop="1" thickBot="1" x14ac:dyDescent="0.65">
      <c r="B263" s="22"/>
      <c r="C263" s="21"/>
      <c r="D263" s="20"/>
      <c r="E263" s="16"/>
      <c r="F263" s="19"/>
      <c r="G263" s="18"/>
      <c r="H263" s="17"/>
      <c r="I263" s="17"/>
      <c r="J263" s="17"/>
      <c r="K263" s="16"/>
      <c r="L263" s="15"/>
      <c r="M263" s="14"/>
      <c r="N263" s="13"/>
      <c r="P263" s="12"/>
      <c r="Q263" s="24"/>
      <c r="R263" s="7"/>
      <c r="S263" s="10"/>
      <c r="T263" s="9"/>
      <c r="U263" s="8"/>
      <c r="V263" s="7"/>
      <c r="W263" s="6"/>
      <c r="X263" s="23"/>
      <c r="Y263" s="4"/>
      <c r="Z263" s="3"/>
      <c r="AA263" s="2"/>
      <c r="AB263" s="1"/>
    </row>
    <row r="264" spans="2:28" ht="32.4" thickTop="1" thickBot="1" x14ac:dyDescent="0.65">
      <c r="B264" s="22"/>
      <c r="C264" s="21"/>
      <c r="D264" s="20"/>
      <c r="E264" s="16"/>
      <c r="F264" s="19"/>
      <c r="G264" s="18"/>
      <c r="H264" s="17"/>
      <c r="I264" s="17"/>
      <c r="J264" s="17"/>
      <c r="K264" s="16"/>
      <c r="L264" s="15"/>
      <c r="M264" s="14"/>
      <c r="N264" s="13"/>
      <c r="P264" s="12"/>
      <c r="Q264" s="24"/>
      <c r="R264" s="7"/>
      <c r="S264" s="10"/>
      <c r="T264" s="9"/>
      <c r="U264" s="8"/>
      <c r="V264" s="7"/>
      <c r="W264" s="6"/>
      <c r="X264" s="23"/>
      <c r="Y264" s="4"/>
      <c r="Z264" s="3"/>
      <c r="AA264" s="2"/>
      <c r="AB264" s="1"/>
    </row>
    <row r="265" spans="2:28" ht="32.4" thickTop="1" thickBot="1" x14ac:dyDescent="0.65">
      <c r="B265" s="22"/>
      <c r="C265" s="21"/>
      <c r="D265" s="20"/>
      <c r="E265" s="16"/>
      <c r="F265" s="19"/>
      <c r="G265" s="18"/>
      <c r="H265" s="17"/>
      <c r="I265" s="17"/>
      <c r="J265" s="17"/>
      <c r="K265" s="16"/>
      <c r="L265" s="15"/>
      <c r="M265" s="14"/>
      <c r="N265" s="13"/>
      <c r="P265" s="12"/>
      <c r="Q265" s="24"/>
      <c r="R265" s="7"/>
      <c r="S265" s="10"/>
      <c r="T265" s="9"/>
      <c r="U265" s="8"/>
      <c r="V265" s="7"/>
      <c r="W265" s="6"/>
      <c r="X265" s="23"/>
      <c r="Y265" s="4"/>
      <c r="Z265" s="3"/>
      <c r="AA265" s="2"/>
      <c r="AB265" s="1"/>
    </row>
    <row r="266" spans="2:28" ht="32.4" thickTop="1" thickBot="1" x14ac:dyDescent="0.65">
      <c r="B266" s="22"/>
      <c r="C266" s="21"/>
      <c r="D266" s="20"/>
      <c r="E266" s="16"/>
      <c r="F266" s="19"/>
      <c r="G266" s="18"/>
      <c r="H266" s="17"/>
      <c r="I266" s="17"/>
      <c r="J266" s="17"/>
      <c r="K266" s="16"/>
      <c r="L266" s="15"/>
      <c r="M266" s="14"/>
      <c r="N266" s="13"/>
      <c r="P266" s="12"/>
      <c r="Q266" s="24"/>
      <c r="R266" s="7"/>
      <c r="S266" s="10"/>
      <c r="T266" s="9"/>
      <c r="U266" s="8"/>
      <c r="V266" s="7"/>
      <c r="W266" s="6"/>
      <c r="X266" s="23"/>
      <c r="Y266" s="4"/>
      <c r="Z266" s="3"/>
      <c r="AA266" s="2"/>
      <c r="AB266" s="1"/>
    </row>
    <row r="267" spans="2:28" ht="32.4" thickTop="1" thickBot="1" x14ac:dyDescent="0.65">
      <c r="B267" s="22"/>
      <c r="C267" s="21"/>
      <c r="D267" s="20"/>
      <c r="E267" s="16"/>
      <c r="F267" s="19"/>
      <c r="G267" s="18"/>
      <c r="H267" s="17"/>
      <c r="I267" s="17"/>
      <c r="J267" s="17"/>
      <c r="K267" s="16"/>
      <c r="L267" s="15"/>
      <c r="M267" s="14"/>
      <c r="N267" s="13"/>
      <c r="P267" s="12"/>
      <c r="Q267" s="24"/>
      <c r="R267" s="7"/>
      <c r="S267" s="10"/>
      <c r="T267" s="9"/>
      <c r="U267" s="8"/>
      <c r="V267" s="7"/>
      <c r="W267" s="6"/>
      <c r="X267" s="23"/>
      <c r="Y267" s="4"/>
      <c r="Z267" s="3"/>
      <c r="AA267" s="2"/>
      <c r="AB267" s="1"/>
    </row>
    <row r="268" spans="2:28" ht="32.4" thickTop="1" thickBot="1" x14ac:dyDescent="0.65">
      <c r="B268" s="22"/>
      <c r="C268" s="21"/>
      <c r="D268" s="20"/>
      <c r="E268" s="16"/>
      <c r="F268" s="19"/>
      <c r="G268" s="18"/>
      <c r="H268" s="17"/>
      <c r="I268" s="17"/>
      <c r="J268" s="17"/>
      <c r="K268" s="16"/>
      <c r="L268" s="15"/>
      <c r="M268" s="14"/>
      <c r="N268" s="13"/>
      <c r="P268" s="12"/>
      <c r="Q268" s="24"/>
      <c r="R268" s="7"/>
      <c r="S268" s="10"/>
      <c r="T268" s="9"/>
      <c r="U268" s="8"/>
      <c r="V268" s="7"/>
      <c r="W268" s="6"/>
      <c r="X268" s="23"/>
      <c r="Y268" s="4"/>
      <c r="Z268" s="3"/>
      <c r="AA268" s="2"/>
      <c r="AB268" s="1"/>
    </row>
    <row r="269" spans="2:28" ht="32.4" thickTop="1" thickBot="1" x14ac:dyDescent="0.65">
      <c r="B269" s="22"/>
      <c r="C269" s="21"/>
      <c r="D269" s="20"/>
      <c r="E269" s="16"/>
      <c r="F269" s="19"/>
      <c r="G269" s="18"/>
      <c r="H269" s="17"/>
      <c r="I269" s="17"/>
      <c r="J269" s="17"/>
      <c r="K269" s="16"/>
      <c r="L269" s="15"/>
      <c r="M269" s="14"/>
      <c r="N269" s="13"/>
      <c r="P269" s="12"/>
      <c r="Q269" s="24"/>
      <c r="R269" s="7"/>
      <c r="S269" s="10"/>
      <c r="T269" s="9"/>
      <c r="U269" s="8"/>
      <c r="V269" s="7"/>
      <c r="W269" s="6"/>
      <c r="X269" s="23"/>
      <c r="Y269" s="4"/>
      <c r="Z269" s="3"/>
      <c r="AA269" s="2"/>
      <c r="AB269" s="1"/>
    </row>
    <row r="270" spans="2:28" ht="32.4" thickTop="1" thickBot="1" x14ac:dyDescent="0.65">
      <c r="B270" s="22"/>
      <c r="C270" s="21"/>
      <c r="D270" s="20"/>
      <c r="E270" s="16"/>
      <c r="F270" s="19"/>
      <c r="G270" s="18"/>
      <c r="H270" s="17"/>
      <c r="I270" s="17"/>
      <c r="J270" s="17"/>
      <c r="K270" s="16"/>
      <c r="L270" s="15"/>
      <c r="M270" s="14"/>
      <c r="N270" s="13"/>
      <c r="P270" s="12"/>
      <c r="Q270" s="24"/>
      <c r="R270" s="7"/>
      <c r="S270" s="10"/>
      <c r="T270" s="9"/>
      <c r="U270" s="8"/>
      <c r="V270" s="7"/>
      <c r="W270" s="6"/>
      <c r="X270" s="23"/>
      <c r="Y270" s="4"/>
      <c r="Z270" s="3"/>
      <c r="AA270" s="2"/>
      <c r="AB270" s="1"/>
    </row>
    <row r="271" spans="2:28" ht="32.4" thickTop="1" thickBot="1" x14ac:dyDescent="0.65">
      <c r="B271" s="22"/>
      <c r="C271" s="21"/>
      <c r="D271" s="20"/>
      <c r="E271" s="16"/>
      <c r="F271" s="19"/>
      <c r="G271" s="18"/>
      <c r="H271" s="17"/>
      <c r="I271" s="17"/>
      <c r="J271" s="17"/>
      <c r="K271" s="16"/>
      <c r="L271" s="15"/>
      <c r="M271" s="14"/>
      <c r="N271" s="13"/>
      <c r="P271" s="12"/>
      <c r="Q271" s="24"/>
      <c r="R271" s="7"/>
      <c r="S271" s="10"/>
      <c r="T271" s="9"/>
      <c r="U271" s="8"/>
      <c r="V271" s="7"/>
      <c r="W271" s="6"/>
      <c r="X271" s="23"/>
      <c r="Y271" s="4"/>
      <c r="Z271" s="3"/>
      <c r="AA271" s="2"/>
      <c r="AB271" s="1"/>
    </row>
    <row r="272" spans="2:28" ht="32.4" thickTop="1" thickBot="1" x14ac:dyDescent="0.65">
      <c r="B272" s="22"/>
      <c r="C272" s="21"/>
      <c r="D272" s="20"/>
      <c r="E272" s="16"/>
      <c r="F272" s="19"/>
      <c r="G272" s="18"/>
      <c r="H272" s="17"/>
      <c r="I272" s="17"/>
      <c r="J272" s="17"/>
      <c r="K272" s="16"/>
      <c r="L272" s="15"/>
      <c r="M272" s="14"/>
      <c r="N272" s="13"/>
      <c r="P272" s="12"/>
      <c r="Q272" s="24"/>
      <c r="R272" s="7"/>
      <c r="S272" s="10"/>
      <c r="T272" s="9"/>
      <c r="U272" s="8"/>
      <c r="V272" s="7"/>
      <c r="W272" s="6"/>
      <c r="X272" s="23"/>
      <c r="Y272" s="4"/>
      <c r="Z272" s="3"/>
      <c r="AA272" s="2"/>
      <c r="AB272" s="1"/>
    </row>
    <row r="273" spans="2:28" ht="32.4" thickTop="1" thickBot="1" x14ac:dyDescent="0.65">
      <c r="B273" s="22"/>
      <c r="C273" s="21"/>
      <c r="D273" s="20"/>
      <c r="E273" s="16"/>
      <c r="F273" s="19"/>
      <c r="G273" s="18"/>
      <c r="H273" s="17"/>
      <c r="I273" s="17"/>
      <c r="J273" s="17"/>
      <c r="K273" s="16"/>
      <c r="L273" s="15"/>
      <c r="M273" s="14"/>
      <c r="N273" s="13"/>
      <c r="P273" s="12"/>
      <c r="Q273" s="24"/>
      <c r="R273" s="7"/>
      <c r="S273" s="10"/>
      <c r="T273" s="9"/>
      <c r="U273" s="8"/>
      <c r="V273" s="7"/>
      <c r="W273" s="6"/>
      <c r="X273" s="23"/>
      <c r="Y273" s="4"/>
      <c r="Z273" s="3"/>
      <c r="AA273" s="2"/>
      <c r="AB273" s="1"/>
    </row>
    <row r="274" spans="2:28" ht="32.4" thickTop="1" thickBot="1" x14ac:dyDescent="0.65">
      <c r="B274" s="22"/>
      <c r="C274" s="21"/>
      <c r="D274" s="20"/>
      <c r="E274" s="16"/>
      <c r="F274" s="19"/>
      <c r="G274" s="18"/>
      <c r="H274" s="17"/>
      <c r="I274" s="17"/>
      <c r="J274" s="17"/>
      <c r="K274" s="16"/>
      <c r="L274" s="15"/>
      <c r="M274" s="14"/>
      <c r="N274" s="13"/>
      <c r="P274" s="12"/>
      <c r="Q274" s="24"/>
      <c r="R274" s="7"/>
      <c r="S274" s="10"/>
      <c r="T274" s="9"/>
      <c r="U274" s="8"/>
      <c r="V274" s="7"/>
      <c r="W274" s="6"/>
      <c r="X274" s="23"/>
      <c r="Y274" s="4"/>
      <c r="Z274" s="3"/>
      <c r="AA274" s="2"/>
      <c r="AB274" s="1"/>
    </row>
    <row r="275" spans="2:28" ht="32.4" thickTop="1" thickBot="1" x14ac:dyDescent="0.65">
      <c r="B275" s="22"/>
      <c r="C275" s="21"/>
      <c r="D275" s="20"/>
      <c r="E275" s="16"/>
      <c r="F275" s="19"/>
      <c r="G275" s="18"/>
      <c r="H275" s="17"/>
      <c r="I275" s="17"/>
      <c r="J275" s="17"/>
      <c r="K275" s="16"/>
      <c r="L275" s="15"/>
      <c r="M275" s="14"/>
      <c r="N275" s="13"/>
      <c r="P275" s="12"/>
      <c r="Q275" s="24"/>
      <c r="R275" s="7"/>
      <c r="S275" s="10"/>
      <c r="T275" s="9"/>
      <c r="U275" s="8"/>
      <c r="V275" s="7"/>
      <c r="W275" s="6"/>
      <c r="X275" s="23"/>
      <c r="Y275" s="4"/>
      <c r="Z275" s="3"/>
      <c r="AA275" s="2"/>
      <c r="AB275" s="1"/>
    </row>
    <row r="276" spans="2:28" ht="32.4" thickTop="1" thickBot="1" x14ac:dyDescent="0.65">
      <c r="B276" s="22"/>
      <c r="C276" s="21"/>
      <c r="D276" s="20"/>
      <c r="E276" s="16"/>
      <c r="F276" s="19"/>
      <c r="G276" s="18"/>
      <c r="H276" s="17"/>
      <c r="I276" s="17"/>
      <c r="J276" s="17"/>
      <c r="K276" s="16"/>
      <c r="L276" s="15"/>
      <c r="M276" s="14"/>
      <c r="N276" s="13"/>
      <c r="P276" s="12"/>
      <c r="Q276" s="24"/>
      <c r="R276" s="7"/>
      <c r="S276" s="10"/>
      <c r="T276" s="9"/>
      <c r="U276" s="8"/>
      <c r="V276" s="7"/>
      <c r="W276" s="6"/>
      <c r="X276" s="23"/>
      <c r="Y276" s="4"/>
      <c r="Z276" s="3"/>
      <c r="AA276" s="2"/>
      <c r="AB276" s="1"/>
    </row>
    <row r="277" spans="2:28" ht="32.4" thickTop="1" thickBot="1" x14ac:dyDescent="0.65">
      <c r="B277" s="22"/>
      <c r="C277" s="21"/>
      <c r="D277" s="20"/>
      <c r="E277" s="16"/>
      <c r="F277" s="19"/>
      <c r="G277" s="18"/>
      <c r="H277" s="17"/>
      <c r="I277" s="17"/>
      <c r="J277" s="17"/>
      <c r="K277" s="16"/>
      <c r="L277" s="15"/>
      <c r="M277" s="14"/>
      <c r="N277" s="13"/>
      <c r="P277" s="12"/>
      <c r="Q277" s="24"/>
      <c r="R277" s="7"/>
      <c r="S277" s="10"/>
      <c r="T277" s="9"/>
      <c r="U277" s="8"/>
      <c r="V277" s="7"/>
      <c r="W277" s="6"/>
      <c r="X277" s="23"/>
      <c r="Y277" s="4"/>
      <c r="Z277" s="3"/>
      <c r="AA277" s="2"/>
      <c r="AB277" s="1"/>
    </row>
    <row r="278" spans="2:28" ht="32.4" thickTop="1" thickBot="1" x14ac:dyDescent="0.65">
      <c r="B278" s="22"/>
      <c r="C278" s="21"/>
      <c r="D278" s="20"/>
      <c r="E278" s="16"/>
      <c r="F278" s="19"/>
      <c r="G278" s="18"/>
      <c r="H278" s="17"/>
      <c r="I278" s="17"/>
      <c r="J278" s="17"/>
      <c r="K278" s="16"/>
      <c r="L278" s="15"/>
      <c r="M278" s="14"/>
      <c r="N278" s="13"/>
      <c r="P278" s="12"/>
      <c r="Q278" s="24"/>
      <c r="R278" s="7"/>
      <c r="S278" s="10"/>
      <c r="T278" s="9"/>
      <c r="U278" s="8"/>
      <c r="V278" s="7"/>
      <c r="W278" s="6"/>
      <c r="X278" s="23"/>
      <c r="Y278" s="4"/>
      <c r="Z278" s="3"/>
      <c r="AA278" s="2"/>
      <c r="AB278" s="1"/>
    </row>
    <row r="279" spans="2:28" ht="32.4" thickTop="1" thickBot="1" x14ac:dyDescent="0.65">
      <c r="B279" s="22"/>
      <c r="C279" s="21"/>
      <c r="D279" s="20"/>
      <c r="E279" s="16"/>
      <c r="F279" s="19"/>
      <c r="G279" s="18"/>
      <c r="H279" s="17"/>
      <c r="I279" s="17"/>
      <c r="J279" s="17"/>
      <c r="K279" s="16"/>
      <c r="L279" s="15"/>
      <c r="M279" s="14"/>
      <c r="N279" s="13"/>
      <c r="P279" s="12"/>
      <c r="Q279" s="24"/>
      <c r="R279" s="7"/>
      <c r="S279" s="10"/>
      <c r="T279" s="9"/>
      <c r="U279" s="8"/>
      <c r="V279" s="7"/>
      <c r="W279" s="6"/>
      <c r="X279" s="23"/>
      <c r="Y279" s="4"/>
      <c r="Z279" s="3"/>
      <c r="AA279" s="2"/>
      <c r="AB279" s="1"/>
    </row>
    <row r="280" spans="2:28" ht="32.4" thickTop="1" thickBot="1" x14ac:dyDescent="0.65">
      <c r="B280" s="22"/>
      <c r="C280" s="21"/>
      <c r="D280" s="20"/>
      <c r="E280" s="16"/>
      <c r="F280" s="19"/>
      <c r="G280" s="18"/>
      <c r="H280" s="17"/>
      <c r="I280" s="17"/>
      <c r="J280" s="17"/>
      <c r="K280" s="16"/>
      <c r="L280" s="15"/>
      <c r="M280" s="14"/>
      <c r="N280" s="13"/>
      <c r="P280" s="12"/>
      <c r="Q280" s="24"/>
      <c r="R280" s="7"/>
      <c r="S280" s="10"/>
      <c r="T280" s="9"/>
      <c r="U280" s="8"/>
      <c r="V280" s="7"/>
      <c r="W280" s="6"/>
      <c r="X280" s="23"/>
      <c r="Y280" s="4"/>
      <c r="Z280" s="3"/>
      <c r="AA280" s="2"/>
      <c r="AB280" s="1"/>
    </row>
    <row r="281" spans="2:28" ht="32.4" thickTop="1" thickBot="1" x14ac:dyDescent="0.65">
      <c r="B281" s="22"/>
      <c r="C281" s="21"/>
      <c r="D281" s="20"/>
      <c r="E281" s="16"/>
      <c r="F281" s="19"/>
      <c r="G281" s="18"/>
      <c r="H281" s="17"/>
      <c r="I281" s="17"/>
      <c r="J281" s="17"/>
      <c r="K281" s="16"/>
      <c r="L281" s="15"/>
      <c r="M281" s="14"/>
      <c r="N281" s="13"/>
      <c r="P281" s="12"/>
      <c r="Q281" s="24"/>
      <c r="R281" s="7"/>
      <c r="S281" s="10"/>
      <c r="T281" s="9"/>
      <c r="U281" s="8"/>
      <c r="V281" s="7"/>
      <c r="W281" s="6"/>
      <c r="X281" s="23"/>
      <c r="Y281" s="4"/>
      <c r="Z281" s="3"/>
      <c r="AA281" s="2"/>
      <c r="AB281" s="1"/>
    </row>
    <row r="282" spans="2:28" ht="32.4" thickTop="1" thickBot="1" x14ac:dyDescent="0.65">
      <c r="B282" s="22"/>
      <c r="C282" s="21"/>
      <c r="D282" s="20"/>
      <c r="E282" s="16"/>
      <c r="F282" s="19"/>
      <c r="G282" s="18"/>
      <c r="H282" s="17"/>
      <c r="I282" s="17"/>
      <c r="J282" s="17"/>
      <c r="K282" s="16"/>
      <c r="L282" s="15"/>
      <c r="M282" s="14"/>
      <c r="N282" s="13"/>
      <c r="P282" s="12"/>
      <c r="Q282" s="24"/>
      <c r="R282" s="7"/>
      <c r="S282" s="10"/>
      <c r="T282" s="9"/>
      <c r="U282" s="8"/>
      <c r="V282" s="7"/>
      <c r="W282" s="6"/>
      <c r="X282" s="23"/>
      <c r="Y282" s="4"/>
      <c r="Z282" s="3"/>
      <c r="AA282" s="2"/>
      <c r="AB282" s="1"/>
    </row>
    <row r="283" spans="2:28" ht="32.4" thickTop="1" thickBot="1" x14ac:dyDescent="0.65">
      <c r="B283" s="22"/>
      <c r="C283" s="21"/>
      <c r="D283" s="20"/>
      <c r="E283" s="16"/>
      <c r="F283" s="19"/>
      <c r="G283" s="18"/>
      <c r="H283" s="17"/>
      <c r="I283" s="17"/>
      <c r="J283" s="17"/>
      <c r="K283" s="16"/>
      <c r="L283" s="15"/>
      <c r="M283" s="14"/>
      <c r="N283" s="13"/>
      <c r="P283" s="12"/>
      <c r="Q283" s="24"/>
      <c r="R283" s="7"/>
      <c r="S283" s="10"/>
      <c r="T283" s="9"/>
      <c r="U283" s="8"/>
      <c r="V283" s="7"/>
      <c r="W283" s="6"/>
      <c r="X283" s="23"/>
      <c r="Y283" s="4"/>
      <c r="Z283" s="3"/>
      <c r="AA283" s="2"/>
      <c r="AB283" s="1"/>
    </row>
    <row r="284" spans="2:28" ht="32.4" thickTop="1" thickBot="1" x14ac:dyDescent="0.65">
      <c r="B284" s="22"/>
      <c r="C284" s="21"/>
      <c r="D284" s="20"/>
      <c r="E284" s="16"/>
      <c r="F284" s="19"/>
      <c r="G284" s="18"/>
      <c r="H284" s="17"/>
      <c r="I284" s="17"/>
      <c r="J284" s="17"/>
      <c r="K284" s="16"/>
      <c r="L284" s="15"/>
      <c r="M284" s="14"/>
      <c r="N284" s="13"/>
      <c r="P284" s="12"/>
      <c r="Q284" s="11"/>
      <c r="R284" s="7"/>
      <c r="S284" s="10"/>
      <c r="T284" s="9"/>
      <c r="U284" s="8"/>
      <c r="V284" s="7"/>
      <c r="W284" s="6"/>
      <c r="X284" s="5"/>
      <c r="Y284" s="4"/>
      <c r="Z284" s="3"/>
      <c r="AA284" s="2"/>
      <c r="AB284" s="1"/>
    </row>
    <row r="285" spans="2:28" ht="15" thickTop="1" x14ac:dyDescent="0.3"/>
  </sheetData>
  <mergeCells count="540">
    <mergeCell ref="M280:N280"/>
    <mergeCell ref="AA280:AB280"/>
    <mergeCell ref="M284:N284"/>
    <mergeCell ref="AA284:AB284"/>
    <mergeCell ref="M276:N276"/>
    <mergeCell ref="AA276:AB276"/>
    <mergeCell ref="M277:N277"/>
    <mergeCell ref="AA277:AB277"/>
    <mergeCell ref="M278:N278"/>
    <mergeCell ref="AA278:AB278"/>
    <mergeCell ref="M279:N279"/>
    <mergeCell ref="AA279:AB279"/>
    <mergeCell ref="M281:N281"/>
    <mergeCell ref="AA281:AB281"/>
    <mergeCell ref="M282:N282"/>
    <mergeCell ref="AA282:AB282"/>
    <mergeCell ref="M283:N283"/>
    <mergeCell ref="AA283:AB283"/>
    <mergeCell ref="M273:N273"/>
    <mergeCell ref="AA273:AB273"/>
    <mergeCell ref="M274:N274"/>
    <mergeCell ref="AA274:AB274"/>
    <mergeCell ref="M275:N275"/>
    <mergeCell ref="AA275:AB275"/>
    <mergeCell ref="M270:N270"/>
    <mergeCell ref="AA270:AB270"/>
    <mergeCell ref="M271:N271"/>
    <mergeCell ref="AA271:AB271"/>
    <mergeCell ref="M272:N272"/>
    <mergeCell ref="AA272:AB272"/>
    <mergeCell ref="M267:N267"/>
    <mergeCell ref="AA267:AB267"/>
    <mergeCell ref="M268:N268"/>
    <mergeCell ref="AA268:AB268"/>
    <mergeCell ref="M269:N269"/>
    <mergeCell ref="AA269:AB269"/>
    <mergeCell ref="M264:N264"/>
    <mergeCell ref="AA264:AB264"/>
    <mergeCell ref="M265:N265"/>
    <mergeCell ref="AA265:AB265"/>
    <mergeCell ref="M266:N266"/>
    <mergeCell ref="AA266:AB266"/>
    <mergeCell ref="M261:N261"/>
    <mergeCell ref="AA261:AB261"/>
    <mergeCell ref="M262:N262"/>
    <mergeCell ref="AA262:AB262"/>
    <mergeCell ref="M263:N263"/>
    <mergeCell ref="AA263:AB263"/>
    <mergeCell ref="M258:N258"/>
    <mergeCell ref="AA258:AB258"/>
    <mergeCell ref="M259:N259"/>
    <mergeCell ref="AA259:AB259"/>
    <mergeCell ref="M260:N260"/>
    <mergeCell ref="AA260:AB260"/>
    <mergeCell ref="M255:N255"/>
    <mergeCell ref="AA255:AB255"/>
    <mergeCell ref="M256:N256"/>
    <mergeCell ref="AA256:AB256"/>
    <mergeCell ref="M257:N257"/>
    <mergeCell ref="AA257:AB257"/>
    <mergeCell ref="M252:N252"/>
    <mergeCell ref="AA252:AB252"/>
    <mergeCell ref="M253:N253"/>
    <mergeCell ref="AA253:AB253"/>
    <mergeCell ref="M254:N254"/>
    <mergeCell ref="AA254:AB254"/>
    <mergeCell ref="M249:N249"/>
    <mergeCell ref="AA249:AB249"/>
    <mergeCell ref="M250:N250"/>
    <mergeCell ref="AA250:AB250"/>
    <mergeCell ref="M251:N251"/>
    <mergeCell ref="AA251:AB251"/>
    <mergeCell ref="M246:N246"/>
    <mergeCell ref="AA246:AB246"/>
    <mergeCell ref="M247:N247"/>
    <mergeCell ref="AA247:AB247"/>
    <mergeCell ref="M248:N248"/>
    <mergeCell ref="AA248:AB248"/>
    <mergeCell ref="M243:N243"/>
    <mergeCell ref="AA243:AB243"/>
    <mergeCell ref="M244:N244"/>
    <mergeCell ref="AA244:AB244"/>
    <mergeCell ref="M245:N245"/>
    <mergeCell ref="AA245:AB245"/>
    <mergeCell ref="M240:N240"/>
    <mergeCell ref="AA240:AB240"/>
    <mergeCell ref="M241:N241"/>
    <mergeCell ref="AA241:AB241"/>
    <mergeCell ref="M242:N242"/>
    <mergeCell ref="AA242:AB242"/>
    <mergeCell ref="M237:N237"/>
    <mergeCell ref="AA237:AB237"/>
    <mergeCell ref="M238:N238"/>
    <mergeCell ref="AA238:AB238"/>
    <mergeCell ref="M239:N239"/>
    <mergeCell ref="AA239:AB239"/>
    <mergeCell ref="AA233:AB234"/>
    <mergeCell ref="P234:Q234"/>
    <mergeCell ref="M235:N235"/>
    <mergeCell ref="AA235:AB235"/>
    <mergeCell ref="M236:N236"/>
    <mergeCell ref="AA236:AB236"/>
    <mergeCell ref="D233:G233"/>
    <mergeCell ref="H233:L233"/>
    <mergeCell ref="M233:N234"/>
    <mergeCell ref="P233:Q233"/>
    <mergeCell ref="R233:U233"/>
    <mergeCell ref="V233:Z233"/>
    <mergeCell ref="M225:N225"/>
    <mergeCell ref="AA225:AB225"/>
    <mergeCell ref="M226:N226"/>
    <mergeCell ref="AA226:AB226"/>
    <mergeCell ref="M227:N227"/>
    <mergeCell ref="AA227:AB227"/>
    <mergeCell ref="M222:N222"/>
    <mergeCell ref="AA222:AB222"/>
    <mergeCell ref="M223:N223"/>
    <mergeCell ref="AA223:AB223"/>
    <mergeCell ref="M224:N224"/>
    <mergeCell ref="AA224:AB224"/>
    <mergeCell ref="M219:N219"/>
    <mergeCell ref="AA219:AB219"/>
    <mergeCell ref="M220:N220"/>
    <mergeCell ref="AA220:AB220"/>
    <mergeCell ref="M221:N221"/>
    <mergeCell ref="AA221:AB221"/>
    <mergeCell ref="M216:N216"/>
    <mergeCell ref="AA216:AB216"/>
    <mergeCell ref="M217:N217"/>
    <mergeCell ref="AA217:AB217"/>
    <mergeCell ref="M218:N218"/>
    <mergeCell ref="AA218:AB218"/>
    <mergeCell ref="M213:N213"/>
    <mergeCell ref="AA213:AB213"/>
    <mergeCell ref="M214:N214"/>
    <mergeCell ref="AA214:AB214"/>
    <mergeCell ref="M215:N215"/>
    <mergeCell ref="AA215:AB215"/>
    <mergeCell ref="M210:N210"/>
    <mergeCell ref="AA210:AB210"/>
    <mergeCell ref="M211:N211"/>
    <mergeCell ref="AA211:AB211"/>
    <mergeCell ref="M212:N212"/>
    <mergeCell ref="AA212:AB212"/>
    <mergeCell ref="M207:N207"/>
    <mergeCell ref="AA207:AB207"/>
    <mergeCell ref="M208:N208"/>
    <mergeCell ref="AA208:AB208"/>
    <mergeCell ref="M209:N209"/>
    <mergeCell ref="AA209:AB209"/>
    <mergeCell ref="M204:N204"/>
    <mergeCell ref="AA204:AB204"/>
    <mergeCell ref="M205:N205"/>
    <mergeCell ref="AA205:AB205"/>
    <mergeCell ref="M206:N206"/>
    <mergeCell ref="AA206:AB206"/>
    <mergeCell ref="M201:N201"/>
    <mergeCell ref="AA201:AB201"/>
    <mergeCell ref="M202:N202"/>
    <mergeCell ref="AA202:AB202"/>
    <mergeCell ref="M203:N203"/>
    <mergeCell ref="AA203:AB203"/>
    <mergeCell ref="M198:N198"/>
    <mergeCell ref="AA198:AB198"/>
    <mergeCell ref="M199:N199"/>
    <mergeCell ref="AA199:AB199"/>
    <mergeCell ref="M200:N200"/>
    <mergeCell ref="AA200:AB200"/>
    <mergeCell ref="M195:N195"/>
    <mergeCell ref="AA195:AB195"/>
    <mergeCell ref="M196:N196"/>
    <mergeCell ref="AA196:AB196"/>
    <mergeCell ref="M197:N197"/>
    <mergeCell ref="AA197:AB197"/>
    <mergeCell ref="M192:N192"/>
    <mergeCell ref="AA192:AB192"/>
    <mergeCell ref="M193:N193"/>
    <mergeCell ref="AA193:AB193"/>
    <mergeCell ref="M194:N194"/>
    <mergeCell ref="AA194:AB194"/>
    <mergeCell ref="M189:N189"/>
    <mergeCell ref="AA189:AB189"/>
    <mergeCell ref="M190:N190"/>
    <mergeCell ref="AA190:AB190"/>
    <mergeCell ref="M191:N191"/>
    <mergeCell ref="AA191:AB191"/>
    <mergeCell ref="M186:N186"/>
    <mergeCell ref="AA186:AB186"/>
    <mergeCell ref="M187:N187"/>
    <mergeCell ref="AA187:AB187"/>
    <mergeCell ref="M188:N188"/>
    <mergeCell ref="AA188:AB188"/>
    <mergeCell ref="M183:N183"/>
    <mergeCell ref="AA183:AB183"/>
    <mergeCell ref="M184:N184"/>
    <mergeCell ref="AA184:AB184"/>
    <mergeCell ref="M185:N185"/>
    <mergeCell ref="AA185:AB185"/>
    <mergeCell ref="M180:N180"/>
    <mergeCell ref="AA180:AB180"/>
    <mergeCell ref="M181:N181"/>
    <mergeCell ref="AA181:AB181"/>
    <mergeCell ref="M182:N182"/>
    <mergeCell ref="AA182:AB182"/>
    <mergeCell ref="AA176:AB177"/>
    <mergeCell ref="P177:Q177"/>
    <mergeCell ref="M178:N178"/>
    <mergeCell ref="AA178:AB178"/>
    <mergeCell ref="M179:N179"/>
    <mergeCell ref="AA179:AB179"/>
    <mergeCell ref="D176:G176"/>
    <mergeCell ref="H176:L176"/>
    <mergeCell ref="M176:N177"/>
    <mergeCell ref="P176:Q176"/>
    <mergeCell ref="R176:U176"/>
    <mergeCell ref="V176:Z176"/>
    <mergeCell ref="M168:N168"/>
    <mergeCell ref="AA168:AB168"/>
    <mergeCell ref="M169:N169"/>
    <mergeCell ref="AA169:AB169"/>
    <mergeCell ref="M170:N170"/>
    <mergeCell ref="AA170:AB170"/>
    <mergeCell ref="M165:N165"/>
    <mergeCell ref="AA165:AB165"/>
    <mergeCell ref="M166:N166"/>
    <mergeCell ref="AA166:AB166"/>
    <mergeCell ref="M167:N167"/>
    <mergeCell ref="AA167:AB167"/>
    <mergeCell ref="M162:N162"/>
    <mergeCell ref="AA162:AB162"/>
    <mergeCell ref="M163:N163"/>
    <mergeCell ref="AA163:AB163"/>
    <mergeCell ref="M164:N164"/>
    <mergeCell ref="AA164:AB164"/>
    <mergeCell ref="M159:N159"/>
    <mergeCell ref="AA159:AB159"/>
    <mergeCell ref="M160:N160"/>
    <mergeCell ref="AA160:AB160"/>
    <mergeCell ref="M161:N161"/>
    <mergeCell ref="AA161:AB161"/>
    <mergeCell ref="M156:N156"/>
    <mergeCell ref="AA156:AB156"/>
    <mergeCell ref="M157:N157"/>
    <mergeCell ref="AA157:AB157"/>
    <mergeCell ref="M158:N158"/>
    <mergeCell ref="AA158:AB158"/>
    <mergeCell ref="M153:N153"/>
    <mergeCell ref="AA153:AB153"/>
    <mergeCell ref="M154:N154"/>
    <mergeCell ref="AA154:AB154"/>
    <mergeCell ref="M155:N155"/>
    <mergeCell ref="AA155:AB155"/>
    <mergeCell ref="M150:N150"/>
    <mergeCell ref="AA150:AB150"/>
    <mergeCell ref="M151:N151"/>
    <mergeCell ref="AA151:AB151"/>
    <mergeCell ref="M152:N152"/>
    <mergeCell ref="AA152:AB152"/>
    <mergeCell ref="M147:N147"/>
    <mergeCell ref="AA147:AB147"/>
    <mergeCell ref="M148:N148"/>
    <mergeCell ref="AA148:AB148"/>
    <mergeCell ref="M149:N149"/>
    <mergeCell ref="AA149:AB149"/>
    <mergeCell ref="M144:N144"/>
    <mergeCell ref="AA144:AB144"/>
    <mergeCell ref="M145:N145"/>
    <mergeCell ref="AA145:AB145"/>
    <mergeCell ref="M146:N146"/>
    <mergeCell ref="AA146:AB146"/>
    <mergeCell ref="M141:N141"/>
    <mergeCell ref="AA141:AB141"/>
    <mergeCell ref="M142:N142"/>
    <mergeCell ref="AA142:AB142"/>
    <mergeCell ref="M143:N143"/>
    <mergeCell ref="AA143:AB143"/>
    <mergeCell ref="M138:N138"/>
    <mergeCell ref="AA138:AB138"/>
    <mergeCell ref="M139:N139"/>
    <mergeCell ref="AA139:AB139"/>
    <mergeCell ref="M140:N140"/>
    <mergeCell ref="AA140:AB140"/>
    <mergeCell ref="M135:N135"/>
    <mergeCell ref="AA135:AB135"/>
    <mergeCell ref="M136:N136"/>
    <mergeCell ref="AA136:AB136"/>
    <mergeCell ref="M137:N137"/>
    <mergeCell ref="AA137:AB137"/>
    <mergeCell ref="M132:N132"/>
    <mergeCell ref="AA132:AB132"/>
    <mergeCell ref="M133:N133"/>
    <mergeCell ref="AA133:AB133"/>
    <mergeCell ref="M134:N134"/>
    <mergeCell ref="AA134:AB134"/>
    <mergeCell ref="M129:N129"/>
    <mergeCell ref="AA129:AB129"/>
    <mergeCell ref="M130:N130"/>
    <mergeCell ref="AA130:AB130"/>
    <mergeCell ref="M131:N131"/>
    <mergeCell ref="AA131:AB131"/>
    <mergeCell ref="M126:N126"/>
    <mergeCell ref="AA126:AB126"/>
    <mergeCell ref="M127:N127"/>
    <mergeCell ref="AA127:AB127"/>
    <mergeCell ref="M128:N128"/>
    <mergeCell ref="AA128:AB128"/>
    <mergeCell ref="M123:N123"/>
    <mergeCell ref="AA123:AB123"/>
    <mergeCell ref="M124:N124"/>
    <mergeCell ref="AA124:AB124"/>
    <mergeCell ref="M125:N125"/>
    <mergeCell ref="AA125:AB125"/>
    <mergeCell ref="AA119:AB120"/>
    <mergeCell ref="P120:Q120"/>
    <mergeCell ref="M121:N121"/>
    <mergeCell ref="AA121:AB121"/>
    <mergeCell ref="M122:N122"/>
    <mergeCell ref="AA122:AB122"/>
    <mergeCell ref="D119:G119"/>
    <mergeCell ref="H119:L119"/>
    <mergeCell ref="M119:N120"/>
    <mergeCell ref="P119:Q119"/>
    <mergeCell ref="R119:U119"/>
    <mergeCell ref="V119:Z119"/>
    <mergeCell ref="M106:N106"/>
    <mergeCell ref="AA106:AB106"/>
    <mergeCell ref="M107:N107"/>
    <mergeCell ref="AA107:AB107"/>
    <mergeCell ref="M108:N108"/>
    <mergeCell ref="AA108:AB108"/>
    <mergeCell ref="M110:N110"/>
    <mergeCell ref="AA110:AB110"/>
    <mergeCell ref="M111:N111"/>
    <mergeCell ref="AA111:AB111"/>
    <mergeCell ref="M112:N112"/>
    <mergeCell ref="AA112:AB112"/>
    <mergeCell ref="M102:N102"/>
    <mergeCell ref="AA102:AB102"/>
    <mergeCell ref="M103:N103"/>
    <mergeCell ref="AA103:AB103"/>
    <mergeCell ref="M109:N109"/>
    <mergeCell ref="AA109:AB109"/>
    <mergeCell ref="M104:N104"/>
    <mergeCell ref="AA104:AB104"/>
    <mergeCell ref="M105:N105"/>
    <mergeCell ref="AA105:AB105"/>
    <mergeCell ref="M99:N99"/>
    <mergeCell ref="AA99:AB99"/>
    <mergeCell ref="M100:N100"/>
    <mergeCell ref="AA100:AB100"/>
    <mergeCell ref="M101:N101"/>
    <mergeCell ref="AA101:AB101"/>
    <mergeCell ref="M96:N96"/>
    <mergeCell ref="AA96:AB96"/>
    <mergeCell ref="M97:N97"/>
    <mergeCell ref="AA97:AB97"/>
    <mergeCell ref="M98:N98"/>
    <mergeCell ref="AA98:AB98"/>
    <mergeCell ref="M93:N93"/>
    <mergeCell ref="AA93:AB93"/>
    <mergeCell ref="M94:N94"/>
    <mergeCell ref="AA94:AB94"/>
    <mergeCell ref="M95:N95"/>
    <mergeCell ref="AA95:AB95"/>
    <mergeCell ref="M90:N90"/>
    <mergeCell ref="AA90:AB90"/>
    <mergeCell ref="M91:N91"/>
    <mergeCell ref="AA91:AB91"/>
    <mergeCell ref="M92:N92"/>
    <mergeCell ref="AA92:AB92"/>
    <mergeCell ref="M87:N87"/>
    <mergeCell ref="AA87:AB87"/>
    <mergeCell ref="M88:N88"/>
    <mergeCell ref="AA88:AB88"/>
    <mergeCell ref="M89:N89"/>
    <mergeCell ref="AA89:AB89"/>
    <mergeCell ref="M84:N84"/>
    <mergeCell ref="AA84:AB84"/>
    <mergeCell ref="M85:N85"/>
    <mergeCell ref="AA85:AB85"/>
    <mergeCell ref="M86:N86"/>
    <mergeCell ref="AA86:AB86"/>
    <mergeCell ref="M81:N81"/>
    <mergeCell ref="AA81:AB81"/>
    <mergeCell ref="M82:N82"/>
    <mergeCell ref="AA82:AB82"/>
    <mergeCell ref="M83:N83"/>
    <mergeCell ref="AA83:AB83"/>
    <mergeCell ref="M78:N78"/>
    <mergeCell ref="AA78:AB78"/>
    <mergeCell ref="M79:N79"/>
    <mergeCell ref="AA79:AB79"/>
    <mergeCell ref="M80:N80"/>
    <mergeCell ref="AA80:AB80"/>
    <mergeCell ref="M75:N75"/>
    <mergeCell ref="AA75:AB75"/>
    <mergeCell ref="M76:N76"/>
    <mergeCell ref="AA76:AB76"/>
    <mergeCell ref="M77:N77"/>
    <mergeCell ref="AA77:AB77"/>
    <mergeCell ref="M72:N72"/>
    <mergeCell ref="AA72:AB72"/>
    <mergeCell ref="M73:N73"/>
    <mergeCell ref="AA73:AB73"/>
    <mergeCell ref="M74:N74"/>
    <mergeCell ref="AA74:AB74"/>
    <mergeCell ref="M69:N69"/>
    <mergeCell ref="AA69:AB69"/>
    <mergeCell ref="M70:N70"/>
    <mergeCell ref="AA70:AB70"/>
    <mergeCell ref="M71:N71"/>
    <mergeCell ref="AA71:AB71"/>
    <mergeCell ref="M66:N66"/>
    <mergeCell ref="AA66:AB66"/>
    <mergeCell ref="M67:N67"/>
    <mergeCell ref="AA67:AB67"/>
    <mergeCell ref="M68:N68"/>
    <mergeCell ref="AA68:AB68"/>
    <mergeCell ref="AA62:AB63"/>
    <mergeCell ref="P63:Q63"/>
    <mergeCell ref="M64:N64"/>
    <mergeCell ref="AA64:AB64"/>
    <mergeCell ref="M65:N65"/>
    <mergeCell ref="AA65:AB65"/>
    <mergeCell ref="D62:G62"/>
    <mergeCell ref="H62:L62"/>
    <mergeCell ref="M62:N63"/>
    <mergeCell ref="P62:Q62"/>
    <mergeCell ref="R62:U62"/>
    <mergeCell ref="V62:Z62"/>
    <mergeCell ref="AA43:AB43"/>
    <mergeCell ref="AA44:AB44"/>
    <mergeCell ref="AA45:AB45"/>
    <mergeCell ref="AA46:AB46"/>
    <mergeCell ref="AA47:AB47"/>
    <mergeCell ref="AA38:AB38"/>
    <mergeCell ref="AA39:AB39"/>
    <mergeCell ref="AA40:AB40"/>
    <mergeCell ref="AA41:AB41"/>
    <mergeCell ref="AA42:AB42"/>
    <mergeCell ref="AA33:AB33"/>
    <mergeCell ref="AA34:AB34"/>
    <mergeCell ref="AA35:AB35"/>
    <mergeCell ref="AA36:AB36"/>
    <mergeCell ref="AA37:AB37"/>
    <mergeCell ref="AA28:AB28"/>
    <mergeCell ref="AA29:AB29"/>
    <mergeCell ref="AA30:AB30"/>
    <mergeCell ref="AA31:AB31"/>
    <mergeCell ref="AA32:AB32"/>
    <mergeCell ref="AA23:AB23"/>
    <mergeCell ref="AA24:AB24"/>
    <mergeCell ref="AA25:AB25"/>
    <mergeCell ref="AA26:AB26"/>
    <mergeCell ref="AA27:AB27"/>
    <mergeCell ref="AA18:AB18"/>
    <mergeCell ref="AA19:AB19"/>
    <mergeCell ref="AA20:AB20"/>
    <mergeCell ref="AA21:AB21"/>
    <mergeCell ref="AA22:AB22"/>
    <mergeCell ref="AA13:AB13"/>
    <mergeCell ref="AA14:AB14"/>
    <mergeCell ref="AA15:AB15"/>
    <mergeCell ref="AA16:AB16"/>
    <mergeCell ref="AA17:AB17"/>
    <mergeCell ref="AA8:AB8"/>
    <mergeCell ref="AA9:AB9"/>
    <mergeCell ref="AA10:AB10"/>
    <mergeCell ref="AA11:AB11"/>
    <mergeCell ref="AA12:AB12"/>
    <mergeCell ref="R5:U5"/>
    <mergeCell ref="V5:Z5"/>
    <mergeCell ref="AA5:AB6"/>
    <mergeCell ref="AA7:AB7"/>
    <mergeCell ref="D5:G5"/>
    <mergeCell ref="H5:L5"/>
    <mergeCell ref="M5:N6"/>
    <mergeCell ref="M7:N7"/>
    <mergeCell ref="P5:Q5"/>
    <mergeCell ref="P6:Q6"/>
    <mergeCell ref="M25:N25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33:N33"/>
    <mergeCell ref="M34:N34"/>
    <mergeCell ref="M17:N17"/>
    <mergeCell ref="M18:N18"/>
    <mergeCell ref="M19:N19"/>
    <mergeCell ref="M20:N20"/>
    <mergeCell ref="M21:N21"/>
    <mergeCell ref="M22:N22"/>
    <mergeCell ref="M23:N23"/>
    <mergeCell ref="M24:N24"/>
    <mergeCell ref="M41:N41"/>
    <mergeCell ref="M42:N42"/>
    <mergeCell ref="M43:N43"/>
    <mergeCell ref="M26:N26"/>
    <mergeCell ref="M27:N27"/>
    <mergeCell ref="M28:N28"/>
    <mergeCell ref="M29:N29"/>
    <mergeCell ref="M30:N30"/>
    <mergeCell ref="M31:N31"/>
    <mergeCell ref="M32:N32"/>
    <mergeCell ref="M35:N35"/>
    <mergeCell ref="M36:N36"/>
    <mergeCell ref="M37:N37"/>
    <mergeCell ref="M38:N38"/>
    <mergeCell ref="M39:N39"/>
    <mergeCell ref="M40:N40"/>
    <mergeCell ref="AA54:AB54"/>
    <mergeCell ref="AA55:AB55"/>
    <mergeCell ref="AA56:AB56"/>
    <mergeCell ref="AA48:AB48"/>
    <mergeCell ref="AA49:AB49"/>
    <mergeCell ref="AA50:AB50"/>
    <mergeCell ref="AA51:AB51"/>
    <mergeCell ref="AA52:AB52"/>
    <mergeCell ref="M48:N48"/>
    <mergeCell ref="M49:N49"/>
    <mergeCell ref="M50:N50"/>
    <mergeCell ref="M51:N51"/>
    <mergeCell ref="M52:N52"/>
    <mergeCell ref="AA53:AB53"/>
    <mergeCell ref="M113:N113"/>
    <mergeCell ref="AA113:AB113"/>
    <mergeCell ref="M44:N44"/>
    <mergeCell ref="M45:N45"/>
    <mergeCell ref="M46:N46"/>
    <mergeCell ref="M47:N47"/>
    <mergeCell ref="M53:N53"/>
    <mergeCell ref="M54:N54"/>
    <mergeCell ref="M55:N55"/>
    <mergeCell ref="M56:N56"/>
  </mergeCells>
  <conditionalFormatting sqref="U7:U56 AA7:AB56">
    <cfRule type="cellIs" dxfId="159" priority="151" operator="between">
      <formula>10</formula>
      <formula>12.99</formula>
    </cfRule>
    <cfRule type="cellIs" dxfId="158" priority="152" operator="between">
      <formula>5.01</formula>
      <formula>9.99</formula>
    </cfRule>
    <cfRule type="cellIs" dxfId="157" priority="153" operator="between">
      <formula>0.01</formula>
      <formula>5</formula>
    </cfRule>
    <cfRule type="cellIs" dxfId="156" priority="154" operator="lessThanOrEqual">
      <formula>0</formula>
    </cfRule>
  </conditionalFormatting>
  <conditionalFormatting sqref="U7:U56 AA7:AB56">
    <cfRule type="cellIs" dxfId="155" priority="150" operator="between">
      <formula>13</formula>
      <formula>16.99</formula>
    </cfRule>
  </conditionalFormatting>
  <conditionalFormatting sqref="T7:T56">
    <cfRule type="cellIs" dxfId="154" priority="149" operator="greaterThan">
      <formula>0</formula>
    </cfRule>
  </conditionalFormatting>
  <conditionalFormatting sqref="R7:R56">
    <cfRule type="cellIs" dxfId="153" priority="146" operator="between">
      <formula>1</formula>
      <formula>31</formula>
    </cfRule>
    <cfRule type="cellIs" dxfId="152" priority="147" operator="between">
      <formula>32</formula>
      <formula>63</formula>
    </cfRule>
    <cfRule type="cellIs" dxfId="151" priority="148" operator="greaterThanOrEqual">
      <formula>64</formula>
    </cfRule>
  </conditionalFormatting>
  <conditionalFormatting sqref="U7:U56 AA7:AB56">
    <cfRule type="cellIs" dxfId="150" priority="145" operator="greaterThan">
      <formula>17</formula>
    </cfRule>
  </conditionalFormatting>
  <conditionalFormatting sqref="S7:S56">
    <cfRule type="cellIs" dxfId="149" priority="142" operator="between">
      <formula>0.0001</formula>
      <formula>0.4999</formula>
    </cfRule>
    <cfRule type="cellIs" dxfId="148" priority="143" operator="between">
      <formula>0.5</formula>
      <formula>0.9999</formula>
    </cfRule>
    <cfRule type="cellIs" dxfId="147" priority="144" operator="greaterThanOrEqual">
      <formula>1</formula>
    </cfRule>
  </conditionalFormatting>
  <conditionalFormatting sqref="G7:G56 L7:N56 Z7:Z56">
    <cfRule type="cellIs" dxfId="146" priority="155" operator="greaterThanOrEqual">
      <formula>17</formula>
    </cfRule>
    <cfRule type="cellIs" dxfId="145" priority="156" operator="between">
      <formula>13</formula>
      <formula>16.99</formula>
    </cfRule>
    <cfRule type="cellIs" dxfId="144" priority="157" operator="between">
      <formula>10</formula>
      <formula>12.99</formula>
    </cfRule>
    <cfRule type="cellIs" dxfId="143" priority="158" operator="between">
      <formula>5.01</formula>
      <formula>9.99</formula>
    </cfRule>
    <cfRule type="cellIs" dxfId="142" priority="159" operator="between">
      <formula>0.01</formula>
      <formula>5</formula>
    </cfRule>
    <cfRule type="cellIs" dxfId="141" priority="160" operator="equal">
      <formula>-1</formula>
    </cfRule>
  </conditionalFormatting>
  <conditionalFormatting sqref="X7:X56">
    <cfRule type="cellIs" dxfId="140" priority="136" operator="equal">
      <formula>"INACTIF"</formula>
    </cfRule>
    <cfRule type="cellIs" dxfId="139" priority="137" operator="equal">
      <formula>"EQUITABLE"</formula>
    </cfRule>
    <cfRule type="cellIs" dxfId="138" priority="138" operator="equal">
      <formula>"VAMPIRE"</formula>
    </cfRule>
    <cfRule type="cellIs" dxfId="137" priority="139" operator="equal">
      <formula>"STANDARD(-)"</formula>
    </cfRule>
    <cfRule type="cellIs" dxfId="136" priority="140" operator="equal">
      <formula>"ANGE"</formula>
    </cfRule>
    <cfRule type="cellIs" dxfId="135" priority="141" operator="equal">
      <formula>"STANDARD(+)"</formula>
    </cfRule>
  </conditionalFormatting>
  <conditionalFormatting sqref="Z7:Z56">
    <cfRule type="cellIs" dxfId="134" priority="135" operator="lessThanOrEqual">
      <formula>-5</formula>
    </cfRule>
  </conditionalFormatting>
  <conditionalFormatting sqref="G64:G113 L64:N113">
    <cfRule type="cellIs" dxfId="133" priority="129" operator="greaterThanOrEqual">
      <formula>17</formula>
    </cfRule>
    <cfRule type="cellIs" dxfId="132" priority="130" operator="between">
      <formula>13</formula>
      <formula>16.99</formula>
    </cfRule>
    <cfRule type="cellIs" dxfId="131" priority="131" operator="between">
      <formula>10</formula>
      <formula>12.99</formula>
    </cfRule>
    <cfRule type="cellIs" dxfId="130" priority="132" operator="between">
      <formula>5.01</formula>
      <formula>9.99</formula>
    </cfRule>
    <cfRule type="cellIs" dxfId="129" priority="133" operator="between">
      <formula>0.01</formula>
      <formula>5</formula>
    </cfRule>
    <cfRule type="cellIs" dxfId="128" priority="134" operator="equal">
      <formula>-1</formula>
    </cfRule>
  </conditionalFormatting>
  <conditionalFormatting sqref="U64:U113">
    <cfRule type="cellIs" dxfId="127" priority="119" operator="between">
      <formula>10</formula>
      <formula>12.99</formula>
    </cfRule>
    <cfRule type="cellIs" dxfId="126" priority="120" operator="between">
      <formula>5.01</formula>
      <formula>9.99</formula>
    </cfRule>
    <cfRule type="cellIs" dxfId="125" priority="121" operator="between">
      <formula>0.01</formula>
      <formula>5</formula>
    </cfRule>
    <cfRule type="cellIs" dxfId="124" priority="122" operator="lessThanOrEqual">
      <formula>0</formula>
    </cfRule>
  </conditionalFormatting>
  <conditionalFormatting sqref="U64:U113">
    <cfRule type="cellIs" dxfId="123" priority="118" operator="between">
      <formula>13</formula>
      <formula>16.99</formula>
    </cfRule>
  </conditionalFormatting>
  <conditionalFormatting sqref="T64:T113">
    <cfRule type="cellIs" dxfId="122" priority="117" operator="greaterThan">
      <formula>0</formula>
    </cfRule>
  </conditionalFormatting>
  <conditionalFormatting sqref="R64:R113">
    <cfRule type="cellIs" dxfId="121" priority="114" operator="between">
      <formula>1</formula>
      <formula>31</formula>
    </cfRule>
    <cfRule type="cellIs" dxfId="120" priority="115" operator="between">
      <formula>32</formula>
      <formula>63</formula>
    </cfRule>
    <cfRule type="cellIs" dxfId="119" priority="116" operator="greaterThanOrEqual">
      <formula>64</formula>
    </cfRule>
  </conditionalFormatting>
  <conditionalFormatting sqref="U64:U113">
    <cfRule type="cellIs" dxfId="118" priority="113" operator="greaterThan">
      <formula>17</formula>
    </cfRule>
  </conditionalFormatting>
  <conditionalFormatting sqref="S64:S113">
    <cfRule type="cellIs" dxfId="117" priority="110" operator="between">
      <formula>0.0001</formula>
      <formula>0.4999</formula>
    </cfRule>
    <cfRule type="cellIs" dxfId="116" priority="111" operator="between">
      <formula>0.5</formula>
      <formula>0.9999</formula>
    </cfRule>
    <cfRule type="cellIs" dxfId="115" priority="112" operator="greaterThanOrEqual">
      <formula>1</formula>
    </cfRule>
  </conditionalFormatting>
  <conditionalFormatting sqref="Z64:Z113">
    <cfRule type="cellIs" dxfId="114" priority="123" operator="greaterThanOrEqual">
      <formula>17</formula>
    </cfRule>
    <cfRule type="cellIs" dxfId="113" priority="124" operator="between">
      <formula>13</formula>
      <formula>16.99</formula>
    </cfRule>
    <cfRule type="cellIs" dxfId="112" priority="125" operator="between">
      <formula>10</formula>
      <formula>12.99</formula>
    </cfRule>
    <cfRule type="cellIs" dxfId="111" priority="126" operator="between">
      <formula>5.01</formula>
      <formula>9.99</formula>
    </cfRule>
    <cfRule type="cellIs" dxfId="110" priority="127" operator="between">
      <formula>0.01</formula>
      <formula>5</formula>
    </cfRule>
    <cfRule type="cellIs" dxfId="109" priority="128" operator="equal">
      <formula>-1</formula>
    </cfRule>
  </conditionalFormatting>
  <conditionalFormatting sqref="X64:X113">
    <cfRule type="cellIs" dxfId="108" priority="104" operator="equal">
      <formula>"INACTIF"</formula>
    </cfRule>
    <cfRule type="cellIs" dxfId="107" priority="105" operator="equal">
      <formula>"EQUITABLE"</formula>
    </cfRule>
    <cfRule type="cellIs" dxfId="106" priority="106" operator="equal">
      <formula>"VAMPIRE"</formula>
    </cfRule>
    <cfRule type="cellIs" dxfId="105" priority="107" operator="equal">
      <formula>"STANDARD(-)"</formula>
    </cfRule>
    <cfRule type="cellIs" dxfId="104" priority="108" operator="equal">
      <formula>"ANGE"</formula>
    </cfRule>
    <cfRule type="cellIs" dxfId="103" priority="109" operator="equal">
      <formula>"STANDARD(+)"</formula>
    </cfRule>
  </conditionalFormatting>
  <conditionalFormatting sqref="Z64:Z113">
    <cfRule type="cellIs" dxfId="102" priority="103" operator="lessThanOrEqual">
      <formula>-5</formula>
    </cfRule>
  </conditionalFormatting>
  <conditionalFormatting sqref="U121:U170">
    <cfRule type="cellIs" dxfId="101" priority="93" operator="between">
      <formula>10</formula>
      <formula>12.99</formula>
    </cfRule>
    <cfRule type="cellIs" dxfId="100" priority="94" operator="between">
      <formula>5.01</formula>
      <formula>9.99</formula>
    </cfRule>
    <cfRule type="cellIs" dxfId="99" priority="95" operator="between">
      <formula>0.01</formula>
      <formula>5</formula>
    </cfRule>
    <cfRule type="cellIs" dxfId="98" priority="96" operator="lessThanOrEqual">
      <formula>0</formula>
    </cfRule>
  </conditionalFormatting>
  <conditionalFormatting sqref="U121:U170">
    <cfRule type="cellIs" dxfId="97" priority="92" operator="between">
      <formula>13</formula>
      <formula>16.99</formula>
    </cfRule>
  </conditionalFormatting>
  <conditionalFormatting sqref="T121:T170">
    <cfRule type="cellIs" dxfId="96" priority="91" operator="greaterThan">
      <formula>0</formula>
    </cfRule>
  </conditionalFormatting>
  <conditionalFormatting sqref="R121:R170">
    <cfRule type="cellIs" dxfId="95" priority="88" operator="between">
      <formula>1</formula>
      <formula>31</formula>
    </cfRule>
    <cfRule type="cellIs" dxfId="94" priority="89" operator="between">
      <formula>32</formula>
      <formula>63</formula>
    </cfRule>
    <cfRule type="cellIs" dxfId="93" priority="90" operator="greaterThanOrEqual">
      <formula>64</formula>
    </cfRule>
  </conditionalFormatting>
  <conditionalFormatting sqref="U121:U170">
    <cfRule type="cellIs" dxfId="92" priority="87" operator="greaterThan">
      <formula>17</formula>
    </cfRule>
  </conditionalFormatting>
  <conditionalFormatting sqref="S121:S170">
    <cfRule type="cellIs" dxfId="91" priority="84" operator="between">
      <formula>0.0001</formula>
      <formula>0.4999</formula>
    </cfRule>
    <cfRule type="cellIs" dxfId="90" priority="85" operator="between">
      <formula>0.5</formula>
      <formula>0.9999</formula>
    </cfRule>
    <cfRule type="cellIs" dxfId="89" priority="86" operator="greaterThanOrEqual">
      <formula>1</formula>
    </cfRule>
  </conditionalFormatting>
  <conditionalFormatting sqref="Z121:Z170 G121:G170 L121:N170">
    <cfRule type="cellIs" dxfId="88" priority="97" operator="greaterThanOrEqual">
      <formula>17</formula>
    </cfRule>
    <cfRule type="cellIs" dxfId="87" priority="98" operator="between">
      <formula>13</formula>
      <formula>16.99</formula>
    </cfRule>
    <cfRule type="cellIs" dxfId="86" priority="99" operator="between">
      <formula>10</formula>
      <formula>12.99</formula>
    </cfRule>
    <cfRule type="cellIs" dxfId="85" priority="100" operator="between">
      <formula>5.01</formula>
      <formula>9.99</formula>
    </cfRule>
    <cfRule type="cellIs" dxfId="84" priority="101" operator="between">
      <formula>0.01</formula>
      <formula>5</formula>
    </cfRule>
    <cfRule type="cellIs" dxfId="83" priority="102" operator="equal">
      <formula>-1</formula>
    </cfRule>
  </conditionalFormatting>
  <conditionalFormatting sqref="X121:X170">
    <cfRule type="cellIs" dxfId="82" priority="78" operator="equal">
      <formula>"INACTIF"</formula>
    </cfRule>
    <cfRule type="cellIs" dxfId="81" priority="79" operator="equal">
      <formula>"EQUITABLE"</formula>
    </cfRule>
    <cfRule type="cellIs" dxfId="80" priority="80" operator="equal">
      <formula>"VAMPIRE"</formula>
    </cfRule>
    <cfRule type="cellIs" dxfId="79" priority="81" operator="equal">
      <formula>"STANDARD(-)"</formula>
    </cfRule>
    <cfRule type="cellIs" dxfId="78" priority="82" operator="equal">
      <formula>"ANGE"</formula>
    </cfRule>
    <cfRule type="cellIs" dxfId="77" priority="83" operator="equal">
      <formula>"STANDARD(+)"</formula>
    </cfRule>
  </conditionalFormatting>
  <conditionalFormatting sqref="Z121:Z170">
    <cfRule type="cellIs" dxfId="76" priority="77" operator="lessThanOrEqual">
      <formula>-5</formula>
    </cfRule>
  </conditionalFormatting>
  <conditionalFormatting sqref="U178:U227">
    <cfRule type="cellIs" dxfId="75" priority="67" operator="between">
      <formula>10</formula>
      <formula>12.99</formula>
    </cfRule>
    <cfRule type="cellIs" dxfId="74" priority="68" operator="between">
      <formula>5.01</formula>
      <formula>9.99</formula>
    </cfRule>
    <cfRule type="cellIs" dxfId="73" priority="69" operator="between">
      <formula>0.01</formula>
      <formula>5</formula>
    </cfRule>
    <cfRule type="cellIs" dxfId="72" priority="70" operator="lessThanOrEqual">
      <formula>0</formula>
    </cfRule>
  </conditionalFormatting>
  <conditionalFormatting sqref="U178:U227">
    <cfRule type="cellIs" dxfId="71" priority="66" operator="between">
      <formula>13</formula>
      <formula>16.99</formula>
    </cfRule>
  </conditionalFormatting>
  <conditionalFormatting sqref="T178:T227">
    <cfRule type="cellIs" dxfId="70" priority="65" operator="greaterThan">
      <formula>0</formula>
    </cfRule>
  </conditionalFormatting>
  <conditionalFormatting sqref="R178:R227">
    <cfRule type="cellIs" dxfId="69" priority="62" operator="between">
      <formula>1</formula>
      <formula>31</formula>
    </cfRule>
    <cfRule type="cellIs" dxfId="68" priority="63" operator="between">
      <formula>32</formula>
      <formula>63</formula>
    </cfRule>
    <cfRule type="cellIs" dxfId="67" priority="64" operator="greaterThanOrEqual">
      <formula>64</formula>
    </cfRule>
  </conditionalFormatting>
  <conditionalFormatting sqref="U178:U227">
    <cfRule type="cellIs" dxfId="66" priority="61" operator="greaterThan">
      <formula>17</formula>
    </cfRule>
  </conditionalFormatting>
  <conditionalFormatting sqref="S178:S227">
    <cfRule type="cellIs" dxfId="65" priority="58" operator="between">
      <formula>0.0001</formula>
      <formula>0.4999</formula>
    </cfRule>
    <cfRule type="cellIs" dxfId="64" priority="59" operator="between">
      <formula>0.5</formula>
      <formula>0.9999</formula>
    </cfRule>
    <cfRule type="cellIs" dxfId="63" priority="60" operator="greaterThanOrEqual">
      <formula>1</formula>
    </cfRule>
  </conditionalFormatting>
  <conditionalFormatting sqref="Z178:Z227 G178:G227 L178:N227">
    <cfRule type="cellIs" dxfId="62" priority="71" operator="greaterThanOrEqual">
      <formula>17</formula>
    </cfRule>
    <cfRule type="cellIs" dxfId="61" priority="72" operator="between">
      <formula>13</formula>
      <formula>16.99</formula>
    </cfRule>
    <cfRule type="cellIs" dxfId="60" priority="73" operator="between">
      <formula>10</formula>
      <formula>12.99</formula>
    </cfRule>
    <cfRule type="cellIs" dxfId="59" priority="74" operator="between">
      <formula>5.01</formula>
      <formula>9.99</formula>
    </cfRule>
    <cfRule type="cellIs" dxfId="58" priority="75" operator="between">
      <formula>0.01</formula>
      <formula>5</formula>
    </cfRule>
    <cfRule type="cellIs" dxfId="57" priority="76" operator="equal">
      <formula>-1</formula>
    </cfRule>
  </conditionalFormatting>
  <conditionalFormatting sqref="X178:X227">
    <cfRule type="cellIs" dxfId="56" priority="52" operator="equal">
      <formula>"INACTIF"</formula>
    </cfRule>
    <cfRule type="cellIs" dxfId="55" priority="53" operator="equal">
      <formula>"EQUITABLE"</formula>
    </cfRule>
    <cfRule type="cellIs" dxfId="54" priority="54" operator="equal">
      <formula>"VAMPIRE"</formula>
    </cfRule>
    <cfRule type="cellIs" dxfId="53" priority="55" operator="equal">
      <formula>"STANDARD(-)"</formula>
    </cfRule>
    <cfRule type="cellIs" dxfId="52" priority="56" operator="equal">
      <formula>"ANGE"</formula>
    </cfRule>
    <cfRule type="cellIs" dxfId="51" priority="57" operator="equal">
      <formula>"STANDARD(+)"</formula>
    </cfRule>
  </conditionalFormatting>
  <conditionalFormatting sqref="Z178:Z227">
    <cfRule type="cellIs" dxfId="50" priority="51" operator="lessThanOrEqual">
      <formula>-5</formula>
    </cfRule>
  </conditionalFormatting>
  <conditionalFormatting sqref="U235:U284">
    <cfRule type="cellIs" dxfId="49" priority="41" operator="between">
      <formula>10</formula>
      <formula>12.99</formula>
    </cfRule>
    <cfRule type="cellIs" dxfId="48" priority="42" operator="between">
      <formula>5.01</formula>
      <formula>9.99</formula>
    </cfRule>
    <cfRule type="cellIs" dxfId="47" priority="43" operator="between">
      <formula>0.01</formula>
      <formula>5</formula>
    </cfRule>
    <cfRule type="cellIs" dxfId="46" priority="44" operator="lessThanOrEqual">
      <formula>0</formula>
    </cfRule>
  </conditionalFormatting>
  <conditionalFormatting sqref="U235:U284">
    <cfRule type="cellIs" dxfId="45" priority="40" operator="between">
      <formula>13</formula>
      <formula>16.99</formula>
    </cfRule>
  </conditionalFormatting>
  <conditionalFormatting sqref="T235:T284">
    <cfRule type="cellIs" dxfId="44" priority="39" operator="greaterThan">
      <formula>0</formula>
    </cfRule>
  </conditionalFormatting>
  <conditionalFormatting sqref="R235:R284">
    <cfRule type="cellIs" dxfId="43" priority="36" operator="between">
      <formula>1</formula>
      <formula>31</formula>
    </cfRule>
    <cfRule type="cellIs" dxfId="42" priority="37" operator="between">
      <formula>32</formula>
      <formula>63</formula>
    </cfRule>
    <cfRule type="cellIs" dxfId="41" priority="38" operator="greaterThanOrEqual">
      <formula>64</formula>
    </cfRule>
  </conditionalFormatting>
  <conditionalFormatting sqref="U235:U284">
    <cfRule type="cellIs" dxfId="40" priority="35" operator="greaterThan">
      <formula>17</formula>
    </cfRule>
  </conditionalFormatting>
  <conditionalFormatting sqref="S235:S284">
    <cfRule type="cellIs" dxfId="39" priority="32" operator="between">
      <formula>0.0001</formula>
      <formula>0.4999</formula>
    </cfRule>
    <cfRule type="cellIs" dxfId="38" priority="33" operator="between">
      <formula>0.5</formula>
      <formula>0.9999</formula>
    </cfRule>
    <cfRule type="cellIs" dxfId="37" priority="34" operator="greaterThanOrEqual">
      <formula>1</formula>
    </cfRule>
  </conditionalFormatting>
  <conditionalFormatting sqref="Z235:Z284 G235:G284 L235:N284">
    <cfRule type="cellIs" dxfId="36" priority="45" operator="greaterThanOrEqual">
      <formula>17</formula>
    </cfRule>
    <cfRule type="cellIs" dxfId="35" priority="46" operator="between">
      <formula>13</formula>
      <formula>16.99</formula>
    </cfRule>
    <cfRule type="cellIs" dxfId="34" priority="47" operator="between">
      <formula>10</formula>
      <formula>12.99</formula>
    </cfRule>
    <cfRule type="cellIs" dxfId="33" priority="48" operator="between">
      <formula>5.01</formula>
      <formula>9.99</formula>
    </cfRule>
    <cfRule type="cellIs" dxfId="32" priority="49" operator="between">
      <formula>0.01</formula>
      <formula>5</formula>
    </cfRule>
    <cfRule type="cellIs" dxfId="31" priority="50" operator="equal">
      <formula>-1</formula>
    </cfRule>
  </conditionalFormatting>
  <conditionalFormatting sqref="X235:X284">
    <cfRule type="cellIs" dxfId="30" priority="26" operator="equal">
      <formula>"INACTIF"</formula>
    </cfRule>
    <cfRule type="cellIs" dxfId="29" priority="27" operator="equal">
      <formula>"EQUITABLE"</formula>
    </cfRule>
    <cfRule type="cellIs" dxfId="28" priority="28" operator="equal">
      <formula>"VAMPIRE"</formula>
    </cfRule>
    <cfRule type="cellIs" dxfId="27" priority="29" operator="equal">
      <formula>"STANDARD(-)"</formula>
    </cfRule>
    <cfRule type="cellIs" dxfId="26" priority="30" operator="equal">
      <formula>"ANGE"</formula>
    </cfRule>
    <cfRule type="cellIs" dxfId="25" priority="31" operator="equal">
      <formula>"STANDARD(+)"</formula>
    </cfRule>
  </conditionalFormatting>
  <conditionalFormatting sqref="Z235:Z284">
    <cfRule type="cellIs" dxfId="24" priority="25" operator="lessThanOrEqual">
      <formula>-5</formula>
    </cfRule>
  </conditionalFormatting>
  <conditionalFormatting sqref="AA64:AB113">
    <cfRule type="cellIs" dxfId="23" priority="21" operator="between">
      <formula>10</formula>
      <formula>12.99</formula>
    </cfRule>
    <cfRule type="cellIs" dxfId="22" priority="22" operator="between">
      <formula>5.01</formula>
      <formula>9.99</formula>
    </cfRule>
    <cfRule type="cellIs" dxfId="21" priority="23" operator="between">
      <formula>0.01</formula>
      <formula>5</formula>
    </cfRule>
    <cfRule type="cellIs" dxfId="20" priority="24" operator="lessThanOrEqual">
      <formula>0</formula>
    </cfRule>
  </conditionalFormatting>
  <conditionalFormatting sqref="AA64:AB113">
    <cfRule type="cellIs" dxfId="19" priority="20" operator="between">
      <formula>13</formula>
      <formula>16.99</formula>
    </cfRule>
  </conditionalFormatting>
  <conditionalFormatting sqref="AA64:AB113">
    <cfRule type="cellIs" dxfId="18" priority="19" operator="greaterThan">
      <formula>17</formula>
    </cfRule>
  </conditionalFormatting>
  <conditionalFormatting sqref="AA121:AB170">
    <cfRule type="cellIs" dxfId="17" priority="15" operator="between">
      <formula>10</formula>
      <formula>12.99</formula>
    </cfRule>
    <cfRule type="cellIs" dxfId="16" priority="16" operator="between">
      <formula>5.01</formula>
      <formula>9.99</formula>
    </cfRule>
    <cfRule type="cellIs" dxfId="15" priority="17" operator="between">
      <formula>0.01</formula>
      <formula>5</formula>
    </cfRule>
    <cfRule type="cellIs" dxfId="14" priority="18" operator="lessThanOrEqual">
      <formula>0</formula>
    </cfRule>
  </conditionalFormatting>
  <conditionalFormatting sqref="AA121:AB170">
    <cfRule type="cellIs" dxfId="13" priority="14" operator="between">
      <formula>13</formula>
      <formula>16.99</formula>
    </cfRule>
  </conditionalFormatting>
  <conditionalFormatting sqref="AA121:AB170">
    <cfRule type="cellIs" dxfId="12" priority="13" operator="greaterThan">
      <formula>17</formula>
    </cfRule>
  </conditionalFormatting>
  <conditionalFormatting sqref="AA178:AB227">
    <cfRule type="cellIs" dxfId="11" priority="9" operator="between">
      <formula>10</formula>
      <formula>12.99</formula>
    </cfRule>
    <cfRule type="cellIs" dxfId="10" priority="10" operator="between">
      <formula>5.01</formula>
      <formula>9.99</formula>
    </cfRule>
    <cfRule type="cellIs" dxfId="9" priority="11" operator="between">
      <formula>0.01</formula>
      <formula>5</formula>
    </cfRule>
    <cfRule type="cellIs" dxfId="8" priority="12" operator="lessThanOrEqual">
      <formula>0</formula>
    </cfRule>
  </conditionalFormatting>
  <conditionalFormatting sqref="AA178:AB227">
    <cfRule type="cellIs" dxfId="7" priority="8" operator="between">
      <formula>13</formula>
      <formula>16.99</formula>
    </cfRule>
  </conditionalFormatting>
  <conditionalFormatting sqref="AA178:AB227">
    <cfRule type="cellIs" dxfId="6" priority="7" operator="greaterThan">
      <formula>17</formula>
    </cfRule>
  </conditionalFormatting>
  <conditionalFormatting sqref="AA235:AB284">
    <cfRule type="cellIs" dxfId="5" priority="3" operator="between">
      <formula>10</formula>
      <formula>12.99</formula>
    </cfRule>
    <cfRule type="cellIs" dxfId="4" priority="4" operator="between">
      <formula>5.01</formula>
      <formula>9.99</formula>
    </cfRule>
    <cfRule type="cellIs" dxfId="3" priority="5" operator="between">
      <formula>0.01</formula>
      <formula>5</formula>
    </cfRule>
    <cfRule type="cellIs" dxfId="2" priority="6" operator="lessThanOrEqual">
      <formula>0</formula>
    </cfRule>
  </conditionalFormatting>
  <conditionalFormatting sqref="AA235:AB284">
    <cfRule type="cellIs" dxfId="1" priority="2" operator="between">
      <formula>13</formula>
      <formula>16.99</formula>
    </cfRule>
  </conditionalFormatting>
  <conditionalFormatting sqref="AA235:AB284">
    <cfRule type="cellIs" dxfId="0" priority="1" operator="greaterThan">
      <formula>17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 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Kitsunz</dc:creator>
  <cp:lastModifiedBy>Kitsunz</cp:lastModifiedBy>
  <dcterms:created xsi:type="dcterms:W3CDTF">2018-02-11T12:06:44Z</dcterms:created>
  <dcterms:modified xsi:type="dcterms:W3CDTF">2018-02-11T12:25:14Z</dcterms:modified>
</cp:coreProperties>
</file>