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KA\Desktop\"/>
    </mc:Choice>
  </mc:AlternateContent>
  <bookViews>
    <workbookView xWindow="0" yWindow="0" windowWidth="19200" windowHeight="6940" activeTab="1" xr2:uid="{6414B89F-BD05-47F0-8C21-04C1F907455B}"/>
  </bookViews>
  <sheets>
    <sheet name="données 1" sheetId="1" r:id="rId1"/>
    <sheet name="donnees 2" sheetId="4" r:id="rId2"/>
  </sheets>
  <externalReferences>
    <externalReference r:id="rId3"/>
  </externalReferenc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6" i="4" l="1"/>
  <c r="CG89" i="1"/>
  <c r="CF89" i="1"/>
  <c r="CE89" i="1"/>
  <c r="CD89" i="1"/>
  <c r="CC89" i="1"/>
  <c r="CB89" i="1"/>
  <c r="CA89" i="1"/>
  <c r="BZ89" i="1"/>
  <c r="BY89" i="1"/>
  <c r="BX89" i="1"/>
  <c r="BW89" i="1"/>
  <c r="BV89" i="1"/>
  <c r="BS89" i="1"/>
  <c r="BR89" i="1"/>
  <c r="BQ89" i="1"/>
  <c r="BP89" i="1"/>
  <c r="BO89" i="1"/>
  <c r="BN89" i="1"/>
  <c r="BM89" i="1"/>
  <c r="BL89" i="1"/>
  <c r="BK89" i="1"/>
  <c r="BJ89" i="1"/>
  <c r="BI89" i="1"/>
  <c r="BH89" i="1"/>
  <c r="BE89" i="1"/>
  <c r="BD89" i="1"/>
  <c r="BC89" i="1"/>
  <c r="BB89" i="1"/>
  <c r="BA89" i="1"/>
  <c r="AZ89" i="1"/>
  <c r="AY87" i="1"/>
  <c r="AY89" i="1"/>
  <c r="AX89" i="1"/>
  <c r="AW89" i="1"/>
  <c r="AV89" i="1"/>
  <c r="AU89" i="1"/>
  <c r="AT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C89" i="1"/>
  <c r="AB89" i="1"/>
  <c r="AA89" i="1"/>
  <c r="Z89" i="1"/>
  <c r="Y89" i="1"/>
  <c r="X89" i="1"/>
  <c r="W89" i="1"/>
  <c r="V89" i="1"/>
  <c r="U89" i="1"/>
  <c r="T89" i="1"/>
  <c r="S89" i="1"/>
  <c r="R89" i="1"/>
  <c r="O89" i="1"/>
  <c r="N89" i="1"/>
  <c r="M89" i="1"/>
  <c r="L89" i="1"/>
  <c r="K89" i="1"/>
  <c r="J89" i="1"/>
  <c r="I89" i="1"/>
  <c r="H89" i="1"/>
  <c r="G89" i="1"/>
  <c r="F89" i="1"/>
  <c r="E89" i="1"/>
  <c r="D89" i="1"/>
  <c r="CK87" i="1"/>
  <c r="AY81" i="1"/>
  <c r="D77" i="1"/>
  <c r="D83" i="1"/>
  <c r="E77" i="1"/>
  <c r="E83" i="1"/>
  <c r="F77" i="1"/>
  <c r="F83" i="1"/>
  <c r="G77" i="1"/>
  <c r="G83" i="1"/>
  <c r="H77" i="1"/>
  <c r="H83" i="1"/>
  <c r="I77" i="1"/>
  <c r="I83" i="1"/>
  <c r="J77" i="1"/>
  <c r="J83" i="1"/>
  <c r="K77" i="1"/>
  <c r="K83" i="1"/>
  <c r="L77" i="1"/>
  <c r="L83" i="1"/>
  <c r="M77" i="1"/>
  <c r="M83" i="1"/>
  <c r="N77" i="1"/>
  <c r="N83" i="1"/>
  <c r="O77" i="1"/>
  <c r="O83" i="1"/>
  <c r="R77" i="1"/>
  <c r="R83" i="1"/>
  <c r="S77" i="1"/>
  <c r="S83" i="1"/>
  <c r="T77" i="1"/>
  <c r="T83" i="1"/>
  <c r="U77" i="1"/>
  <c r="U83" i="1"/>
  <c r="V77" i="1"/>
  <c r="V83" i="1"/>
  <c r="W77" i="1"/>
  <c r="W83" i="1"/>
  <c r="X77" i="1"/>
  <c r="X83" i="1"/>
  <c r="Y77" i="1"/>
  <c r="Y83" i="1"/>
  <c r="Z77" i="1"/>
  <c r="Z83" i="1"/>
  <c r="AA77" i="1"/>
  <c r="AA83" i="1"/>
  <c r="AB77" i="1"/>
  <c r="AB83" i="1"/>
  <c r="AC77" i="1"/>
  <c r="AC83" i="1"/>
  <c r="AF77" i="1"/>
  <c r="AF83" i="1"/>
  <c r="AG77" i="1"/>
  <c r="AG83" i="1"/>
  <c r="AH77" i="1"/>
  <c r="AH83" i="1"/>
  <c r="AI77" i="1"/>
  <c r="AI83" i="1"/>
  <c r="AJ77" i="1"/>
  <c r="AJ83" i="1"/>
  <c r="AK77" i="1"/>
  <c r="AK83" i="1"/>
  <c r="AL77" i="1"/>
  <c r="AL83" i="1"/>
  <c r="AM77" i="1"/>
  <c r="AM83" i="1"/>
  <c r="AN77" i="1"/>
  <c r="AN83" i="1"/>
  <c r="AO77" i="1"/>
  <c r="AO83" i="1"/>
  <c r="AP77" i="1"/>
  <c r="AP83" i="1"/>
  <c r="AQ77" i="1"/>
  <c r="AQ83" i="1"/>
  <c r="AT77" i="1"/>
  <c r="AT83" i="1"/>
  <c r="AU77" i="1"/>
  <c r="AU83" i="1"/>
  <c r="AV77" i="1"/>
  <c r="AV83" i="1"/>
  <c r="AW77" i="1"/>
  <c r="AW83" i="1"/>
  <c r="AX77" i="1"/>
  <c r="AX83" i="1"/>
  <c r="AY77" i="1"/>
  <c r="AY83" i="1"/>
  <c r="AZ77" i="1"/>
  <c r="AZ83" i="1"/>
  <c r="BA77" i="1"/>
  <c r="BA83" i="1"/>
  <c r="BB77" i="1"/>
  <c r="BB83" i="1"/>
  <c r="BC77" i="1"/>
  <c r="BC83" i="1"/>
  <c r="BD77" i="1"/>
  <c r="BD83" i="1"/>
  <c r="BE77" i="1"/>
  <c r="BE83" i="1"/>
  <c r="BH77" i="1"/>
  <c r="BH83" i="1"/>
  <c r="BI77" i="1"/>
  <c r="BI83" i="1"/>
  <c r="BJ77" i="1"/>
  <c r="BJ83" i="1"/>
  <c r="BK77" i="1"/>
  <c r="BK83" i="1"/>
  <c r="BL77" i="1"/>
  <c r="BL83" i="1"/>
  <c r="BM77" i="1"/>
  <c r="BM83" i="1"/>
  <c r="BN77" i="1"/>
  <c r="BN83" i="1"/>
  <c r="BO77" i="1"/>
  <c r="BO83" i="1"/>
  <c r="BP77" i="1"/>
  <c r="BP83" i="1"/>
  <c r="BQ77" i="1"/>
  <c r="BQ83" i="1"/>
  <c r="BR77" i="1"/>
  <c r="BR83" i="1"/>
  <c r="BS77" i="1"/>
  <c r="BS83" i="1"/>
  <c r="BV77" i="1"/>
  <c r="BV83" i="1"/>
  <c r="BW77" i="1"/>
  <c r="BW83" i="1"/>
  <c r="BX77" i="1"/>
  <c r="BX83" i="1"/>
  <c r="BY77" i="1"/>
  <c r="BY83" i="1"/>
  <c r="BZ77" i="1"/>
  <c r="BZ83" i="1"/>
  <c r="CA77" i="1"/>
  <c r="CA83" i="1"/>
  <c r="CB77" i="1"/>
  <c r="CB83" i="1"/>
  <c r="CC77" i="1"/>
  <c r="CC83" i="1"/>
  <c r="CD77" i="1"/>
  <c r="CD83" i="1"/>
  <c r="CE77" i="1"/>
  <c r="CE83" i="1"/>
  <c r="CF77" i="1"/>
  <c r="CF83" i="1"/>
  <c r="CG77" i="1"/>
  <c r="CG83" i="1"/>
  <c r="CK81" i="1"/>
  <c r="CK74" i="1"/>
  <c r="E39" i="1"/>
  <c r="E47" i="1"/>
  <c r="E55" i="1"/>
  <c r="E62" i="1"/>
  <c r="L62" i="1"/>
  <c r="K62" i="1"/>
  <c r="H62" i="1"/>
  <c r="M62" i="1"/>
  <c r="E40" i="1"/>
  <c r="E48" i="1"/>
  <c r="E56" i="1"/>
  <c r="E63" i="1"/>
  <c r="L63" i="1"/>
  <c r="K63" i="1"/>
  <c r="H63" i="1"/>
  <c r="M63" i="1"/>
  <c r="E41" i="1"/>
  <c r="E49" i="1"/>
  <c r="E57" i="1"/>
  <c r="E64" i="1"/>
  <c r="L64" i="1"/>
  <c r="K64" i="1"/>
  <c r="H64" i="1"/>
  <c r="M64" i="1"/>
  <c r="L65" i="1"/>
  <c r="K65" i="1"/>
  <c r="H65" i="1"/>
  <c r="M65" i="1"/>
  <c r="E35" i="1"/>
  <c r="E44" i="1"/>
  <c r="E52" i="1"/>
  <c r="E59" i="1"/>
  <c r="E66" i="1"/>
  <c r="L66" i="1"/>
  <c r="K66" i="1"/>
  <c r="H66" i="1"/>
  <c r="M66" i="1"/>
  <c r="M67" i="1"/>
  <c r="L67" i="1"/>
  <c r="K67" i="1"/>
  <c r="J62" i="1"/>
  <c r="J63" i="1"/>
  <c r="J64" i="1"/>
  <c r="J65" i="1"/>
  <c r="J66" i="1"/>
  <c r="J67" i="1"/>
  <c r="I62" i="1"/>
  <c r="I63" i="1"/>
  <c r="I64" i="1"/>
  <c r="I65" i="1"/>
  <c r="I66" i="1"/>
  <c r="I67" i="1"/>
  <c r="H67" i="1"/>
  <c r="E67" i="1"/>
  <c r="B67" i="1"/>
  <c r="L55" i="1"/>
  <c r="K55" i="1"/>
  <c r="H55" i="1"/>
  <c r="M55" i="1"/>
  <c r="L56" i="1"/>
  <c r="K56" i="1"/>
  <c r="H56" i="1"/>
  <c r="M56" i="1"/>
  <c r="L57" i="1"/>
  <c r="K57" i="1"/>
  <c r="H57" i="1"/>
  <c r="M57" i="1"/>
  <c r="E51" i="1"/>
  <c r="E58" i="1"/>
  <c r="L58" i="1"/>
  <c r="K58" i="1"/>
  <c r="H58" i="1"/>
  <c r="M58" i="1"/>
  <c r="L59" i="1"/>
  <c r="K59" i="1"/>
  <c r="H59" i="1"/>
  <c r="M59" i="1"/>
  <c r="M60" i="1"/>
  <c r="L60" i="1"/>
  <c r="K60" i="1"/>
  <c r="J55" i="1"/>
  <c r="J56" i="1"/>
  <c r="J57" i="1"/>
  <c r="J58" i="1"/>
  <c r="J59" i="1"/>
  <c r="J60" i="1"/>
  <c r="I55" i="1"/>
  <c r="I56" i="1"/>
  <c r="I57" i="1"/>
  <c r="I58" i="1"/>
  <c r="I59" i="1"/>
  <c r="I60" i="1"/>
  <c r="H60" i="1"/>
  <c r="E60" i="1"/>
  <c r="B60" i="1"/>
  <c r="L47" i="1"/>
  <c r="K47" i="1"/>
  <c r="H47" i="1"/>
  <c r="M47" i="1"/>
  <c r="L48" i="1"/>
  <c r="K48" i="1"/>
  <c r="H48" i="1"/>
  <c r="M48" i="1"/>
  <c r="L49" i="1"/>
  <c r="K49" i="1"/>
  <c r="H49" i="1"/>
  <c r="M49" i="1"/>
  <c r="L50" i="1"/>
  <c r="K50" i="1"/>
  <c r="H50" i="1"/>
  <c r="M50" i="1"/>
  <c r="L51" i="1"/>
  <c r="K51" i="1"/>
  <c r="H51" i="1"/>
  <c r="M51" i="1"/>
  <c r="L52" i="1"/>
  <c r="K52" i="1"/>
  <c r="H52" i="1"/>
  <c r="M52" i="1"/>
  <c r="M53" i="1"/>
  <c r="L53" i="1"/>
  <c r="K53" i="1"/>
  <c r="J47" i="1"/>
  <c r="J48" i="1"/>
  <c r="J49" i="1"/>
  <c r="J50" i="1"/>
  <c r="J51" i="1"/>
  <c r="J52" i="1"/>
  <c r="J53" i="1"/>
  <c r="I47" i="1"/>
  <c r="I48" i="1"/>
  <c r="I49" i="1"/>
  <c r="I50" i="1"/>
  <c r="I51" i="1"/>
  <c r="I52" i="1"/>
  <c r="I53" i="1"/>
  <c r="H53" i="1"/>
  <c r="E53" i="1"/>
  <c r="B53" i="1"/>
  <c r="L39" i="1"/>
  <c r="K39" i="1"/>
  <c r="H39" i="1"/>
  <c r="M39" i="1"/>
  <c r="L40" i="1"/>
  <c r="K40" i="1"/>
  <c r="H40" i="1"/>
  <c r="M40" i="1"/>
  <c r="L41" i="1"/>
  <c r="K41" i="1"/>
  <c r="H41" i="1"/>
  <c r="M41" i="1"/>
  <c r="L42" i="1"/>
  <c r="K42" i="1"/>
  <c r="H42" i="1"/>
  <c r="M42" i="1"/>
  <c r="L43" i="1"/>
  <c r="K43" i="1"/>
  <c r="H43" i="1"/>
  <c r="M43" i="1"/>
  <c r="L44" i="1"/>
  <c r="K44" i="1"/>
  <c r="H44" i="1"/>
  <c r="M44" i="1"/>
  <c r="M45" i="1"/>
  <c r="E45" i="1"/>
  <c r="L45" i="1"/>
  <c r="K45" i="1"/>
  <c r="H45" i="1"/>
  <c r="J45" i="1"/>
  <c r="I45" i="1"/>
  <c r="B45" i="1"/>
  <c r="J44" i="1"/>
  <c r="I44" i="1"/>
  <c r="J43" i="1"/>
  <c r="I43" i="1"/>
  <c r="J42" i="1"/>
  <c r="I42" i="1"/>
  <c r="J41" i="1"/>
  <c r="I41" i="1"/>
  <c r="J40" i="1"/>
  <c r="I40" i="1"/>
  <c r="J39" i="1"/>
  <c r="I39" i="1"/>
  <c r="L30" i="1"/>
  <c r="K30" i="1"/>
  <c r="H30" i="1"/>
  <c r="M30" i="1"/>
  <c r="L31" i="1"/>
  <c r="K31" i="1"/>
  <c r="H31" i="1"/>
  <c r="M31" i="1"/>
  <c r="L32" i="1"/>
  <c r="K32" i="1"/>
  <c r="H32" i="1"/>
  <c r="M32" i="1"/>
  <c r="L33" i="1"/>
  <c r="K33" i="1"/>
  <c r="H33" i="1"/>
  <c r="M33" i="1"/>
  <c r="E34" i="1"/>
  <c r="L34" i="1"/>
  <c r="K34" i="1"/>
  <c r="H34" i="1"/>
  <c r="M34" i="1"/>
  <c r="L35" i="1"/>
  <c r="K35" i="1"/>
  <c r="H35" i="1"/>
  <c r="M35" i="1"/>
  <c r="L36" i="1"/>
  <c r="K36" i="1"/>
  <c r="H36" i="1"/>
  <c r="M36" i="1"/>
  <c r="M37" i="1"/>
  <c r="E37" i="1"/>
  <c r="L37" i="1"/>
  <c r="K37" i="1"/>
  <c r="H37" i="1"/>
  <c r="J37" i="1"/>
  <c r="I37" i="1"/>
  <c r="B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L26" i="1"/>
  <c r="K26" i="1"/>
  <c r="H26" i="1"/>
  <c r="M26" i="1"/>
  <c r="L27" i="1"/>
  <c r="K27" i="1"/>
  <c r="H27" i="1"/>
  <c r="M27" i="1"/>
  <c r="M28" i="1"/>
  <c r="E28" i="1"/>
  <c r="L28" i="1"/>
  <c r="K28" i="1"/>
  <c r="H28" i="1"/>
  <c r="J28" i="1"/>
  <c r="I26" i="1"/>
  <c r="I27" i="1"/>
  <c r="I28" i="1"/>
  <c r="B28" i="1"/>
  <c r="J27" i="1"/>
  <c r="J26" i="1"/>
</calcChain>
</file>

<file path=xl/sharedStrings.xml><?xml version="1.0" encoding="utf-8"?>
<sst xmlns="http://schemas.openxmlformats.org/spreadsheetml/2006/main" count="750" uniqueCount="225">
  <si>
    <t>d'après management</t>
  </si>
  <si>
    <t>DONNEES A RENSEIGNER</t>
  </si>
  <si>
    <t>PARTENARIATS</t>
  </si>
  <si>
    <t xml:space="preserve">numéro </t>
  </si>
  <si>
    <t>Chiffre d'affaires</t>
  </si>
  <si>
    <t>Mode de partenariats</t>
  </si>
  <si>
    <t xml:space="preserve">honoraires </t>
  </si>
  <si>
    <t xml:space="preserve">charges complémentaires </t>
  </si>
  <si>
    <t>partenariat A</t>
  </si>
  <si>
    <t xml:space="preserve">% d'évolution </t>
  </si>
  <si>
    <t>ETP</t>
  </si>
  <si>
    <t>Brut salarial annuel 2017</t>
  </si>
  <si>
    <t xml:space="preserve">Avantage en nature </t>
  </si>
  <si>
    <t xml:space="preserve">taux de charges retenu sur l'exercice </t>
  </si>
  <si>
    <t>Charges sociales annuelles</t>
  </si>
  <si>
    <t>Brut salarial mensuel</t>
  </si>
  <si>
    <t>Charges sociales mensuelles</t>
  </si>
  <si>
    <t xml:space="preserve">Taxes FPC </t>
  </si>
  <si>
    <t xml:space="preserve">Taxe apprentissage </t>
  </si>
  <si>
    <t xml:space="preserve">TOTAL cout salarial </t>
  </si>
  <si>
    <t>stagiaire</t>
  </si>
  <si>
    <t>PHARMACIENNE</t>
  </si>
  <si>
    <t>TOTAL 2017</t>
  </si>
  <si>
    <t>chef de projet clinique</t>
  </si>
  <si>
    <t xml:space="preserve">Stagiaire </t>
  </si>
  <si>
    <t>-</t>
  </si>
  <si>
    <t>TOTAL 2018</t>
  </si>
  <si>
    <t>TOTAL 2019</t>
  </si>
  <si>
    <t>Stagiaire</t>
  </si>
  <si>
    <t>TOTAL 2020</t>
  </si>
  <si>
    <t>TOTAL 2021</t>
  </si>
  <si>
    <t>TOTAL 2022</t>
  </si>
  <si>
    <t>ZONE DE SAISIE</t>
  </si>
  <si>
    <t xml:space="preserve">SALAIRES ET TRAITEMENTS </t>
  </si>
  <si>
    <t>POSTE</t>
  </si>
  <si>
    <t xml:space="preserve">ctrl </t>
  </si>
  <si>
    <t>taux de conversion au 05/12/2017</t>
  </si>
  <si>
    <t>Upfront Fees</t>
  </si>
  <si>
    <t>hypothése</t>
  </si>
  <si>
    <t>de la RNPV N-1</t>
  </si>
  <si>
    <t>milestone fees</t>
  </si>
  <si>
    <t>PC</t>
    <phoneticPr fontId="4" type="noConversion"/>
  </si>
  <si>
    <t>Total</t>
  </si>
  <si>
    <t>annee</t>
  </si>
  <si>
    <t>Partenariat B</t>
  </si>
  <si>
    <t>CHARGES DE RECHERCHE ET DEVELOPPEMENT</t>
  </si>
  <si>
    <t>LIBELLE</t>
  </si>
  <si>
    <t>phase de developpement</t>
  </si>
  <si>
    <t>COMPTE</t>
  </si>
  <si>
    <t>2017  Reel 
(octobre)</t>
  </si>
  <si>
    <t>COMMENTAIRES</t>
  </si>
  <si>
    <t xml:space="preserve">HYPOTHESES </t>
  </si>
  <si>
    <t xml:space="preserve">PREVISIONNEL </t>
  </si>
  <si>
    <t>70830000</t>
  </si>
  <si>
    <t>Locations diverses</t>
  </si>
  <si>
    <t>EVOLUTION TX MOYEN</t>
  </si>
  <si>
    <t>70851000</t>
  </si>
  <si>
    <t>Produits act. annexes 20%</t>
  </si>
  <si>
    <t>A MAINTENIR</t>
  </si>
  <si>
    <t>A CHANGER</t>
  </si>
  <si>
    <t>NE PAS PRENDRE</t>
  </si>
  <si>
    <t>TOTAL CHIFFRE D'AFFAIRES</t>
  </si>
  <si>
    <t>60610000</t>
  </si>
  <si>
    <t>Eau, electricité, gaz</t>
  </si>
  <si>
    <t>60630000</t>
  </si>
  <si>
    <t>Ach.non stock.mat.&amp; fourn</t>
  </si>
  <si>
    <t>60640000</t>
  </si>
  <si>
    <t>Fournitures administratives</t>
  </si>
  <si>
    <t>TOTAL ACHATS DE MATIERES ET FOURNITURES</t>
  </si>
  <si>
    <t>61320000</t>
  </si>
  <si>
    <t>Locations immobilières</t>
  </si>
  <si>
    <t>61351000</t>
  </si>
  <si>
    <t>Location ld citroën c4</t>
  </si>
  <si>
    <t>61400000</t>
  </si>
  <si>
    <t>Charges locatives</t>
  </si>
  <si>
    <t>61510000</t>
  </si>
  <si>
    <t>Entretien divers</t>
  </si>
  <si>
    <t>61520000</t>
  </si>
  <si>
    <t>Entretien  biens immobiliers</t>
  </si>
  <si>
    <t>61560000</t>
  </si>
  <si>
    <t>Maintenance</t>
  </si>
  <si>
    <t>61600000</t>
  </si>
  <si>
    <t>Primes d'assurance</t>
  </si>
  <si>
    <t xml:space="preserve">assurance RC crf </t>
  </si>
  <si>
    <t xml:space="preserve">assurance crf aig </t>
  </si>
  <si>
    <t>61610000</t>
  </si>
  <si>
    <t>Assurance auto</t>
  </si>
  <si>
    <t>61700021</t>
  </si>
  <si>
    <t>Rech. &amp; dév.</t>
  </si>
  <si>
    <t>61700100</t>
  </si>
  <si>
    <t xml:space="preserve">Rech. &amp; dév. </t>
  </si>
  <si>
    <t>61700010</t>
  </si>
  <si>
    <t>61700020</t>
  </si>
  <si>
    <t>61700050</t>
  </si>
  <si>
    <t>61700110</t>
  </si>
  <si>
    <t>Rech.&amp;dév.</t>
  </si>
  <si>
    <t>61810000</t>
  </si>
  <si>
    <t>Services exterieurs div.</t>
  </si>
  <si>
    <t>61830000</t>
  </si>
  <si>
    <t>Documentation technique</t>
  </si>
  <si>
    <t>62260000</t>
  </si>
  <si>
    <t>Honoraires</t>
  </si>
  <si>
    <t>62260005</t>
  </si>
  <si>
    <t xml:space="preserve">Honoraires </t>
  </si>
  <si>
    <t>62260010</t>
  </si>
  <si>
    <t>62260020</t>
  </si>
  <si>
    <t>62260030</t>
  </si>
  <si>
    <t>62260040</t>
  </si>
  <si>
    <t>62260050</t>
  </si>
  <si>
    <t>62260060</t>
  </si>
  <si>
    <t>62260070</t>
  </si>
  <si>
    <t xml:space="preserve"> sous total Honoraires </t>
  </si>
  <si>
    <t xml:space="preserve">Honoraires assis technique </t>
  </si>
  <si>
    <t xml:space="preserve">Honoraires mandat président </t>
  </si>
  <si>
    <t>62260080</t>
  </si>
  <si>
    <t>Honoraires gest° swisslife</t>
  </si>
  <si>
    <t>62260092</t>
  </si>
  <si>
    <t>Honoraires artt</t>
  </si>
  <si>
    <t>62260094</t>
  </si>
  <si>
    <t>Honoraires promi</t>
  </si>
  <si>
    <t>62260095</t>
  </si>
  <si>
    <t>Honoraires cem</t>
  </si>
  <si>
    <t>62260096</t>
  </si>
  <si>
    <t>62260097</t>
  </si>
  <si>
    <t>62260098</t>
  </si>
  <si>
    <t>62260100</t>
  </si>
  <si>
    <t>Commissions tickets restaurant</t>
  </si>
  <si>
    <t>62261000</t>
  </si>
  <si>
    <t xml:space="preserve">Frais brevets </t>
  </si>
  <si>
    <t>62262000</t>
  </si>
  <si>
    <t>62270000</t>
  </si>
  <si>
    <t>Frais actes &amp; contentieux</t>
  </si>
  <si>
    <t>62300000</t>
  </si>
  <si>
    <t>Publicité</t>
  </si>
  <si>
    <t>62330000</t>
  </si>
  <si>
    <t>Congrès</t>
  </si>
  <si>
    <t>62412000</t>
  </si>
  <si>
    <t>Transp. s/achats</t>
  </si>
  <si>
    <t>62510000</t>
  </si>
  <si>
    <t>Déplacements</t>
  </si>
  <si>
    <t>62571000</t>
  </si>
  <si>
    <t>Receptions</t>
  </si>
  <si>
    <t>62600000</t>
  </si>
  <si>
    <t>Frais postaux et telecom.</t>
  </si>
  <si>
    <t>62780000</t>
  </si>
  <si>
    <t>Services bancaires et ass</t>
  </si>
  <si>
    <t xml:space="preserve">Audit externes </t>
  </si>
  <si>
    <t>TOTAL SERVICES EXTERIEURS</t>
  </si>
  <si>
    <t>63330000</t>
  </si>
  <si>
    <t>Particip. form. prof. continue</t>
  </si>
  <si>
    <t>63350000</t>
  </si>
  <si>
    <t>Particip. taxe apprentissage</t>
  </si>
  <si>
    <t>63511100</t>
  </si>
  <si>
    <t>Cfe</t>
  </si>
  <si>
    <t>63512000</t>
  </si>
  <si>
    <t>Taxe foncière</t>
  </si>
  <si>
    <t>63513000</t>
  </si>
  <si>
    <t>Taxe s/bureaux</t>
  </si>
  <si>
    <t>63514000</t>
  </si>
  <si>
    <t>Tvts</t>
  </si>
  <si>
    <t>CVAE</t>
  </si>
  <si>
    <t>TOTAL IMPOTS ET TAXES</t>
  </si>
  <si>
    <t>64100000</t>
  </si>
  <si>
    <t>Remunerations personnel</t>
  </si>
  <si>
    <t>64101000</t>
  </si>
  <si>
    <t>Rémunération P</t>
  </si>
  <si>
    <t>64110000</t>
  </si>
  <si>
    <t>64120000</t>
  </si>
  <si>
    <t>Var. prov cp</t>
  </si>
  <si>
    <t>64140000</t>
  </si>
  <si>
    <t>Remboursement transport</t>
  </si>
  <si>
    <t>64140100</t>
  </si>
  <si>
    <t>Remboursement divers</t>
  </si>
  <si>
    <t>64140200</t>
  </si>
  <si>
    <t>Avantage en nature</t>
  </si>
  <si>
    <t>64510000</t>
  </si>
  <si>
    <t>Pp urssaf</t>
  </si>
  <si>
    <t>64520000</t>
  </si>
  <si>
    <t>Pp prévoyance</t>
  </si>
  <si>
    <t>64530000</t>
  </si>
  <si>
    <t>Pp cgiscgic-groupe mornay</t>
  </si>
  <si>
    <t>64582000</t>
  </si>
  <si>
    <t>Var. charges soc s/ cp</t>
  </si>
  <si>
    <t>64701000</t>
  </si>
  <si>
    <t>Tickets restaurant</t>
  </si>
  <si>
    <t>64750000</t>
  </si>
  <si>
    <t>Médécine du travail</t>
  </si>
  <si>
    <t>TOTAL  SALAIRES ET TRAITEMENTS</t>
  </si>
  <si>
    <t>65800000</t>
  </si>
  <si>
    <t>Charges div.gest.courante</t>
  </si>
  <si>
    <t>66150000</t>
  </si>
  <si>
    <t>Intérêts des comptes courants</t>
  </si>
  <si>
    <t>66160000</t>
  </si>
  <si>
    <t>Charges d'interets</t>
  </si>
  <si>
    <t>66188000</t>
  </si>
  <si>
    <t>Intérêts des dettes diverses</t>
  </si>
  <si>
    <t xml:space="preserve">TOTAL CHARGES FINANCIERES </t>
  </si>
  <si>
    <t>68111000</t>
  </si>
  <si>
    <t>Dot amort immor incorp.</t>
  </si>
  <si>
    <t>68112000</t>
  </si>
  <si>
    <t>Dot.amort.immo.corporell.</t>
  </si>
  <si>
    <t>68174000</t>
  </si>
  <si>
    <t>Dot provisions dep créances</t>
  </si>
  <si>
    <t>68725000</t>
  </si>
  <si>
    <t>Dot amort derogatoire</t>
  </si>
  <si>
    <t xml:space="preserve">TOTAL DAP </t>
  </si>
  <si>
    <t>69950000</t>
  </si>
  <si>
    <t>Credit d'impot recherche</t>
  </si>
  <si>
    <t xml:space="preserve">TOTAL CIR </t>
  </si>
  <si>
    <t>Intérêts emprunt obligataires</t>
  </si>
  <si>
    <t>PRODUIT A derivé 1</t>
  </si>
  <si>
    <t>PRODUIT A derivé 2</t>
  </si>
  <si>
    <t>royalties</t>
  </si>
  <si>
    <t>PRODUIT A dérivé 2</t>
  </si>
  <si>
    <t>PRODUIT A derivé 3</t>
  </si>
  <si>
    <t xml:space="preserve">contrat vie </t>
  </si>
  <si>
    <t>Honoraires jro</t>
  </si>
  <si>
    <t>honoraires arc</t>
  </si>
  <si>
    <t>Honoraires &amp; divers BREVET</t>
  </si>
  <si>
    <t>pc</t>
  </si>
  <si>
    <t>p1</t>
  </si>
  <si>
    <t>p2</t>
  </si>
  <si>
    <t>chef de projet</t>
  </si>
  <si>
    <t>assistant</t>
  </si>
  <si>
    <t xml:space="preserve">stagiaire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</si>
</sst>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\ _€_-;\-* #,##0\ _€_-;_-* &quot;-&quot;\ _€_-;_-@_-"/>
    <numFmt numFmtId="164" formatCode="0.000%"/>
    <numFmt numFmtId="165" formatCode="_-* #,##0.000\ _€_-;\-* #,##0.000\ _€_-;_-* &quot;-&quot;\ _€_-;_-@_-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 tint="-0.499984740745262"/>
      <name val="Arial"/>
      <family val="2"/>
    </font>
    <font>
      <b/>
      <sz val="9"/>
      <name val="Arial"/>
      <family val="2"/>
    </font>
    <font>
      <b/>
      <sz val="9"/>
      <color theme="4"/>
      <name val="Calibri"/>
      <family val="2"/>
      <scheme val="minor"/>
    </font>
    <font>
      <b/>
      <i/>
      <sz val="9"/>
      <color theme="4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8"/>
      <color theme="4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hair">
        <color indexed="64"/>
      </bottom>
      <diagonal/>
    </border>
    <border>
      <left/>
      <right/>
      <top style="dotted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31" fillId="0" borderId="0"/>
  </cellStyleXfs>
  <cellXfs count="326">
    <xf numFmtId="0" fontId="0" fillId="0" borderId="0" xfId="0"/>
    <xf numFmtId="0" fontId="4" fillId="0" borderId="0" xfId="1" applyFont="1" applyAlignment="1"/>
    <xf numFmtId="0" fontId="1" fillId="0" borderId="0" xfId="1"/>
    <xf numFmtId="0" fontId="3" fillId="0" borderId="0" xfId="1" applyFont="1"/>
    <xf numFmtId="0" fontId="5" fillId="0" borderId="0" xfId="1" applyFont="1"/>
    <xf numFmtId="0" fontId="6" fillId="0" borderId="0" xfId="1" applyFont="1"/>
    <xf numFmtId="0" fontId="0" fillId="0" borderId="0" xfId="1" applyFont="1"/>
    <xf numFmtId="0" fontId="1" fillId="5" borderId="0" xfId="1" applyFill="1"/>
    <xf numFmtId="0" fontId="3" fillId="0" borderId="0" xfId="0" applyFont="1"/>
    <xf numFmtId="0" fontId="2" fillId="6" borderId="0" xfId="0" applyFont="1" applyFill="1"/>
    <xf numFmtId="0" fontId="7" fillId="0" borderId="0" xfId="1" applyFont="1" applyBorder="1"/>
    <xf numFmtId="0" fontId="8" fillId="0" borderId="0" xfId="1" applyFont="1" applyBorder="1"/>
    <xf numFmtId="3" fontId="8" fillId="0" borderId="0" xfId="1" applyNumberFormat="1" applyFont="1" applyBorder="1" applyAlignment="1">
      <alignment wrapText="1"/>
    </xf>
    <xf numFmtId="0" fontId="8" fillId="0" borderId="0" xfId="1" applyNumberFormat="1" applyFont="1" applyBorder="1" applyAlignment="1">
      <alignment horizontal="center" wrapText="1"/>
    </xf>
    <xf numFmtId="0" fontId="8" fillId="0" borderId="0" xfId="1" applyFont="1" applyBorder="1" applyAlignment="1">
      <alignment horizontal="left"/>
    </xf>
    <xf numFmtId="3" fontId="8" fillId="0" borderId="0" xfId="1" applyNumberFormat="1" applyFont="1" applyBorder="1"/>
    <xf numFmtId="0" fontId="8" fillId="7" borderId="0" xfId="1" applyFont="1" applyFill="1" applyBorder="1"/>
    <xf numFmtId="9" fontId="8" fillId="7" borderId="0" xfId="2" applyFont="1" applyFill="1" applyBorder="1"/>
    <xf numFmtId="164" fontId="7" fillId="0" borderId="0" xfId="2" applyNumberFormat="1" applyFont="1" applyBorder="1"/>
    <xf numFmtId="164" fontId="7" fillId="0" borderId="0" xfId="1" applyNumberFormat="1" applyFont="1" applyBorder="1"/>
    <xf numFmtId="0" fontId="9" fillId="0" borderId="0" xfId="1" applyFont="1" applyBorder="1"/>
    <xf numFmtId="4" fontId="10" fillId="3" borderId="12" xfId="1" applyNumberFormat="1" applyFont="1" applyFill="1" applyBorder="1" applyAlignment="1">
      <alignment horizontal="center" vertical="center"/>
    </xf>
    <xf numFmtId="4" fontId="10" fillId="3" borderId="13" xfId="1" applyNumberFormat="1" applyFont="1" applyFill="1" applyBorder="1" applyAlignment="1">
      <alignment horizontal="center" vertical="center"/>
    </xf>
    <xf numFmtId="4" fontId="10" fillId="3" borderId="13" xfId="1" applyNumberFormat="1" applyFont="1" applyFill="1" applyBorder="1" applyAlignment="1">
      <alignment horizontal="center" vertical="center" wrapText="1"/>
    </xf>
    <xf numFmtId="4" fontId="10" fillId="3" borderId="14" xfId="1" applyNumberFormat="1" applyFont="1" applyFill="1" applyBorder="1" applyAlignment="1">
      <alignment horizontal="center" vertical="center" wrapText="1"/>
    </xf>
    <xf numFmtId="4" fontId="10" fillId="3" borderId="15" xfId="1" applyNumberFormat="1" applyFont="1" applyFill="1" applyBorder="1" applyAlignment="1">
      <alignment horizontal="center" vertical="center" wrapText="1"/>
    </xf>
    <xf numFmtId="3" fontId="9" fillId="0" borderId="0" xfId="1" applyNumberFormat="1" applyFont="1" applyBorder="1"/>
    <xf numFmtId="0" fontId="7" fillId="8" borderId="0" xfId="1" applyFont="1" applyFill="1" applyBorder="1" applyAlignment="1"/>
    <xf numFmtId="0" fontId="8" fillId="0" borderId="16" xfId="1" applyFont="1" applyBorder="1"/>
    <xf numFmtId="3" fontId="8" fillId="7" borderId="0" xfId="1" applyNumberFormat="1" applyFont="1" applyFill="1" applyBorder="1" applyAlignment="1">
      <alignment wrapText="1"/>
    </xf>
    <xf numFmtId="9" fontId="8" fillId="7" borderId="0" xfId="2" applyFont="1" applyFill="1" applyBorder="1" applyAlignment="1">
      <alignment wrapText="1"/>
    </xf>
    <xf numFmtId="3" fontId="8" fillId="0" borderId="0" xfId="1" applyNumberFormat="1" applyFont="1" applyBorder="1" applyAlignment="1">
      <alignment horizontal="right" wrapText="1"/>
    </xf>
    <xf numFmtId="3" fontId="8" fillId="0" borderId="0" xfId="1" applyNumberFormat="1" applyFont="1" applyBorder="1" applyAlignment="1">
      <alignment horizontal="right"/>
    </xf>
    <xf numFmtId="3" fontId="8" fillId="0" borderId="17" xfId="1" applyNumberFormat="1" applyFont="1" applyBorder="1" applyAlignment="1">
      <alignment horizontal="right"/>
    </xf>
    <xf numFmtId="0" fontId="8" fillId="0" borderId="18" xfId="1" applyFont="1" applyBorder="1"/>
    <xf numFmtId="0" fontId="8" fillId="7" borderId="19" xfId="1" applyFont="1" applyFill="1" applyBorder="1"/>
    <xf numFmtId="3" fontId="8" fillId="7" borderId="19" xfId="1" applyNumberFormat="1" applyFont="1" applyFill="1" applyBorder="1" applyAlignment="1">
      <alignment wrapText="1"/>
    </xf>
    <xf numFmtId="3" fontId="8" fillId="0" borderId="19" xfId="1" applyNumberFormat="1" applyFont="1" applyBorder="1" applyAlignment="1">
      <alignment wrapText="1"/>
    </xf>
    <xf numFmtId="9" fontId="8" fillId="7" borderId="19" xfId="2" applyFont="1" applyFill="1" applyBorder="1" applyAlignment="1">
      <alignment wrapText="1"/>
    </xf>
    <xf numFmtId="3" fontId="8" fillId="0" borderId="19" xfId="1" applyNumberFormat="1" applyFont="1" applyBorder="1" applyAlignment="1">
      <alignment horizontal="right" wrapText="1"/>
    </xf>
    <xf numFmtId="3" fontId="8" fillId="0" borderId="19" xfId="1" applyNumberFormat="1" applyFont="1" applyBorder="1" applyAlignment="1">
      <alignment horizontal="right"/>
    </xf>
    <xf numFmtId="3" fontId="8" fillId="0" borderId="20" xfId="1" applyNumberFormat="1" applyFont="1" applyBorder="1" applyAlignment="1">
      <alignment horizontal="right"/>
    </xf>
    <xf numFmtId="0" fontId="7" fillId="0" borderId="0" xfId="1" applyFont="1" applyBorder="1" applyAlignment="1">
      <alignment horizontal="right" vertical="center"/>
    </xf>
    <xf numFmtId="3" fontId="7" fillId="0" borderId="0" xfId="1" applyNumberFormat="1" applyFont="1" applyBorder="1" applyAlignment="1">
      <alignment horizontal="right" vertical="center" wrapText="1"/>
    </xf>
    <xf numFmtId="3" fontId="7" fillId="0" borderId="0" xfId="1" applyNumberFormat="1" applyFont="1" applyBorder="1" applyAlignment="1">
      <alignment horizontal="right" vertical="center"/>
    </xf>
    <xf numFmtId="0" fontId="8" fillId="0" borderId="12" xfId="1" applyFont="1" applyBorder="1"/>
    <xf numFmtId="0" fontId="8" fillId="7" borderId="21" xfId="1" applyFont="1" applyFill="1" applyBorder="1"/>
    <xf numFmtId="3" fontId="8" fillId="7" borderId="21" xfId="1" applyNumberFormat="1" applyFont="1" applyFill="1" applyBorder="1" applyAlignment="1">
      <alignment wrapText="1"/>
    </xf>
    <xf numFmtId="9" fontId="8" fillId="7" borderId="21" xfId="2" applyFont="1" applyFill="1" applyBorder="1" applyAlignment="1">
      <alignment wrapText="1"/>
    </xf>
    <xf numFmtId="3" fontId="8" fillId="0" borderId="21" xfId="1" applyNumberFormat="1" applyFont="1" applyBorder="1" applyAlignment="1">
      <alignment horizontal="right" wrapText="1"/>
    </xf>
    <xf numFmtId="3" fontId="8" fillId="0" borderId="21" xfId="1" applyNumberFormat="1" applyFont="1" applyBorder="1" applyAlignment="1">
      <alignment horizontal="right"/>
    </xf>
    <xf numFmtId="3" fontId="8" fillId="0" borderId="22" xfId="1" applyNumberFormat="1" applyFont="1" applyBorder="1" applyAlignment="1">
      <alignment horizontal="right"/>
    </xf>
    <xf numFmtId="0" fontId="7" fillId="0" borderId="0" xfId="1" applyFont="1" applyBorder="1" applyAlignment="1">
      <alignment horizontal="right"/>
    </xf>
    <xf numFmtId="3" fontId="7" fillId="0" borderId="0" xfId="1" applyNumberFormat="1" applyFont="1" applyBorder="1" applyAlignment="1">
      <alignment horizontal="right" wrapText="1"/>
    </xf>
    <xf numFmtId="3" fontId="7" fillId="0" borderId="0" xfId="1" applyNumberFormat="1" applyFont="1" applyBorder="1" applyAlignment="1">
      <alignment horizontal="right"/>
    </xf>
    <xf numFmtId="3" fontId="7" fillId="0" borderId="0" xfId="1" applyNumberFormat="1" applyFont="1" applyBorder="1" applyAlignment="1">
      <alignment wrapText="1"/>
    </xf>
    <xf numFmtId="3" fontId="7" fillId="0" borderId="0" xfId="1" applyNumberFormat="1" applyFont="1" applyBorder="1"/>
    <xf numFmtId="0" fontId="8" fillId="0" borderId="0" xfId="1" applyNumberFormat="1" applyFont="1" applyBorder="1" applyAlignment="1">
      <alignment horizontal="right" wrapText="1"/>
    </xf>
    <xf numFmtId="0" fontId="11" fillId="14" borderId="0" xfId="1" applyFont="1" applyFill="1" applyBorder="1"/>
    <xf numFmtId="3" fontId="11" fillId="14" borderId="0" xfId="1" applyNumberFormat="1" applyFont="1" applyFill="1" applyBorder="1" applyAlignment="1">
      <alignment wrapText="1"/>
    </xf>
    <xf numFmtId="3" fontId="11" fillId="14" borderId="0" xfId="1" applyNumberFormat="1" applyFont="1" applyFill="1" applyBorder="1" applyAlignment="1">
      <alignment horizontal="center" vertical="center" wrapText="1"/>
    </xf>
    <xf numFmtId="0" fontId="11" fillId="14" borderId="0" xfId="1" applyNumberFormat="1" applyFont="1" applyFill="1" applyBorder="1" applyAlignment="1">
      <alignment horizontal="center" wrapText="1"/>
    </xf>
    <xf numFmtId="0" fontId="12" fillId="15" borderId="25" xfId="1" applyNumberFormat="1" applyFont="1" applyFill="1" applyBorder="1" applyAlignment="1">
      <alignment horizontal="center" wrapText="1"/>
    </xf>
    <xf numFmtId="0" fontId="13" fillId="16" borderId="26" xfId="1" applyNumberFormat="1" applyFont="1" applyFill="1" applyBorder="1" applyAlignment="1">
      <alignment horizontal="center" wrapText="1"/>
    </xf>
    <xf numFmtId="0" fontId="11" fillId="0" borderId="0" xfId="1" applyFont="1" applyFill="1" applyBorder="1"/>
    <xf numFmtId="3" fontId="14" fillId="0" borderId="0" xfId="1" applyNumberFormat="1" applyFont="1" applyFill="1" applyBorder="1" applyAlignment="1">
      <alignment wrapText="1"/>
    </xf>
    <xf numFmtId="3" fontId="14" fillId="0" borderId="0" xfId="1" applyNumberFormat="1" applyFont="1" applyFill="1" applyBorder="1" applyAlignment="1">
      <alignment horizontal="center" vertical="center" wrapText="1"/>
    </xf>
    <xf numFmtId="0" fontId="11" fillId="0" borderId="0" xfId="1" applyNumberFormat="1" applyFont="1" applyFill="1" applyBorder="1" applyAlignment="1">
      <alignment horizontal="center" wrapText="1"/>
    </xf>
    <xf numFmtId="0" fontId="11" fillId="0" borderId="16" xfId="1" applyNumberFormat="1" applyFont="1" applyFill="1" applyBorder="1" applyAlignment="1">
      <alignment horizontal="left"/>
    </xf>
    <xf numFmtId="3" fontId="8" fillId="0" borderId="17" xfId="1" applyNumberFormat="1" applyFont="1" applyFill="1" applyBorder="1"/>
    <xf numFmtId="0" fontId="8" fillId="0" borderId="16" xfId="1" applyFont="1" applyFill="1" applyBorder="1"/>
    <xf numFmtId="0" fontId="8" fillId="0" borderId="17" xfId="1" applyFont="1" applyFill="1" applyBorder="1"/>
    <xf numFmtId="0" fontId="8" fillId="0" borderId="0" xfId="1" applyFont="1" applyFill="1" applyBorder="1"/>
    <xf numFmtId="0" fontId="8" fillId="0" borderId="12" xfId="1" quotePrefix="1" applyFont="1" applyBorder="1"/>
    <xf numFmtId="0" fontId="8" fillId="0" borderId="21" xfId="1" quotePrefix="1" applyFont="1" applyBorder="1"/>
    <xf numFmtId="3" fontId="15" fillId="0" borderId="21" xfId="1" quotePrefix="1" applyNumberFormat="1" applyFont="1" applyBorder="1" applyAlignment="1">
      <alignment wrapText="1"/>
    </xf>
    <xf numFmtId="3" fontId="14" fillId="0" borderId="21" xfId="1" applyNumberFormat="1" applyFont="1" applyBorder="1" applyAlignment="1">
      <alignment wrapText="1"/>
    </xf>
    <xf numFmtId="0" fontId="16" fillId="0" borderId="21" xfId="1" applyNumberFormat="1" applyFont="1" applyBorder="1" applyAlignment="1">
      <alignment horizontal="center" wrapText="1"/>
    </xf>
    <xf numFmtId="0" fontId="17" fillId="0" borderId="21" xfId="1" applyNumberFormat="1" applyFont="1" applyBorder="1" applyAlignment="1">
      <alignment horizontal="center" wrapText="1"/>
    </xf>
    <xf numFmtId="0" fontId="18" fillId="15" borderId="27" xfId="1" applyNumberFormat="1" applyFont="1" applyFill="1" applyBorder="1" applyAlignment="1">
      <alignment horizontal="center" wrapText="1"/>
    </xf>
    <xf numFmtId="3" fontId="14" fillId="0" borderId="28" xfId="1" quotePrefix="1" applyNumberFormat="1" applyFont="1" applyBorder="1" applyAlignment="1">
      <alignment wrapText="1"/>
    </xf>
    <xf numFmtId="0" fontId="8" fillId="0" borderId="29" xfId="1" applyFont="1" applyBorder="1"/>
    <xf numFmtId="0" fontId="8" fillId="0" borderId="30" xfId="1" quotePrefix="1" applyFont="1" applyBorder="1"/>
    <xf numFmtId="0" fontId="8" fillId="0" borderId="29" xfId="1" quotePrefix="1" applyFont="1" applyBorder="1"/>
    <xf numFmtId="3" fontId="15" fillId="0" borderId="29" xfId="1" quotePrefix="1" applyNumberFormat="1" applyFont="1" applyBorder="1" applyAlignment="1">
      <alignment wrapText="1"/>
    </xf>
    <xf numFmtId="3" fontId="14" fillId="0" borderId="29" xfId="1" applyNumberFormat="1" applyFont="1" applyBorder="1" applyAlignment="1">
      <alignment wrapText="1"/>
    </xf>
    <xf numFmtId="0" fontId="16" fillId="0" borderId="29" xfId="1" applyNumberFormat="1" applyFont="1" applyBorder="1" applyAlignment="1">
      <alignment horizontal="center" wrapText="1"/>
    </xf>
    <xf numFmtId="0" fontId="17" fillId="0" borderId="29" xfId="1" applyNumberFormat="1" applyFont="1" applyBorder="1" applyAlignment="1">
      <alignment horizontal="center" wrapText="1"/>
    </xf>
    <xf numFmtId="0" fontId="8" fillId="15" borderId="30" xfId="1" applyFont="1" applyFill="1" applyBorder="1"/>
    <xf numFmtId="3" fontId="8" fillId="0" borderId="31" xfId="1" applyNumberFormat="1" applyFont="1" applyBorder="1"/>
    <xf numFmtId="0" fontId="8" fillId="0" borderId="31" xfId="1" applyFont="1" applyBorder="1"/>
    <xf numFmtId="0" fontId="8" fillId="0" borderId="16" xfId="1" quotePrefix="1" applyFont="1" applyBorder="1"/>
    <xf numFmtId="0" fontId="19" fillId="0" borderId="0" xfId="1" quotePrefix="1" applyFont="1" applyBorder="1"/>
    <xf numFmtId="3" fontId="20" fillId="0" borderId="0" xfId="1" quotePrefix="1" applyNumberFormat="1" applyFont="1" applyBorder="1" applyAlignment="1">
      <alignment wrapText="1"/>
    </xf>
    <xf numFmtId="3" fontId="14" fillId="0" borderId="0" xfId="1" applyNumberFormat="1" applyFont="1" applyBorder="1" applyAlignment="1">
      <alignment wrapText="1"/>
    </xf>
    <xf numFmtId="0" fontId="16" fillId="0" borderId="0" xfId="1" applyNumberFormat="1" applyFont="1" applyBorder="1" applyAlignment="1">
      <alignment horizontal="center" wrapText="1"/>
    </xf>
    <xf numFmtId="3" fontId="14" fillId="0" borderId="32" xfId="1" quotePrefix="1" applyNumberFormat="1" applyFont="1" applyBorder="1" applyAlignment="1">
      <alignment wrapText="1"/>
    </xf>
    <xf numFmtId="0" fontId="8" fillId="0" borderId="18" xfId="1" quotePrefix="1" applyFont="1" applyBorder="1"/>
    <xf numFmtId="0" fontId="19" fillId="0" borderId="19" xfId="1" quotePrefix="1" applyFont="1" applyBorder="1"/>
    <xf numFmtId="3" fontId="20" fillId="0" borderId="19" xfId="1" quotePrefix="1" applyNumberFormat="1" applyFont="1" applyBorder="1" applyAlignment="1">
      <alignment wrapText="1"/>
    </xf>
    <xf numFmtId="3" fontId="14" fillId="0" borderId="19" xfId="1" applyNumberFormat="1" applyFont="1" applyBorder="1" applyAlignment="1">
      <alignment wrapText="1"/>
    </xf>
    <xf numFmtId="0" fontId="16" fillId="0" borderId="19" xfId="1" applyNumberFormat="1" applyFont="1" applyBorder="1" applyAlignment="1">
      <alignment horizontal="center" wrapText="1"/>
    </xf>
    <xf numFmtId="0" fontId="17" fillId="0" borderId="19" xfId="1" applyNumberFormat="1" applyFont="1" applyBorder="1" applyAlignment="1">
      <alignment horizontal="center" wrapText="1"/>
    </xf>
    <xf numFmtId="3" fontId="14" fillId="0" borderId="33" xfId="1" quotePrefix="1" applyNumberFormat="1" applyFont="1" applyBorder="1" applyAlignment="1">
      <alignment wrapText="1"/>
    </xf>
    <xf numFmtId="0" fontId="8" fillId="0" borderId="0" xfId="1" quotePrefix="1" applyFont="1" applyBorder="1"/>
    <xf numFmtId="0" fontId="17" fillId="0" borderId="0" xfId="1" applyNumberFormat="1" applyFont="1" applyBorder="1" applyAlignment="1">
      <alignment horizontal="center" wrapText="1"/>
    </xf>
    <xf numFmtId="0" fontId="18" fillId="5" borderId="0" xfId="1" applyNumberFormat="1" applyFont="1" applyFill="1" applyBorder="1" applyAlignment="1">
      <alignment horizontal="center" wrapText="1"/>
    </xf>
    <xf numFmtId="3" fontId="14" fillId="0" borderId="0" xfId="1" quotePrefix="1" applyNumberFormat="1" applyFont="1" applyBorder="1" applyAlignment="1">
      <alignment wrapText="1"/>
    </xf>
    <xf numFmtId="0" fontId="18" fillId="15" borderId="1" xfId="1" applyFont="1" applyFill="1" applyBorder="1"/>
    <xf numFmtId="3" fontId="18" fillId="15" borderId="2" xfId="1" applyNumberFormat="1" applyFont="1" applyFill="1" applyBorder="1" applyAlignment="1">
      <alignment wrapText="1"/>
    </xf>
    <xf numFmtId="3" fontId="18" fillId="15" borderId="1" xfId="1" applyNumberFormat="1" applyFont="1" applyFill="1" applyBorder="1" applyAlignment="1">
      <alignment horizontal="center" wrapText="1"/>
    </xf>
    <xf numFmtId="3" fontId="18" fillId="15" borderId="1" xfId="1" applyNumberFormat="1" applyFont="1" applyFill="1" applyBorder="1" applyAlignment="1">
      <alignment wrapText="1"/>
    </xf>
    <xf numFmtId="3" fontId="18" fillId="15" borderId="3" xfId="1" applyNumberFormat="1" applyFont="1" applyFill="1" applyBorder="1" applyAlignment="1">
      <alignment wrapText="1"/>
    </xf>
    <xf numFmtId="3" fontId="14" fillId="0" borderId="17" xfId="1" quotePrefix="1" applyNumberFormat="1" applyFont="1" applyBorder="1" applyAlignment="1">
      <alignment wrapText="1"/>
    </xf>
    <xf numFmtId="0" fontId="8" fillId="0" borderId="35" xfId="1" quotePrefix="1" applyFont="1" applyBorder="1"/>
    <xf numFmtId="0" fontId="8" fillId="0" borderId="36" xfId="1" quotePrefix="1" applyFont="1" applyBorder="1"/>
    <xf numFmtId="3" fontId="21" fillId="0" borderId="36" xfId="1" quotePrefix="1" applyNumberFormat="1" applyFont="1" applyBorder="1" applyAlignment="1">
      <alignment wrapText="1"/>
    </xf>
    <xf numFmtId="3" fontId="14" fillId="0" borderId="36" xfId="1" applyNumberFormat="1" applyFont="1" applyBorder="1" applyAlignment="1">
      <alignment wrapText="1"/>
    </xf>
    <xf numFmtId="0" fontId="16" fillId="0" borderId="36" xfId="1" applyNumberFormat="1" applyFont="1" applyBorder="1" applyAlignment="1">
      <alignment horizontal="center" wrapText="1"/>
    </xf>
    <xf numFmtId="0" fontId="8" fillId="0" borderId="37" xfId="1" quotePrefix="1" applyFont="1" applyBorder="1"/>
    <xf numFmtId="0" fontId="8" fillId="0" borderId="38" xfId="1" quotePrefix="1" applyFont="1" applyBorder="1"/>
    <xf numFmtId="3" fontId="21" fillId="0" borderId="38" xfId="1" quotePrefix="1" applyNumberFormat="1" applyFont="1" applyBorder="1" applyAlignment="1">
      <alignment wrapText="1"/>
    </xf>
    <xf numFmtId="3" fontId="14" fillId="0" borderId="38" xfId="1" applyNumberFormat="1" applyFont="1" applyBorder="1" applyAlignment="1">
      <alignment wrapText="1"/>
    </xf>
    <xf numFmtId="0" fontId="16" fillId="0" borderId="38" xfId="1" applyNumberFormat="1" applyFont="1" applyBorder="1" applyAlignment="1">
      <alignment horizontal="center" wrapText="1"/>
    </xf>
    <xf numFmtId="0" fontId="8" fillId="0" borderId="39" xfId="1" quotePrefix="1" applyFont="1" applyBorder="1"/>
    <xf numFmtId="0" fontId="8" fillId="0" borderId="40" xfId="1" quotePrefix="1" applyFont="1" applyBorder="1"/>
    <xf numFmtId="3" fontId="21" fillId="0" borderId="40" xfId="1" quotePrefix="1" applyNumberFormat="1" applyFont="1" applyBorder="1" applyAlignment="1">
      <alignment wrapText="1"/>
    </xf>
    <xf numFmtId="3" fontId="14" fillId="0" borderId="40" xfId="1" applyNumberFormat="1" applyFont="1" applyBorder="1" applyAlignment="1">
      <alignment wrapText="1"/>
    </xf>
    <xf numFmtId="0" fontId="16" fillId="0" borderId="40" xfId="1" applyNumberFormat="1" applyFont="1" applyBorder="1" applyAlignment="1">
      <alignment horizontal="center" wrapText="1"/>
    </xf>
    <xf numFmtId="0" fontId="17" fillId="0" borderId="41" xfId="1" applyNumberFormat="1" applyFont="1" applyBorder="1" applyAlignment="1">
      <alignment horizontal="center" wrapText="1"/>
    </xf>
    <xf numFmtId="3" fontId="21" fillId="0" borderId="0" xfId="1" quotePrefix="1" applyNumberFormat="1" applyFont="1" applyBorder="1" applyAlignment="1">
      <alignment wrapText="1"/>
    </xf>
    <xf numFmtId="0" fontId="18" fillId="5" borderId="16" xfId="1" applyNumberFormat="1" applyFont="1" applyFill="1" applyBorder="1" applyAlignment="1">
      <alignment horizontal="center" wrapText="1"/>
    </xf>
    <xf numFmtId="3" fontId="8" fillId="15" borderId="2" xfId="1" quotePrefix="1" applyNumberFormat="1" applyFont="1" applyFill="1" applyBorder="1" applyAlignment="1">
      <alignment wrapText="1"/>
    </xf>
    <xf numFmtId="3" fontId="14" fillId="15" borderId="2" xfId="1" applyNumberFormat="1" applyFont="1" applyFill="1" applyBorder="1" applyAlignment="1">
      <alignment wrapText="1"/>
    </xf>
    <xf numFmtId="0" fontId="16" fillId="15" borderId="2" xfId="1" applyNumberFormat="1" applyFont="1" applyFill="1" applyBorder="1" applyAlignment="1">
      <alignment horizontal="center" wrapText="1"/>
    </xf>
    <xf numFmtId="0" fontId="17" fillId="15" borderId="2" xfId="1" applyNumberFormat="1" applyFont="1" applyFill="1" applyBorder="1" applyAlignment="1">
      <alignment horizontal="center" wrapText="1"/>
    </xf>
    <xf numFmtId="0" fontId="18" fillId="15" borderId="42" xfId="1" applyNumberFormat="1" applyFont="1" applyFill="1" applyBorder="1" applyAlignment="1">
      <alignment horizontal="center" wrapText="1"/>
    </xf>
    <xf numFmtId="3" fontId="14" fillId="15" borderId="3" xfId="1" applyNumberFormat="1" applyFont="1" applyFill="1" applyBorder="1" applyAlignment="1">
      <alignment wrapText="1"/>
    </xf>
    <xf numFmtId="0" fontId="8" fillId="5" borderId="0" xfId="1" applyFont="1" applyFill="1" applyBorder="1"/>
    <xf numFmtId="0" fontId="18" fillId="5" borderId="0" xfId="1" applyFont="1" applyFill="1" applyBorder="1"/>
    <xf numFmtId="3" fontId="8" fillId="5" borderId="0" xfId="1" quotePrefix="1" applyNumberFormat="1" applyFont="1" applyFill="1" applyBorder="1" applyAlignment="1">
      <alignment wrapText="1"/>
    </xf>
    <xf numFmtId="3" fontId="14" fillId="5" borderId="0" xfId="1" applyNumberFormat="1" applyFont="1" applyFill="1" applyBorder="1" applyAlignment="1">
      <alignment wrapText="1"/>
    </xf>
    <xf numFmtId="0" fontId="16" fillId="5" borderId="0" xfId="1" applyNumberFormat="1" applyFont="1" applyFill="1" applyBorder="1" applyAlignment="1">
      <alignment horizontal="center" wrapText="1"/>
    </xf>
    <xf numFmtId="0" fontId="17" fillId="5" borderId="0" xfId="1" applyNumberFormat="1" applyFont="1" applyFill="1" applyBorder="1" applyAlignment="1">
      <alignment horizontal="center" wrapText="1"/>
    </xf>
    <xf numFmtId="0" fontId="18" fillId="5" borderId="27" xfId="1" applyNumberFormat="1" applyFont="1" applyFill="1" applyBorder="1" applyAlignment="1">
      <alignment horizontal="center" wrapText="1"/>
    </xf>
    <xf numFmtId="0" fontId="8" fillId="0" borderId="43" xfId="1" quotePrefix="1" applyFont="1" applyBorder="1"/>
    <xf numFmtId="0" fontId="8" fillId="0" borderId="44" xfId="1" quotePrefix="1" applyFont="1" applyBorder="1"/>
    <xf numFmtId="3" fontId="21" fillId="0" borderId="44" xfId="1" quotePrefix="1" applyNumberFormat="1" applyFont="1" applyBorder="1" applyAlignment="1">
      <alignment wrapText="1"/>
    </xf>
    <xf numFmtId="3" fontId="14" fillId="0" borderId="44" xfId="1" applyNumberFormat="1" applyFont="1" applyBorder="1" applyAlignment="1">
      <alignment wrapText="1"/>
    </xf>
    <xf numFmtId="0" fontId="22" fillId="0" borderId="38" xfId="1" applyNumberFormat="1" applyFont="1" applyBorder="1" applyAlignment="1">
      <alignment horizontal="center" wrapText="1"/>
    </xf>
    <xf numFmtId="0" fontId="18" fillId="0" borderId="0" xfId="1" applyNumberFormat="1" applyFont="1" applyBorder="1" applyAlignment="1">
      <alignment horizontal="center" wrapText="1"/>
    </xf>
    <xf numFmtId="3" fontId="21" fillId="0" borderId="29" xfId="1" quotePrefix="1" applyNumberFormat="1" applyFont="1" applyBorder="1" applyAlignment="1">
      <alignment wrapText="1"/>
    </xf>
    <xf numFmtId="0" fontId="8" fillId="5" borderId="45" xfId="1" applyFont="1" applyFill="1" applyBorder="1" applyAlignment="1">
      <alignment horizontal="left"/>
    </xf>
    <xf numFmtId="3" fontId="8" fillId="5" borderId="17" xfId="1" applyNumberFormat="1" applyFont="1" applyFill="1" applyBorder="1"/>
    <xf numFmtId="0" fontId="8" fillId="5" borderId="16" xfId="1" applyFont="1" applyFill="1" applyBorder="1"/>
    <xf numFmtId="3" fontId="8" fillId="5" borderId="16" xfId="1" applyNumberFormat="1" applyFont="1" applyFill="1" applyBorder="1"/>
    <xf numFmtId="0" fontId="8" fillId="4" borderId="16" xfId="1" quotePrefix="1" applyFont="1" applyFill="1" applyBorder="1"/>
    <xf numFmtId="3" fontId="19" fillId="4" borderId="0" xfId="1" quotePrefix="1" applyNumberFormat="1" applyFont="1" applyFill="1" applyBorder="1" applyAlignment="1">
      <alignment wrapText="1"/>
    </xf>
    <xf numFmtId="3" fontId="17" fillId="4" borderId="0" xfId="1" applyNumberFormat="1" applyFont="1" applyFill="1" applyBorder="1" applyAlignment="1">
      <alignment wrapText="1"/>
    </xf>
    <xf numFmtId="0" fontId="8" fillId="4" borderId="0" xfId="1" applyNumberFormat="1" applyFont="1" applyFill="1" applyBorder="1" applyAlignment="1">
      <alignment horizontal="center" wrapText="1"/>
    </xf>
    <xf numFmtId="0" fontId="17" fillId="4" borderId="0" xfId="1" applyNumberFormat="1" applyFont="1" applyFill="1" applyBorder="1" applyAlignment="1">
      <alignment horizontal="center" wrapText="1"/>
    </xf>
    <xf numFmtId="3" fontId="14" fillId="4" borderId="32" xfId="1" quotePrefix="1" applyNumberFormat="1" applyFont="1" applyFill="1" applyBorder="1" applyAlignment="1">
      <alignment wrapText="1"/>
    </xf>
    <xf numFmtId="0" fontId="8" fillId="4" borderId="46" xfId="1" quotePrefix="1" applyFont="1" applyFill="1" applyBorder="1"/>
    <xf numFmtId="3" fontId="19" fillId="4" borderId="34" xfId="1" quotePrefix="1" applyNumberFormat="1" applyFont="1" applyFill="1" applyBorder="1" applyAlignment="1">
      <alignment wrapText="1"/>
    </xf>
    <xf numFmtId="3" fontId="17" fillId="4" borderId="34" xfId="1" applyNumberFormat="1" applyFont="1" applyFill="1" applyBorder="1" applyAlignment="1">
      <alignment wrapText="1"/>
    </xf>
    <xf numFmtId="0" fontId="8" fillId="4" borderId="34" xfId="1" applyNumberFormat="1" applyFont="1" applyFill="1" applyBorder="1" applyAlignment="1">
      <alignment horizontal="center" wrapText="1"/>
    </xf>
    <xf numFmtId="0" fontId="8" fillId="0" borderId="27" xfId="1" quotePrefix="1" applyFont="1" applyBorder="1"/>
    <xf numFmtId="0" fontId="8" fillId="0" borderId="47" xfId="1" quotePrefix="1" applyFont="1" applyBorder="1"/>
    <xf numFmtId="3" fontId="15" fillId="0" borderId="47" xfId="1" quotePrefix="1" applyNumberFormat="1" applyFont="1" applyBorder="1" applyAlignment="1">
      <alignment wrapText="1"/>
    </xf>
    <xf numFmtId="3" fontId="14" fillId="0" borderId="47" xfId="1" applyNumberFormat="1" applyFont="1" applyBorder="1" applyAlignment="1">
      <alignment wrapText="1"/>
    </xf>
    <xf numFmtId="0" fontId="16" fillId="0" borderId="47" xfId="1" applyNumberFormat="1" applyFont="1" applyBorder="1" applyAlignment="1">
      <alignment horizontal="center" wrapText="1"/>
    </xf>
    <xf numFmtId="0" fontId="17" fillId="0" borderId="47" xfId="1" applyNumberFormat="1" applyFont="1" applyBorder="1" applyAlignment="1">
      <alignment horizontal="center" wrapText="1"/>
    </xf>
    <xf numFmtId="0" fontId="8" fillId="0" borderId="46" xfId="1" quotePrefix="1" applyFont="1" applyBorder="1"/>
    <xf numFmtId="0" fontId="8" fillId="0" borderId="34" xfId="1" quotePrefix="1" applyFont="1" applyBorder="1"/>
    <xf numFmtId="3" fontId="15" fillId="0" borderId="34" xfId="1" quotePrefix="1" applyNumberFormat="1" applyFont="1" applyBorder="1" applyAlignment="1">
      <alignment wrapText="1"/>
    </xf>
    <xf numFmtId="3" fontId="14" fillId="0" borderId="34" xfId="1" applyNumberFormat="1" applyFont="1" applyBorder="1" applyAlignment="1">
      <alignment wrapText="1"/>
    </xf>
    <xf numFmtId="0" fontId="18" fillId="0" borderId="38" xfId="1" applyNumberFormat="1" applyFont="1" applyBorder="1" applyAlignment="1">
      <alignment horizontal="center" wrapText="1"/>
    </xf>
    <xf numFmtId="0" fontId="22" fillId="0" borderId="47" xfId="1" applyNumberFormat="1" applyFont="1" applyBorder="1" applyAlignment="1">
      <alignment horizontal="center" wrapText="1"/>
    </xf>
    <xf numFmtId="0" fontId="18" fillId="0" borderId="47" xfId="1" applyNumberFormat="1" applyFont="1" applyBorder="1" applyAlignment="1">
      <alignment horizontal="center" wrapText="1"/>
    </xf>
    <xf numFmtId="0" fontId="17" fillId="5" borderId="30" xfId="1" quotePrefix="1" applyFont="1" applyFill="1" applyBorder="1"/>
    <xf numFmtId="0" fontId="17" fillId="5" borderId="29" xfId="1" quotePrefix="1" applyFont="1" applyFill="1" applyBorder="1"/>
    <xf numFmtId="3" fontId="23" fillId="5" borderId="29" xfId="1" quotePrefix="1" applyNumberFormat="1" applyFont="1" applyFill="1" applyBorder="1" applyAlignment="1">
      <alignment wrapText="1"/>
    </xf>
    <xf numFmtId="3" fontId="18" fillId="5" borderId="29" xfId="1" applyNumberFormat="1" applyFont="1" applyFill="1" applyBorder="1" applyAlignment="1">
      <alignment wrapText="1"/>
    </xf>
    <xf numFmtId="0" fontId="18" fillId="5" borderId="29" xfId="1" applyNumberFormat="1" applyFont="1" applyFill="1" applyBorder="1" applyAlignment="1">
      <alignment horizontal="center" wrapText="1"/>
    </xf>
    <xf numFmtId="3" fontId="18" fillId="5" borderId="32" xfId="1" quotePrefix="1" applyNumberFormat="1" applyFont="1" applyFill="1" applyBorder="1" applyAlignment="1">
      <alignment wrapText="1"/>
    </xf>
    <xf numFmtId="0" fontId="24" fillId="5" borderId="47" xfId="1" applyNumberFormat="1" applyFont="1" applyFill="1" applyBorder="1" applyAlignment="1">
      <alignment horizontal="center" wrapText="1"/>
    </xf>
    <xf numFmtId="0" fontId="17" fillId="5" borderId="47" xfId="1" applyNumberFormat="1" applyFont="1" applyFill="1" applyBorder="1" applyAlignment="1">
      <alignment horizontal="center" wrapText="1"/>
    </xf>
    <xf numFmtId="0" fontId="8" fillId="5" borderId="27" xfId="1" applyFont="1" applyFill="1" applyBorder="1" applyAlignment="1">
      <alignment horizontal="left"/>
    </xf>
    <xf numFmtId="3" fontId="8" fillId="5" borderId="32" xfId="1" applyNumberFormat="1" applyFont="1" applyFill="1" applyBorder="1"/>
    <xf numFmtId="0" fontId="8" fillId="5" borderId="27" xfId="1" applyFont="1" applyFill="1" applyBorder="1"/>
    <xf numFmtId="0" fontId="8" fillId="5" borderId="48" xfId="1" applyFont="1" applyFill="1" applyBorder="1"/>
    <xf numFmtId="0" fontId="22" fillId="5" borderId="47" xfId="1" applyNumberFormat="1" applyFont="1" applyFill="1" applyBorder="1" applyAlignment="1">
      <alignment horizontal="center" wrapText="1"/>
    </xf>
    <xf numFmtId="0" fontId="18" fillId="5" borderId="47" xfId="1" applyNumberFormat="1" applyFont="1" applyFill="1" applyBorder="1" applyAlignment="1">
      <alignment horizontal="center" wrapText="1"/>
    </xf>
    <xf numFmtId="0" fontId="8" fillId="0" borderId="19" xfId="1" quotePrefix="1" applyFont="1" applyBorder="1"/>
    <xf numFmtId="0" fontId="18" fillId="15" borderId="25" xfId="1" applyFont="1" applyFill="1" applyBorder="1"/>
    <xf numFmtId="3" fontId="18" fillId="15" borderId="49" xfId="1" applyNumberFormat="1" applyFont="1" applyFill="1" applyBorder="1" applyAlignment="1">
      <alignment wrapText="1"/>
    </xf>
    <xf numFmtId="3" fontId="18" fillId="15" borderId="50" xfId="1" applyNumberFormat="1" applyFont="1" applyFill="1" applyBorder="1" applyAlignment="1">
      <alignment wrapText="1"/>
    </xf>
    <xf numFmtId="3" fontId="18" fillId="15" borderId="49" xfId="1" applyNumberFormat="1" applyFont="1" applyFill="1" applyBorder="1" applyAlignment="1">
      <alignment horizontal="center" wrapText="1"/>
    </xf>
    <xf numFmtId="0" fontId="8" fillId="0" borderId="51" xfId="1" quotePrefix="1" applyFont="1" applyBorder="1"/>
    <xf numFmtId="0" fontId="8" fillId="0" borderId="52" xfId="1" quotePrefix="1" applyFont="1" applyBorder="1"/>
    <xf numFmtId="3" fontId="21" fillId="0" borderId="52" xfId="1" quotePrefix="1" applyNumberFormat="1" applyFont="1" applyBorder="1" applyAlignment="1">
      <alignment wrapText="1"/>
    </xf>
    <xf numFmtId="3" fontId="14" fillId="0" borderId="52" xfId="1" applyNumberFormat="1" applyFont="1" applyBorder="1" applyAlignment="1">
      <alignment wrapText="1"/>
    </xf>
    <xf numFmtId="0" fontId="16" fillId="0" borderId="52" xfId="1" applyNumberFormat="1" applyFont="1" applyBorder="1" applyAlignment="1">
      <alignment horizontal="center" wrapText="1"/>
    </xf>
    <xf numFmtId="0" fontId="17" fillId="0" borderId="52" xfId="1" applyNumberFormat="1" applyFont="1" applyBorder="1" applyAlignment="1">
      <alignment horizontal="center" wrapText="1"/>
    </xf>
    <xf numFmtId="3" fontId="21" fillId="0" borderId="47" xfId="1" quotePrefix="1" applyNumberFormat="1" applyFont="1" applyBorder="1" applyAlignment="1">
      <alignment wrapText="1"/>
    </xf>
    <xf numFmtId="0" fontId="8" fillId="5" borderId="18" xfId="1" quotePrefix="1" applyFont="1" applyFill="1" applyBorder="1"/>
    <xf numFmtId="0" fontId="8" fillId="5" borderId="19" xfId="1" quotePrefix="1" applyFont="1" applyFill="1" applyBorder="1"/>
    <xf numFmtId="3" fontId="21" fillId="5" borderId="19" xfId="1" quotePrefix="1" applyNumberFormat="1" applyFont="1" applyFill="1" applyBorder="1" applyAlignment="1">
      <alignment wrapText="1"/>
    </xf>
    <xf numFmtId="3" fontId="14" fillId="5" borderId="19" xfId="1" applyNumberFormat="1" applyFont="1" applyFill="1" applyBorder="1" applyAlignment="1">
      <alignment wrapText="1"/>
    </xf>
    <xf numFmtId="0" fontId="16" fillId="5" borderId="19" xfId="1" applyNumberFormat="1" applyFont="1" applyFill="1" applyBorder="1" applyAlignment="1">
      <alignment horizontal="center" wrapText="1"/>
    </xf>
    <xf numFmtId="0" fontId="17" fillId="5" borderId="19" xfId="1" applyNumberFormat="1" applyFont="1" applyFill="1" applyBorder="1" applyAlignment="1">
      <alignment horizontal="center" wrapText="1"/>
    </xf>
    <xf numFmtId="3" fontId="8" fillId="5" borderId="20" xfId="1" applyNumberFormat="1" applyFont="1" applyFill="1" applyBorder="1"/>
    <xf numFmtId="2" fontId="8" fillId="5" borderId="20" xfId="1" applyNumberFormat="1" applyFont="1" applyFill="1" applyBorder="1"/>
    <xf numFmtId="0" fontId="8" fillId="0" borderId="53" xfId="1" quotePrefix="1" applyFont="1" applyBorder="1"/>
    <xf numFmtId="0" fontId="8" fillId="0" borderId="41" xfId="1" quotePrefix="1" applyFont="1" applyBorder="1"/>
    <xf numFmtId="3" fontId="21" fillId="0" borderId="41" xfId="1" quotePrefix="1" applyNumberFormat="1" applyFont="1" applyBorder="1" applyAlignment="1">
      <alignment wrapText="1"/>
    </xf>
    <xf numFmtId="3" fontId="14" fillId="0" borderId="41" xfId="1" applyNumberFormat="1" applyFont="1" applyBorder="1" applyAlignment="1">
      <alignment wrapText="1"/>
    </xf>
    <xf numFmtId="3" fontId="21" fillId="0" borderId="19" xfId="1" quotePrefix="1" applyNumberFormat="1" applyFont="1" applyBorder="1" applyAlignment="1">
      <alignment wrapText="1"/>
    </xf>
    <xf numFmtId="0" fontId="18" fillId="5" borderId="19" xfId="1" applyNumberFormat="1" applyFont="1" applyFill="1" applyBorder="1" applyAlignment="1">
      <alignment horizontal="center" wrapText="1"/>
    </xf>
    <xf numFmtId="3" fontId="14" fillId="0" borderId="19" xfId="1" quotePrefix="1" applyNumberFormat="1" applyFont="1" applyBorder="1" applyAlignment="1">
      <alignment horizontal="center" wrapText="1"/>
    </xf>
    <xf numFmtId="0" fontId="18" fillId="15" borderId="18" xfId="1" applyFont="1" applyFill="1" applyBorder="1"/>
    <xf numFmtId="3" fontId="18" fillId="15" borderId="54" xfId="1" applyNumberFormat="1" applyFont="1" applyFill="1" applyBorder="1" applyAlignment="1">
      <alignment wrapText="1"/>
    </xf>
    <xf numFmtId="3" fontId="18" fillId="15" borderId="19" xfId="1" applyNumberFormat="1" applyFont="1" applyFill="1" applyBorder="1" applyAlignment="1">
      <alignment wrapText="1"/>
    </xf>
    <xf numFmtId="3" fontId="18" fillId="15" borderId="54" xfId="1" applyNumberFormat="1" applyFont="1" applyFill="1" applyBorder="1" applyAlignment="1">
      <alignment horizontal="center" wrapText="1"/>
    </xf>
    <xf numFmtId="3" fontId="18" fillId="15" borderId="55" xfId="1" applyNumberFormat="1" applyFont="1" applyFill="1" applyBorder="1" applyAlignment="1">
      <alignment wrapText="1"/>
    </xf>
    <xf numFmtId="0" fontId="8" fillId="5" borderId="0" xfId="1" quotePrefix="1" applyFont="1" applyFill="1" applyBorder="1"/>
    <xf numFmtId="3" fontId="18" fillId="5" borderId="0" xfId="1" applyNumberFormat="1" applyFont="1" applyFill="1" applyBorder="1" applyAlignment="1">
      <alignment wrapText="1"/>
    </xf>
    <xf numFmtId="3" fontId="18" fillId="5" borderId="0" xfId="1" applyNumberFormat="1" applyFont="1" applyFill="1" applyBorder="1" applyAlignment="1">
      <alignment horizontal="center" wrapText="1"/>
    </xf>
    <xf numFmtId="0" fontId="8" fillId="0" borderId="52" xfId="1" applyNumberFormat="1" applyFont="1" applyBorder="1" applyAlignment="1">
      <alignment horizontal="center" wrapText="1"/>
    </xf>
    <xf numFmtId="3" fontId="14" fillId="4" borderId="28" xfId="1" quotePrefix="1" applyNumberFormat="1" applyFont="1" applyFill="1" applyBorder="1" applyAlignment="1">
      <alignment wrapText="1"/>
    </xf>
    <xf numFmtId="0" fontId="8" fillId="4" borderId="27" xfId="1" quotePrefix="1" applyFont="1" applyFill="1" applyBorder="1"/>
    <xf numFmtId="0" fontId="8" fillId="4" borderId="47" xfId="1" quotePrefix="1" applyFont="1" applyFill="1" applyBorder="1"/>
    <xf numFmtId="3" fontId="8" fillId="4" borderId="56" xfId="1" applyNumberFormat="1" applyFont="1" applyFill="1" applyBorder="1" applyAlignment="1">
      <alignment wrapText="1"/>
    </xf>
    <xf numFmtId="3" fontId="14" fillId="4" borderId="57" xfId="1" quotePrefix="1" applyNumberFormat="1" applyFont="1" applyFill="1" applyBorder="1" applyAlignment="1">
      <alignment wrapText="1"/>
    </xf>
    <xf numFmtId="3" fontId="14" fillId="4" borderId="47" xfId="1" quotePrefix="1" applyNumberFormat="1" applyFont="1" applyFill="1" applyBorder="1" applyAlignment="1">
      <alignment wrapText="1"/>
    </xf>
    <xf numFmtId="3" fontId="17" fillId="4" borderId="47" xfId="1" applyNumberFormat="1" applyFont="1" applyFill="1" applyBorder="1" applyAlignment="1">
      <alignment horizontal="center" wrapText="1"/>
    </xf>
    <xf numFmtId="0" fontId="18" fillId="4" borderId="27" xfId="1" applyNumberFormat="1" applyFont="1" applyFill="1" applyBorder="1" applyAlignment="1">
      <alignment horizontal="center" wrapText="1"/>
    </xf>
    <xf numFmtId="3" fontId="14" fillId="4" borderId="47" xfId="1" quotePrefix="1" applyNumberFormat="1" applyFont="1" applyFill="1" applyBorder="1" applyAlignment="1">
      <alignment horizontal="right" wrapText="1"/>
    </xf>
    <xf numFmtId="0" fontId="16" fillId="0" borderId="41" xfId="1" applyNumberFormat="1" applyFont="1" applyBorder="1" applyAlignment="1">
      <alignment horizontal="center" wrapText="1"/>
    </xf>
    <xf numFmtId="0" fontId="18" fillId="5" borderId="53" xfId="1" applyNumberFormat="1" applyFont="1" applyFill="1" applyBorder="1" applyAlignment="1">
      <alignment horizontal="center" wrapText="1"/>
    </xf>
    <xf numFmtId="3" fontId="18" fillId="15" borderId="26" xfId="1" applyNumberFormat="1" applyFont="1" applyFill="1" applyBorder="1" applyAlignment="1">
      <alignment wrapText="1"/>
    </xf>
    <xf numFmtId="0" fontId="8" fillId="4" borderId="51" xfId="1" quotePrefix="1" applyFont="1" applyFill="1" applyBorder="1"/>
    <xf numFmtId="0" fontId="8" fillId="4" borderId="52" xfId="1" quotePrefix="1" applyFont="1" applyFill="1" applyBorder="1"/>
    <xf numFmtId="3" fontId="21" fillId="4" borderId="52" xfId="1" quotePrefix="1" applyNumberFormat="1" applyFont="1" applyFill="1" applyBorder="1" applyAlignment="1">
      <alignment wrapText="1"/>
    </xf>
    <xf numFmtId="3" fontId="14" fillId="4" borderId="52" xfId="1" applyNumberFormat="1" applyFont="1" applyFill="1" applyBorder="1" applyAlignment="1">
      <alignment wrapText="1"/>
    </xf>
    <xf numFmtId="0" fontId="16" fillId="4" borderId="52" xfId="1" applyNumberFormat="1" applyFont="1" applyFill="1" applyBorder="1" applyAlignment="1">
      <alignment horizontal="center" wrapText="1"/>
    </xf>
    <xf numFmtId="0" fontId="17" fillId="4" borderId="52" xfId="1" applyNumberFormat="1" applyFont="1" applyFill="1" applyBorder="1" applyAlignment="1">
      <alignment horizontal="center" wrapText="1"/>
    </xf>
    <xf numFmtId="0" fontId="18" fillId="4" borderId="51" xfId="1" applyNumberFormat="1" applyFont="1" applyFill="1" applyBorder="1" applyAlignment="1">
      <alignment horizontal="center" wrapText="1"/>
    </xf>
    <xf numFmtId="3" fontId="21" fillId="4" borderId="47" xfId="1" quotePrefix="1" applyNumberFormat="1" applyFont="1" applyFill="1" applyBorder="1" applyAlignment="1">
      <alignment wrapText="1"/>
    </xf>
    <xf numFmtId="3" fontId="14" fillId="4" borderId="47" xfId="1" applyNumberFormat="1" applyFont="1" applyFill="1" applyBorder="1" applyAlignment="1">
      <alignment wrapText="1"/>
    </xf>
    <xf numFmtId="0" fontId="16" fillId="4" borderId="47" xfId="1" applyNumberFormat="1" applyFont="1" applyFill="1" applyBorder="1" applyAlignment="1">
      <alignment horizontal="center" wrapText="1"/>
    </xf>
    <xf numFmtId="0" fontId="17" fillId="4" borderId="47" xfId="1" applyNumberFormat="1" applyFont="1" applyFill="1" applyBorder="1" applyAlignment="1">
      <alignment horizontal="center" wrapText="1"/>
    </xf>
    <xf numFmtId="0" fontId="8" fillId="4" borderId="53" xfId="1" quotePrefix="1" applyFont="1" applyFill="1" applyBorder="1"/>
    <xf numFmtId="0" fontId="8" fillId="4" borderId="41" xfId="1" quotePrefix="1" applyFont="1" applyFill="1" applyBorder="1"/>
    <xf numFmtId="3" fontId="21" fillId="4" borderId="41" xfId="1" quotePrefix="1" applyNumberFormat="1" applyFont="1" applyFill="1" applyBorder="1" applyAlignment="1">
      <alignment wrapText="1"/>
    </xf>
    <xf numFmtId="3" fontId="14" fillId="4" borderId="41" xfId="1" applyNumberFormat="1" applyFont="1" applyFill="1" applyBorder="1" applyAlignment="1">
      <alignment wrapText="1"/>
    </xf>
    <xf numFmtId="0" fontId="16" fillId="4" borderId="41" xfId="1" applyNumberFormat="1" applyFont="1" applyFill="1" applyBorder="1" applyAlignment="1">
      <alignment horizontal="center" wrapText="1"/>
    </xf>
    <xf numFmtId="0" fontId="17" fillId="4" borderId="41" xfId="1" applyNumberFormat="1" applyFont="1" applyFill="1" applyBorder="1" applyAlignment="1">
      <alignment horizontal="center" wrapText="1"/>
    </xf>
    <xf numFmtId="3" fontId="14" fillId="4" borderId="33" xfId="1" quotePrefix="1" applyNumberFormat="1" applyFont="1" applyFill="1" applyBorder="1" applyAlignment="1">
      <alignment wrapText="1"/>
    </xf>
    <xf numFmtId="0" fontId="8" fillId="5" borderId="58" xfId="1" quotePrefix="1" applyFont="1" applyFill="1" applyBorder="1"/>
    <xf numFmtId="0" fontId="8" fillId="5" borderId="34" xfId="1" quotePrefix="1" applyFont="1" applyFill="1" applyBorder="1"/>
    <xf numFmtId="3" fontId="21" fillId="5" borderId="47" xfId="1" quotePrefix="1" applyNumberFormat="1" applyFont="1" applyFill="1" applyBorder="1" applyAlignment="1">
      <alignment wrapText="1"/>
    </xf>
    <xf numFmtId="3" fontId="14" fillId="5" borderId="47" xfId="1" applyNumberFormat="1" applyFont="1" applyFill="1" applyBorder="1" applyAlignment="1">
      <alignment wrapText="1"/>
    </xf>
    <xf numFmtId="0" fontId="25" fillId="5" borderId="47" xfId="1" applyNumberFormat="1" applyFont="1" applyFill="1" applyBorder="1" applyAlignment="1">
      <alignment horizontal="center" wrapText="1"/>
    </xf>
    <xf numFmtId="3" fontId="14" fillId="5" borderId="32" xfId="1" quotePrefix="1" applyNumberFormat="1" applyFont="1" applyFill="1" applyBorder="1" applyAlignment="1">
      <alignment wrapText="1"/>
    </xf>
    <xf numFmtId="0" fontId="26" fillId="0" borderId="0" xfId="1" applyFont="1"/>
    <xf numFmtId="0" fontId="27" fillId="5" borderId="2" xfId="1" applyFont="1" applyFill="1" applyBorder="1" applyAlignment="1">
      <alignment horizontal="center"/>
    </xf>
    <xf numFmtId="0" fontId="27" fillId="2" borderId="0" xfId="1" applyFont="1" applyFill="1" applyBorder="1" applyAlignment="1">
      <alignment horizontal="center"/>
    </xf>
    <xf numFmtId="0" fontId="26" fillId="13" borderId="0" xfId="1" applyFont="1" applyFill="1"/>
    <xf numFmtId="17" fontId="28" fillId="13" borderId="4" xfId="1" applyNumberFormat="1" applyFont="1" applyFill="1" applyBorder="1" applyAlignment="1">
      <alignment textRotation="45"/>
    </xf>
    <xf numFmtId="17" fontId="28" fillId="13" borderId="5" xfId="1" applyNumberFormat="1" applyFont="1" applyFill="1" applyBorder="1" applyAlignment="1">
      <alignment textRotation="45"/>
    </xf>
    <xf numFmtId="17" fontId="28" fillId="13" borderId="6" xfId="1" applyNumberFormat="1" applyFont="1" applyFill="1" applyBorder="1" applyAlignment="1">
      <alignment textRotation="45"/>
    </xf>
    <xf numFmtId="17" fontId="28" fillId="13" borderId="0" xfId="1" applyNumberFormat="1" applyFont="1" applyFill="1" applyBorder="1" applyAlignment="1">
      <alignment textRotation="45"/>
    </xf>
    <xf numFmtId="165" fontId="26" fillId="13" borderId="0" xfId="1" applyNumberFormat="1" applyFont="1" applyFill="1" applyBorder="1"/>
    <xf numFmtId="0" fontId="26" fillId="9" borderId="7" xfId="1" applyFont="1" applyFill="1" applyBorder="1" applyAlignment="1">
      <alignment horizontal="center"/>
    </xf>
    <xf numFmtId="0" fontId="26" fillId="0" borderId="0" xfId="1" applyFont="1" applyBorder="1" applyAlignment="1">
      <alignment horizontal="center" vertical="center"/>
    </xf>
    <xf numFmtId="0" fontId="26" fillId="0" borderId="8" xfId="1" applyFont="1" applyBorder="1"/>
    <xf numFmtId="41" fontId="26" fillId="0" borderId="4" xfId="1" applyNumberFormat="1" applyFont="1" applyBorder="1"/>
    <xf numFmtId="41" fontId="26" fillId="0" borderId="5" xfId="1" applyNumberFormat="1" applyFont="1" applyBorder="1"/>
    <xf numFmtId="41" fontId="26" fillId="0" borderId="6" xfId="1" applyNumberFormat="1" applyFont="1" applyBorder="1"/>
    <xf numFmtId="41" fontId="26" fillId="5" borderId="5" xfId="1" applyNumberFormat="1" applyFont="1" applyFill="1" applyBorder="1"/>
    <xf numFmtId="41" fontId="26" fillId="5" borderId="0" xfId="1" applyNumberFormat="1" applyFont="1" applyFill="1" applyBorder="1"/>
    <xf numFmtId="41" fontId="26" fillId="0" borderId="7" xfId="1" applyNumberFormat="1" applyFont="1" applyBorder="1"/>
    <xf numFmtId="41" fontId="26" fillId="0" borderId="0" xfId="1" applyNumberFormat="1" applyFont="1" applyBorder="1"/>
    <xf numFmtId="41" fontId="26" fillId="0" borderId="8" xfId="1" applyNumberFormat="1" applyFont="1" applyBorder="1"/>
    <xf numFmtId="0" fontId="29" fillId="0" borderId="0" xfId="1" applyFont="1"/>
    <xf numFmtId="0" fontId="26" fillId="0" borderId="8" xfId="1" applyFont="1" applyFill="1" applyBorder="1"/>
    <xf numFmtId="41" fontId="26" fillId="10" borderId="7" xfId="1" applyNumberFormat="1" applyFont="1" applyFill="1" applyBorder="1" applyProtection="1">
      <protection locked="0"/>
    </xf>
    <xf numFmtId="41" fontId="26" fillId="10" borderId="0" xfId="1" applyNumberFormat="1" applyFont="1" applyFill="1" applyBorder="1" applyProtection="1">
      <protection locked="0"/>
    </xf>
    <xf numFmtId="41" fontId="26" fillId="10" borderId="8" xfId="1" applyNumberFormat="1" applyFont="1" applyFill="1" applyBorder="1" applyProtection="1">
      <protection locked="0"/>
    </xf>
    <xf numFmtId="41" fontId="26" fillId="10" borderId="0" xfId="1" applyNumberFormat="1" applyFont="1" applyFill="1" applyBorder="1"/>
    <xf numFmtId="0" fontId="26" fillId="10" borderId="7" xfId="1" applyFont="1" applyFill="1" applyBorder="1"/>
    <xf numFmtId="0" fontId="26" fillId="10" borderId="0" xfId="1" applyFont="1" applyFill="1" applyBorder="1"/>
    <xf numFmtId="41" fontId="26" fillId="10" borderId="8" xfId="1" applyNumberFormat="1" applyFont="1" applyFill="1" applyBorder="1"/>
    <xf numFmtId="41" fontId="26" fillId="10" borderId="7" xfId="1" applyNumberFormat="1" applyFont="1" applyFill="1" applyBorder="1"/>
    <xf numFmtId="9" fontId="26" fillId="5" borderId="23" xfId="1" applyNumberFormat="1" applyFont="1" applyFill="1" applyBorder="1"/>
    <xf numFmtId="0" fontId="26" fillId="7" borderId="0" xfId="1" applyFont="1" applyFill="1"/>
    <xf numFmtId="0" fontId="26" fillId="7" borderId="24" xfId="1" applyFont="1" applyFill="1" applyBorder="1"/>
    <xf numFmtId="9" fontId="26" fillId="5" borderId="0" xfId="1" applyNumberFormat="1" applyFont="1" applyFill="1" applyBorder="1"/>
    <xf numFmtId="0" fontId="30" fillId="11" borderId="9" xfId="1" applyFont="1" applyFill="1" applyBorder="1" applyAlignment="1">
      <alignment horizontal="center"/>
    </xf>
    <xf numFmtId="0" fontId="30" fillId="11" borderId="10" xfId="1" applyFont="1" applyFill="1" applyBorder="1"/>
    <xf numFmtId="0" fontId="30" fillId="11" borderId="11" xfId="1" applyFont="1" applyFill="1" applyBorder="1"/>
    <xf numFmtId="41" fontId="30" fillId="11" borderId="9" xfId="1" applyNumberFormat="1" applyFont="1" applyFill="1" applyBorder="1"/>
    <xf numFmtId="41" fontId="30" fillId="11" borderId="10" xfId="1" applyNumberFormat="1" applyFont="1" applyFill="1" applyBorder="1"/>
    <xf numFmtId="41" fontId="30" fillId="5" borderId="10" xfId="1" applyNumberFormat="1" applyFont="1" applyFill="1" applyBorder="1"/>
    <xf numFmtId="41" fontId="30" fillId="11" borderId="11" xfId="1" applyNumberFormat="1" applyFont="1" applyFill="1" applyBorder="1"/>
    <xf numFmtId="41" fontId="30" fillId="12" borderId="10" xfId="1" applyNumberFormat="1" applyFont="1" applyFill="1" applyBorder="1"/>
    <xf numFmtId="41" fontId="30" fillId="11" borderId="0" xfId="1" applyNumberFormat="1" applyFont="1" applyFill="1" applyBorder="1"/>
    <xf numFmtId="41" fontId="30" fillId="0" borderId="0" xfId="1" applyNumberFormat="1" applyFont="1"/>
    <xf numFmtId="0" fontId="30" fillId="0" borderId="0" xfId="1" applyFont="1"/>
    <xf numFmtId="10" fontId="26" fillId="7" borderId="25" xfId="1" applyNumberFormat="1" applyFont="1" applyFill="1" applyBorder="1"/>
    <xf numFmtId="3" fontId="26" fillId="10" borderId="0" xfId="1" applyNumberFormat="1" applyFont="1" applyFill="1" applyBorder="1"/>
    <xf numFmtId="10" fontId="26" fillId="7" borderId="24" xfId="1" applyNumberFormat="1" applyFont="1" applyFill="1" applyBorder="1"/>
    <xf numFmtId="17" fontId="26" fillId="7" borderId="24" xfId="1" applyNumberFormat="1" applyFont="1" applyFill="1" applyBorder="1"/>
    <xf numFmtId="0" fontId="27" fillId="2" borderId="1" xfId="1" applyFont="1" applyFill="1" applyBorder="1" applyAlignment="1">
      <alignment horizontal="center"/>
    </xf>
    <xf numFmtId="0" fontId="27" fillId="2" borderId="2" xfId="1" applyFont="1" applyFill="1" applyBorder="1" applyAlignment="1">
      <alignment horizontal="center"/>
    </xf>
    <xf numFmtId="0" fontId="27" fillId="2" borderId="3" xfId="1" applyFont="1" applyFill="1" applyBorder="1" applyAlignment="1">
      <alignment horizontal="center"/>
    </xf>
    <xf numFmtId="0" fontId="0" fillId="17" borderId="19" xfId="0" applyFill="1" applyBorder="1" applyAlignment="1">
      <alignment horizontal="center"/>
    </xf>
    <xf numFmtId="3" fontId="14" fillId="0" borderId="31" xfId="1" quotePrefix="1" applyNumberFormat="1" applyFont="1" applyBorder="1" applyAlignment="1">
      <alignment horizontal="center" wrapText="1"/>
    </xf>
    <xf numFmtId="3" fontId="14" fillId="0" borderId="17" xfId="1" quotePrefix="1" applyNumberFormat="1" applyFont="1" applyBorder="1" applyAlignment="1">
      <alignment horizontal="center" wrapText="1"/>
    </xf>
    <xf numFmtId="3" fontId="14" fillId="0" borderId="20" xfId="1" quotePrefix="1" applyNumberFormat="1" applyFont="1" applyBorder="1" applyAlignment="1">
      <alignment horizontal="center" wrapText="1"/>
    </xf>
    <xf numFmtId="0" fontId="18" fillId="5" borderId="30" xfId="1" applyNumberFormat="1" applyFont="1" applyFill="1" applyBorder="1" applyAlignment="1">
      <alignment horizontal="center" wrapText="1"/>
    </xf>
    <xf numFmtId="0" fontId="18" fillId="5" borderId="16" xfId="1" applyNumberFormat="1" applyFont="1" applyFill="1" applyBorder="1" applyAlignment="1">
      <alignment horizontal="center" wrapText="1"/>
    </xf>
    <xf numFmtId="0" fontId="18" fillId="5" borderId="18" xfId="1" applyNumberFormat="1" applyFont="1" applyFill="1" applyBorder="1" applyAlignment="1">
      <alignment horizontal="center" wrapText="1"/>
    </xf>
    <xf numFmtId="0" fontId="16" fillId="0" borderId="47" xfId="1" applyNumberFormat="1" applyFont="1" applyBorder="1" applyAlignment="1">
      <alignment horizontal="center" wrapText="1"/>
    </xf>
    <xf numFmtId="0" fontId="16" fillId="0" borderId="41" xfId="1" applyNumberFormat="1" applyFont="1" applyBorder="1" applyAlignment="1">
      <alignment horizontal="center" wrapText="1"/>
    </xf>
  </cellXfs>
  <cellStyles count="4">
    <cellStyle name="Normal" xfId="0" builtinId="0"/>
    <cellStyle name="Normal 8" xfId="3" xr:uid="{019FBB94-BB25-43E9-AC12-D708FDC6BF9A}"/>
    <cellStyle name="Normal 8 2" xfId="1" xr:uid="{8F478E1F-FE39-49CB-B734-66DE56477C55}"/>
    <cellStyle name="Pourcentage 3" xfId="2" xr:uid="{F2659F11-F42C-439A-B374-552167D5725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vierge%20avec%20macro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Feuil1"/>
      <sheetName val="Instructions"/>
      <sheetName val="Tableau de suivi des modifs"/>
      <sheetName val="Partenariats industriels----&gt;"/>
      <sheetName val="R"/>
      <sheetName val="A"/>
      <sheetName val="Vir"/>
      <sheetName val="Virb"/>
      <sheetName val="partenaire B"/>
      <sheetName val="partenaire C"/>
      <sheetName val="partenaire D"/>
      <sheetName val="partenaire E"/>
      <sheetName val="partenaire F"/>
      <sheetName val="partenaire G"/>
      <sheetName val="partenaire H"/>
      <sheetName val="BP BANQUE"/>
      <sheetName val="BP GESTION"/>
      <sheetName val="Frais de R&amp;D et CA "/>
      <sheetName val="Récap Hypothéses"/>
      <sheetName val="Récap Normal"/>
      <sheetName val="Détail Normal"/>
      <sheetName val="Récap Stressé"/>
      <sheetName val="Détail Stressé"/>
      <sheetName val="From NT"/>
      <sheetName val="C.A divers"/>
      <sheetName val="PREVI CHARGES  HORS RETD"/>
      <sheetName val="Autres achats et Charges "/>
      <sheetName val="IMPOTS et Taxes"/>
      <sheetName val="CIR"/>
      <sheetName val="Personnel"/>
      <sheetName val="intérets"/>
      <sheetName val="Modif"/>
      <sheetName val="Tableau NT"/>
      <sheetName val="Table"/>
      <sheetName val="RNPV&amp;Costs "/>
      <sheetName val="Scores"/>
      <sheetName val="RNPV-phase"/>
      <sheetName val="Recap rNPV"/>
      <sheetName val="RNPV-Costs"/>
      <sheetName val="RNPV-spent euro"/>
      <sheetName val="RNPV-year"/>
      <sheetName val="DCF AEC Asp"/>
      <sheetName val="Recap rNPV all"/>
      <sheetName val="DCF AEC IBD"/>
      <sheetName val="DCF Cand"/>
      <sheetName val="DCF Central case"/>
      <sheetName val="DCF Recap"/>
      <sheetName val="Price"/>
      <sheetName val="PDI data"/>
      <sheetName val="Pipe Hp"/>
      <sheetName val="CTs"/>
      <sheetName val="Nb patients (2)"/>
      <sheetName val="Pylera dev"/>
      <sheetName val="Success rates"/>
      <sheetName val="CI &amp; Warnings"/>
      <sheetName val="Risk calculation"/>
      <sheetName val="-&gt; Sensitivity analysis"/>
      <sheetName val="DCF 1.5B Market"/>
      <sheetName val="DCF WACC-5"/>
      <sheetName val="DCF WACC+5"/>
      <sheetName val="DCF Risk 1.16"/>
      <sheetName val="DCF Risk 1.8"/>
      <sheetName val="DCF COGS-5"/>
      <sheetName val="DCF COGS+5"/>
      <sheetName val="DCF M&amp;S20"/>
      <sheetName val="DCFM&amp;S30"/>
      <sheetName val="DCF AEC Tulathro"/>
      <sheetName val="DCF Azithro"/>
      <sheetName val="DCF Cipro"/>
      <sheetName val="DCF AEC CF"/>
      <sheetName val="DCF AEC VVC"/>
      <sheetName val="DCF VVC"/>
      <sheetName val="DCF Amox"/>
      <sheetName val="DCF Am"/>
      <sheetName val="DCF r"/>
      <sheetName val="DCF rH"/>
      <sheetName val="DCF MD"/>
      <sheetName val="DCF T "/>
      <sheetName val="Other versions--&gt;"/>
      <sheetName val="DCF End"/>
      <sheetName val="End"/>
      <sheetName val="DCF CF"/>
      <sheetName val="DCF Asp"/>
      <sheetName val="Amo"/>
      <sheetName val="rU"/>
      <sheetName val="rHAP"/>
      <sheetName val="T p"/>
      <sheetName val="Am"/>
      <sheetName val="M"/>
      <sheetName val="DCF IBD"/>
      <sheetName val="IBD"/>
      <sheetName val="DCF Tul"/>
      <sheetName val="CF"/>
      <sheetName val="Asp"/>
      <sheetName val="Cand"/>
      <sheetName val="H p"/>
      <sheetName val="Azithro"/>
      <sheetName val="Cipro"/>
      <sheetName val="VVC"/>
      <sheetName val="Tulathro"/>
      <sheetName val="Calcul couts risque------&gt;"/>
      <sheetName val="Nb patients"/>
      <sheetName val="Essai scoring ---&gt;"/>
      <sheetName val="Bubbles"/>
      <sheetName val="Market share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75">
          <cell r="I75"/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>
        <row r="68">
          <cell r="T68">
            <v>0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23973-91AE-4D9F-ACEF-07325619388E}">
  <dimension ref="A1:CN90"/>
  <sheetViews>
    <sheetView showGridLines="0" topLeftCell="A81" workbookViewId="0">
      <selection activeCell="A91" sqref="A91:XFD512"/>
    </sheetView>
  </sheetViews>
  <sheetFormatPr baseColWidth="10" defaultColWidth="9.1796875" defaultRowHeight="14.5" x14ac:dyDescent="0.35"/>
  <cols>
    <col min="1" max="1" width="30.81640625" style="2" customWidth="1"/>
    <col min="2" max="2" width="29.453125" style="2" bestFit="1" customWidth="1"/>
    <col min="3" max="4" width="19.1796875" style="2" bestFit="1" customWidth="1"/>
    <col min="5" max="5" width="15.453125" style="2" bestFit="1" customWidth="1"/>
    <col min="6" max="6" width="22.81640625" style="2" bestFit="1" customWidth="1"/>
    <col min="7" max="20" width="10.81640625" style="2" customWidth="1"/>
    <col min="21" max="22" width="11.81640625" style="2" customWidth="1"/>
    <col min="23" max="75" width="10.81640625" style="2" customWidth="1"/>
    <col min="76" max="76" width="31.453125" style="2" bestFit="1" customWidth="1"/>
    <col min="77" max="211" width="9.1796875" style="2"/>
    <col min="212" max="212" width="30.81640625" style="2" customWidth="1"/>
    <col min="213" max="213" width="29.453125" style="2" bestFit="1" customWidth="1"/>
    <col min="214" max="231" width="10.81640625" style="2" customWidth="1"/>
    <col min="232" max="233" width="11.81640625" style="2" customWidth="1"/>
    <col min="234" max="274" width="10.81640625" style="2" customWidth="1"/>
    <col min="275" max="275" width="31.453125" style="2" bestFit="1" customWidth="1"/>
    <col min="276" max="467" width="9.1796875" style="2"/>
    <col min="468" max="468" width="30.81640625" style="2" customWidth="1"/>
    <col min="469" max="469" width="29.453125" style="2" bestFit="1" customWidth="1"/>
    <col min="470" max="487" width="10.81640625" style="2" customWidth="1"/>
    <col min="488" max="489" width="11.81640625" style="2" customWidth="1"/>
    <col min="490" max="530" width="10.81640625" style="2" customWidth="1"/>
    <col min="531" max="531" width="31.453125" style="2" bestFit="1" customWidth="1"/>
    <col min="532" max="723" width="9.1796875" style="2"/>
    <col min="724" max="724" width="30.81640625" style="2" customWidth="1"/>
    <col min="725" max="725" width="29.453125" style="2" bestFit="1" customWidth="1"/>
    <col min="726" max="743" width="10.81640625" style="2" customWidth="1"/>
    <col min="744" max="745" width="11.81640625" style="2" customWidth="1"/>
    <col min="746" max="786" width="10.81640625" style="2" customWidth="1"/>
    <col min="787" max="787" width="31.453125" style="2" bestFit="1" customWidth="1"/>
    <col min="788" max="979" width="9.1796875" style="2"/>
    <col min="980" max="980" width="30.81640625" style="2" customWidth="1"/>
    <col min="981" max="981" width="29.453125" style="2" bestFit="1" customWidth="1"/>
    <col min="982" max="999" width="10.81640625" style="2" customWidth="1"/>
    <col min="1000" max="1001" width="11.81640625" style="2" customWidth="1"/>
    <col min="1002" max="1042" width="10.81640625" style="2" customWidth="1"/>
    <col min="1043" max="1043" width="31.453125" style="2" bestFit="1" customWidth="1"/>
    <col min="1044" max="1235" width="9.1796875" style="2"/>
    <col min="1236" max="1236" width="30.81640625" style="2" customWidth="1"/>
    <col min="1237" max="1237" width="29.453125" style="2" bestFit="1" customWidth="1"/>
    <col min="1238" max="1255" width="10.81640625" style="2" customWidth="1"/>
    <col min="1256" max="1257" width="11.81640625" style="2" customWidth="1"/>
    <col min="1258" max="1298" width="10.81640625" style="2" customWidth="1"/>
    <col min="1299" max="1299" width="31.453125" style="2" bestFit="1" customWidth="1"/>
    <col min="1300" max="1491" width="9.1796875" style="2"/>
    <col min="1492" max="1492" width="30.81640625" style="2" customWidth="1"/>
    <col min="1493" max="1493" width="29.453125" style="2" bestFit="1" customWidth="1"/>
    <col min="1494" max="1511" width="10.81640625" style="2" customWidth="1"/>
    <col min="1512" max="1513" width="11.81640625" style="2" customWidth="1"/>
    <col min="1514" max="1554" width="10.81640625" style="2" customWidth="1"/>
    <col min="1555" max="1555" width="31.453125" style="2" bestFit="1" customWidth="1"/>
    <col min="1556" max="1747" width="9.1796875" style="2"/>
    <col min="1748" max="1748" width="30.81640625" style="2" customWidth="1"/>
    <col min="1749" max="1749" width="29.453125" style="2" bestFit="1" customWidth="1"/>
    <col min="1750" max="1767" width="10.81640625" style="2" customWidth="1"/>
    <col min="1768" max="1769" width="11.81640625" style="2" customWidth="1"/>
    <col min="1770" max="1810" width="10.81640625" style="2" customWidth="1"/>
    <col min="1811" max="1811" width="31.453125" style="2" bestFit="1" customWidth="1"/>
    <col min="1812" max="2003" width="9.1796875" style="2"/>
    <col min="2004" max="2004" width="30.81640625" style="2" customWidth="1"/>
    <col min="2005" max="2005" width="29.453125" style="2" bestFit="1" customWidth="1"/>
    <col min="2006" max="2023" width="10.81640625" style="2" customWidth="1"/>
    <col min="2024" max="2025" width="11.81640625" style="2" customWidth="1"/>
    <col min="2026" max="2066" width="10.81640625" style="2" customWidth="1"/>
    <col min="2067" max="2067" width="31.453125" style="2" bestFit="1" customWidth="1"/>
    <col min="2068" max="2259" width="9.1796875" style="2"/>
    <col min="2260" max="2260" width="30.81640625" style="2" customWidth="1"/>
    <col min="2261" max="2261" width="29.453125" style="2" bestFit="1" customWidth="1"/>
    <col min="2262" max="2279" width="10.81640625" style="2" customWidth="1"/>
    <col min="2280" max="2281" width="11.81640625" style="2" customWidth="1"/>
    <col min="2282" max="2322" width="10.81640625" style="2" customWidth="1"/>
    <col min="2323" max="2323" width="31.453125" style="2" bestFit="1" customWidth="1"/>
    <col min="2324" max="2515" width="9.1796875" style="2"/>
    <col min="2516" max="2516" width="30.81640625" style="2" customWidth="1"/>
    <col min="2517" max="2517" width="29.453125" style="2" bestFit="1" customWidth="1"/>
    <col min="2518" max="2535" width="10.81640625" style="2" customWidth="1"/>
    <col min="2536" max="2537" width="11.81640625" style="2" customWidth="1"/>
    <col min="2538" max="2578" width="10.81640625" style="2" customWidth="1"/>
    <col min="2579" max="2579" width="31.453125" style="2" bestFit="1" customWidth="1"/>
    <col min="2580" max="2771" width="9.1796875" style="2"/>
    <col min="2772" max="2772" width="30.81640625" style="2" customWidth="1"/>
    <col min="2773" max="2773" width="29.453125" style="2" bestFit="1" customWidth="1"/>
    <col min="2774" max="2791" width="10.81640625" style="2" customWidth="1"/>
    <col min="2792" max="2793" width="11.81640625" style="2" customWidth="1"/>
    <col min="2794" max="2834" width="10.81640625" style="2" customWidth="1"/>
    <col min="2835" max="2835" width="31.453125" style="2" bestFit="1" customWidth="1"/>
    <col min="2836" max="3027" width="9.1796875" style="2"/>
    <col min="3028" max="3028" width="30.81640625" style="2" customWidth="1"/>
    <col min="3029" max="3029" width="29.453125" style="2" bestFit="1" customWidth="1"/>
    <col min="3030" max="3047" width="10.81640625" style="2" customWidth="1"/>
    <col min="3048" max="3049" width="11.81640625" style="2" customWidth="1"/>
    <col min="3050" max="3090" width="10.81640625" style="2" customWidth="1"/>
    <col min="3091" max="3091" width="31.453125" style="2" bestFit="1" customWidth="1"/>
    <col min="3092" max="3283" width="9.1796875" style="2"/>
    <col min="3284" max="3284" width="30.81640625" style="2" customWidth="1"/>
    <col min="3285" max="3285" width="29.453125" style="2" bestFit="1" customWidth="1"/>
    <col min="3286" max="3303" width="10.81640625" style="2" customWidth="1"/>
    <col min="3304" max="3305" width="11.81640625" style="2" customWidth="1"/>
    <col min="3306" max="3346" width="10.81640625" style="2" customWidth="1"/>
    <col min="3347" max="3347" width="31.453125" style="2" bestFit="1" customWidth="1"/>
    <col min="3348" max="3539" width="9.1796875" style="2"/>
    <col min="3540" max="3540" width="30.81640625" style="2" customWidth="1"/>
    <col min="3541" max="3541" width="29.453125" style="2" bestFit="1" customWidth="1"/>
    <col min="3542" max="3559" width="10.81640625" style="2" customWidth="1"/>
    <col min="3560" max="3561" width="11.81640625" style="2" customWidth="1"/>
    <col min="3562" max="3602" width="10.81640625" style="2" customWidth="1"/>
    <col min="3603" max="3603" width="31.453125" style="2" bestFit="1" customWidth="1"/>
    <col min="3604" max="3795" width="9.1796875" style="2"/>
    <col min="3796" max="3796" width="30.81640625" style="2" customWidth="1"/>
    <col min="3797" max="3797" width="29.453125" style="2" bestFit="1" customWidth="1"/>
    <col min="3798" max="3815" width="10.81640625" style="2" customWidth="1"/>
    <col min="3816" max="3817" width="11.81640625" style="2" customWidth="1"/>
    <col min="3818" max="3858" width="10.81640625" style="2" customWidth="1"/>
    <col min="3859" max="3859" width="31.453125" style="2" bestFit="1" customWidth="1"/>
    <col min="3860" max="4051" width="9.1796875" style="2"/>
    <col min="4052" max="4052" width="30.81640625" style="2" customWidth="1"/>
    <col min="4053" max="4053" width="29.453125" style="2" bestFit="1" customWidth="1"/>
    <col min="4054" max="4071" width="10.81640625" style="2" customWidth="1"/>
    <col min="4072" max="4073" width="11.81640625" style="2" customWidth="1"/>
    <col min="4074" max="4114" width="10.81640625" style="2" customWidth="1"/>
    <col min="4115" max="4115" width="31.453125" style="2" bestFit="1" customWidth="1"/>
    <col min="4116" max="4307" width="9.1796875" style="2"/>
    <col min="4308" max="4308" width="30.81640625" style="2" customWidth="1"/>
    <col min="4309" max="4309" width="29.453125" style="2" bestFit="1" customWidth="1"/>
    <col min="4310" max="4327" width="10.81640625" style="2" customWidth="1"/>
    <col min="4328" max="4329" width="11.81640625" style="2" customWidth="1"/>
    <col min="4330" max="4370" width="10.81640625" style="2" customWidth="1"/>
    <col min="4371" max="4371" width="31.453125" style="2" bestFit="1" customWidth="1"/>
    <col min="4372" max="4563" width="9.1796875" style="2"/>
    <col min="4564" max="4564" width="30.81640625" style="2" customWidth="1"/>
    <col min="4565" max="4565" width="29.453125" style="2" bestFit="1" customWidth="1"/>
    <col min="4566" max="4583" width="10.81640625" style="2" customWidth="1"/>
    <col min="4584" max="4585" width="11.81640625" style="2" customWidth="1"/>
    <col min="4586" max="4626" width="10.81640625" style="2" customWidth="1"/>
    <col min="4627" max="4627" width="31.453125" style="2" bestFit="1" customWidth="1"/>
    <col min="4628" max="4819" width="9.1796875" style="2"/>
    <col min="4820" max="4820" width="30.81640625" style="2" customWidth="1"/>
    <col min="4821" max="4821" width="29.453125" style="2" bestFit="1" customWidth="1"/>
    <col min="4822" max="4839" width="10.81640625" style="2" customWidth="1"/>
    <col min="4840" max="4841" width="11.81640625" style="2" customWidth="1"/>
    <col min="4842" max="4882" width="10.81640625" style="2" customWidth="1"/>
    <col min="4883" max="4883" width="31.453125" style="2" bestFit="1" customWidth="1"/>
    <col min="4884" max="5075" width="9.1796875" style="2"/>
    <col min="5076" max="5076" width="30.81640625" style="2" customWidth="1"/>
    <col min="5077" max="5077" width="29.453125" style="2" bestFit="1" customWidth="1"/>
    <col min="5078" max="5095" width="10.81640625" style="2" customWidth="1"/>
    <col min="5096" max="5097" width="11.81640625" style="2" customWidth="1"/>
    <col min="5098" max="5138" width="10.81640625" style="2" customWidth="1"/>
    <col min="5139" max="5139" width="31.453125" style="2" bestFit="1" customWidth="1"/>
    <col min="5140" max="5331" width="9.1796875" style="2"/>
    <col min="5332" max="5332" width="30.81640625" style="2" customWidth="1"/>
    <col min="5333" max="5333" width="29.453125" style="2" bestFit="1" customWidth="1"/>
    <col min="5334" max="5351" width="10.81640625" style="2" customWidth="1"/>
    <col min="5352" max="5353" width="11.81640625" style="2" customWidth="1"/>
    <col min="5354" max="5394" width="10.81640625" style="2" customWidth="1"/>
    <col min="5395" max="5395" width="31.453125" style="2" bestFit="1" customWidth="1"/>
    <col min="5396" max="5587" width="9.1796875" style="2"/>
    <col min="5588" max="5588" width="30.81640625" style="2" customWidth="1"/>
    <col min="5589" max="5589" width="29.453125" style="2" bestFit="1" customWidth="1"/>
    <col min="5590" max="5607" width="10.81640625" style="2" customWidth="1"/>
    <col min="5608" max="5609" width="11.81640625" style="2" customWidth="1"/>
    <col min="5610" max="5650" width="10.81640625" style="2" customWidth="1"/>
    <col min="5651" max="5651" width="31.453125" style="2" bestFit="1" customWidth="1"/>
    <col min="5652" max="5843" width="9.1796875" style="2"/>
    <col min="5844" max="5844" width="30.81640625" style="2" customWidth="1"/>
    <col min="5845" max="5845" width="29.453125" style="2" bestFit="1" customWidth="1"/>
    <col min="5846" max="5863" width="10.81640625" style="2" customWidth="1"/>
    <col min="5864" max="5865" width="11.81640625" style="2" customWidth="1"/>
    <col min="5866" max="5906" width="10.81640625" style="2" customWidth="1"/>
    <col min="5907" max="5907" width="31.453125" style="2" bestFit="1" customWidth="1"/>
    <col min="5908" max="6099" width="9.1796875" style="2"/>
    <col min="6100" max="6100" width="30.81640625" style="2" customWidth="1"/>
    <col min="6101" max="6101" width="29.453125" style="2" bestFit="1" customWidth="1"/>
    <col min="6102" max="6119" width="10.81640625" style="2" customWidth="1"/>
    <col min="6120" max="6121" width="11.81640625" style="2" customWidth="1"/>
    <col min="6122" max="6162" width="10.81640625" style="2" customWidth="1"/>
    <col min="6163" max="6163" width="31.453125" style="2" bestFit="1" customWidth="1"/>
    <col min="6164" max="6355" width="9.1796875" style="2"/>
    <col min="6356" max="6356" width="30.81640625" style="2" customWidth="1"/>
    <col min="6357" max="6357" width="29.453125" style="2" bestFit="1" customWidth="1"/>
    <col min="6358" max="6375" width="10.81640625" style="2" customWidth="1"/>
    <col min="6376" max="6377" width="11.81640625" style="2" customWidth="1"/>
    <col min="6378" max="6418" width="10.81640625" style="2" customWidth="1"/>
    <col min="6419" max="6419" width="31.453125" style="2" bestFit="1" customWidth="1"/>
    <col min="6420" max="6611" width="9.1796875" style="2"/>
    <col min="6612" max="6612" width="30.81640625" style="2" customWidth="1"/>
    <col min="6613" max="6613" width="29.453125" style="2" bestFit="1" customWidth="1"/>
    <col min="6614" max="6631" width="10.81640625" style="2" customWidth="1"/>
    <col min="6632" max="6633" width="11.81640625" style="2" customWidth="1"/>
    <col min="6634" max="6674" width="10.81640625" style="2" customWidth="1"/>
    <col min="6675" max="6675" width="31.453125" style="2" bestFit="1" customWidth="1"/>
    <col min="6676" max="6867" width="9.1796875" style="2"/>
    <col min="6868" max="6868" width="30.81640625" style="2" customWidth="1"/>
    <col min="6869" max="6869" width="29.453125" style="2" bestFit="1" customWidth="1"/>
    <col min="6870" max="6887" width="10.81640625" style="2" customWidth="1"/>
    <col min="6888" max="6889" width="11.81640625" style="2" customWidth="1"/>
    <col min="6890" max="6930" width="10.81640625" style="2" customWidth="1"/>
    <col min="6931" max="6931" width="31.453125" style="2" bestFit="1" customWidth="1"/>
    <col min="6932" max="7123" width="9.1796875" style="2"/>
    <col min="7124" max="7124" width="30.81640625" style="2" customWidth="1"/>
    <col min="7125" max="7125" width="29.453125" style="2" bestFit="1" customWidth="1"/>
    <col min="7126" max="7143" width="10.81640625" style="2" customWidth="1"/>
    <col min="7144" max="7145" width="11.81640625" style="2" customWidth="1"/>
    <col min="7146" max="7186" width="10.81640625" style="2" customWidth="1"/>
    <col min="7187" max="7187" width="31.453125" style="2" bestFit="1" customWidth="1"/>
    <col min="7188" max="7379" width="9.1796875" style="2"/>
    <col min="7380" max="7380" width="30.81640625" style="2" customWidth="1"/>
    <col min="7381" max="7381" width="29.453125" style="2" bestFit="1" customWidth="1"/>
    <col min="7382" max="7399" width="10.81640625" style="2" customWidth="1"/>
    <col min="7400" max="7401" width="11.81640625" style="2" customWidth="1"/>
    <col min="7402" max="7442" width="10.81640625" style="2" customWidth="1"/>
    <col min="7443" max="7443" width="31.453125" style="2" bestFit="1" customWidth="1"/>
    <col min="7444" max="7635" width="9.1796875" style="2"/>
    <col min="7636" max="7636" width="30.81640625" style="2" customWidth="1"/>
    <col min="7637" max="7637" width="29.453125" style="2" bestFit="1" customWidth="1"/>
    <col min="7638" max="7655" width="10.81640625" style="2" customWidth="1"/>
    <col min="7656" max="7657" width="11.81640625" style="2" customWidth="1"/>
    <col min="7658" max="7698" width="10.81640625" style="2" customWidth="1"/>
    <col min="7699" max="7699" width="31.453125" style="2" bestFit="1" customWidth="1"/>
    <col min="7700" max="7891" width="9.1796875" style="2"/>
    <col min="7892" max="7892" width="30.81640625" style="2" customWidth="1"/>
    <col min="7893" max="7893" width="29.453125" style="2" bestFit="1" customWidth="1"/>
    <col min="7894" max="7911" width="10.81640625" style="2" customWidth="1"/>
    <col min="7912" max="7913" width="11.81640625" style="2" customWidth="1"/>
    <col min="7914" max="7954" width="10.81640625" style="2" customWidth="1"/>
    <col min="7955" max="7955" width="31.453125" style="2" bestFit="1" customWidth="1"/>
    <col min="7956" max="8147" width="9.1796875" style="2"/>
    <col min="8148" max="8148" width="30.81640625" style="2" customWidth="1"/>
    <col min="8149" max="8149" width="29.453125" style="2" bestFit="1" customWidth="1"/>
    <col min="8150" max="8167" width="10.81640625" style="2" customWidth="1"/>
    <col min="8168" max="8169" width="11.81640625" style="2" customWidth="1"/>
    <col min="8170" max="8210" width="10.81640625" style="2" customWidth="1"/>
    <col min="8211" max="8211" width="31.453125" style="2" bestFit="1" customWidth="1"/>
    <col min="8212" max="8403" width="9.1796875" style="2"/>
    <col min="8404" max="8404" width="30.81640625" style="2" customWidth="1"/>
    <col min="8405" max="8405" width="29.453125" style="2" bestFit="1" customWidth="1"/>
    <col min="8406" max="8423" width="10.81640625" style="2" customWidth="1"/>
    <col min="8424" max="8425" width="11.81640625" style="2" customWidth="1"/>
    <col min="8426" max="8466" width="10.81640625" style="2" customWidth="1"/>
    <col min="8467" max="8467" width="31.453125" style="2" bestFit="1" customWidth="1"/>
    <col min="8468" max="8659" width="9.1796875" style="2"/>
    <col min="8660" max="8660" width="30.81640625" style="2" customWidth="1"/>
    <col min="8661" max="8661" width="29.453125" style="2" bestFit="1" customWidth="1"/>
    <col min="8662" max="8679" width="10.81640625" style="2" customWidth="1"/>
    <col min="8680" max="8681" width="11.81640625" style="2" customWidth="1"/>
    <col min="8682" max="8722" width="10.81640625" style="2" customWidth="1"/>
    <col min="8723" max="8723" width="31.453125" style="2" bestFit="1" customWidth="1"/>
    <col min="8724" max="8915" width="9.1796875" style="2"/>
    <col min="8916" max="8916" width="30.81640625" style="2" customWidth="1"/>
    <col min="8917" max="8917" width="29.453125" style="2" bestFit="1" customWidth="1"/>
    <col min="8918" max="8935" width="10.81640625" style="2" customWidth="1"/>
    <col min="8936" max="8937" width="11.81640625" style="2" customWidth="1"/>
    <col min="8938" max="8978" width="10.81640625" style="2" customWidth="1"/>
    <col min="8979" max="8979" width="31.453125" style="2" bestFit="1" customWidth="1"/>
    <col min="8980" max="9171" width="9.1796875" style="2"/>
    <col min="9172" max="9172" width="30.81640625" style="2" customWidth="1"/>
    <col min="9173" max="9173" width="29.453125" style="2" bestFit="1" customWidth="1"/>
    <col min="9174" max="9191" width="10.81640625" style="2" customWidth="1"/>
    <col min="9192" max="9193" width="11.81640625" style="2" customWidth="1"/>
    <col min="9194" max="9234" width="10.81640625" style="2" customWidth="1"/>
    <col min="9235" max="9235" width="31.453125" style="2" bestFit="1" customWidth="1"/>
    <col min="9236" max="9427" width="9.1796875" style="2"/>
    <col min="9428" max="9428" width="30.81640625" style="2" customWidth="1"/>
    <col min="9429" max="9429" width="29.453125" style="2" bestFit="1" customWidth="1"/>
    <col min="9430" max="9447" width="10.81640625" style="2" customWidth="1"/>
    <col min="9448" max="9449" width="11.81640625" style="2" customWidth="1"/>
    <col min="9450" max="9490" width="10.81640625" style="2" customWidth="1"/>
    <col min="9491" max="9491" width="31.453125" style="2" bestFit="1" customWidth="1"/>
    <col min="9492" max="9683" width="9.1796875" style="2"/>
    <col min="9684" max="9684" width="30.81640625" style="2" customWidth="1"/>
    <col min="9685" max="9685" width="29.453125" style="2" bestFit="1" customWidth="1"/>
    <col min="9686" max="9703" width="10.81640625" style="2" customWidth="1"/>
    <col min="9704" max="9705" width="11.81640625" style="2" customWidth="1"/>
    <col min="9706" max="9746" width="10.81640625" style="2" customWidth="1"/>
    <col min="9747" max="9747" width="31.453125" style="2" bestFit="1" customWidth="1"/>
    <col min="9748" max="9939" width="9.1796875" style="2"/>
    <col min="9940" max="9940" width="30.81640625" style="2" customWidth="1"/>
    <col min="9941" max="9941" width="29.453125" style="2" bestFit="1" customWidth="1"/>
    <col min="9942" max="9959" width="10.81640625" style="2" customWidth="1"/>
    <col min="9960" max="9961" width="11.81640625" style="2" customWidth="1"/>
    <col min="9962" max="10002" width="10.81640625" style="2" customWidth="1"/>
    <col min="10003" max="10003" width="31.453125" style="2" bestFit="1" customWidth="1"/>
    <col min="10004" max="10195" width="9.1796875" style="2"/>
    <col min="10196" max="10196" width="30.81640625" style="2" customWidth="1"/>
    <col min="10197" max="10197" width="29.453125" style="2" bestFit="1" customWidth="1"/>
    <col min="10198" max="10215" width="10.81640625" style="2" customWidth="1"/>
    <col min="10216" max="10217" width="11.81640625" style="2" customWidth="1"/>
    <col min="10218" max="10258" width="10.81640625" style="2" customWidth="1"/>
    <col min="10259" max="10259" width="31.453125" style="2" bestFit="1" customWidth="1"/>
    <col min="10260" max="10451" width="9.1796875" style="2"/>
    <col min="10452" max="10452" width="30.81640625" style="2" customWidth="1"/>
    <col min="10453" max="10453" width="29.453125" style="2" bestFit="1" customWidth="1"/>
    <col min="10454" max="10471" width="10.81640625" style="2" customWidth="1"/>
    <col min="10472" max="10473" width="11.81640625" style="2" customWidth="1"/>
    <col min="10474" max="10514" width="10.81640625" style="2" customWidth="1"/>
    <col min="10515" max="10515" width="31.453125" style="2" bestFit="1" customWidth="1"/>
    <col min="10516" max="10707" width="9.1796875" style="2"/>
    <col min="10708" max="10708" width="30.81640625" style="2" customWidth="1"/>
    <col min="10709" max="10709" width="29.453125" style="2" bestFit="1" customWidth="1"/>
    <col min="10710" max="10727" width="10.81640625" style="2" customWidth="1"/>
    <col min="10728" max="10729" width="11.81640625" style="2" customWidth="1"/>
    <col min="10730" max="10770" width="10.81640625" style="2" customWidth="1"/>
    <col min="10771" max="10771" width="31.453125" style="2" bestFit="1" customWidth="1"/>
    <col min="10772" max="10963" width="9.1796875" style="2"/>
    <col min="10964" max="10964" width="30.81640625" style="2" customWidth="1"/>
    <col min="10965" max="10965" width="29.453125" style="2" bestFit="1" customWidth="1"/>
    <col min="10966" max="10983" width="10.81640625" style="2" customWidth="1"/>
    <col min="10984" max="10985" width="11.81640625" style="2" customWidth="1"/>
    <col min="10986" max="11026" width="10.81640625" style="2" customWidth="1"/>
    <col min="11027" max="11027" width="31.453125" style="2" bestFit="1" customWidth="1"/>
    <col min="11028" max="11219" width="9.1796875" style="2"/>
    <col min="11220" max="11220" width="30.81640625" style="2" customWidth="1"/>
    <col min="11221" max="11221" width="29.453125" style="2" bestFit="1" customWidth="1"/>
    <col min="11222" max="11239" width="10.81640625" style="2" customWidth="1"/>
    <col min="11240" max="11241" width="11.81640625" style="2" customWidth="1"/>
    <col min="11242" max="11282" width="10.81640625" style="2" customWidth="1"/>
    <col min="11283" max="11283" width="31.453125" style="2" bestFit="1" customWidth="1"/>
    <col min="11284" max="11475" width="9.1796875" style="2"/>
    <col min="11476" max="11476" width="30.81640625" style="2" customWidth="1"/>
    <col min="11477" max="11477" width="29.453125" style="2" bestFit="1" customWidth="1"/>
    <col min="11478" max="11495" width="10.81640625" style="2" customWidth="1"/>
    <col min="11496" max="11497" width="11.81640625" style="2" customWidth="1"/>
    <col min="11498" max="11538" width="10.81640625" style="2" customWidth="1"/>
    <col min="11539" max="11539" width="31.453125" style="2" bestFit="1" customWidth="1"/>
    <col min="11540" max="11731" width="9.1796875" style="2"/>
    <col min="11732" max="11732" width="30.81640625" style="2" customWidth="1"/>
    <col min="11733" max="11733" width="29.453125" style="2" bestFit="1" customWidth="1"/>
    <col min="11734" max="11751" width="10.81640625" style="2" customWidth="1"/>
    <col min="11752" max="11753" width="11.81640625" style="2" customWidth="1"/>
    <col min="11754" max="11794" width="10.81640625" style="2" customWidth="1"/>
    <col min="11795" max="11795" width="31.453125" style="2" bestFit="1" customWidth="1"/>
    <col min="11796" max="11987" width="9.1796875" style="2"/>
    <col min="11988" max="11988" width="30.81640625" style="2" customWidth="1"/>
    <col min="11989" max="11989" width="29.453125" style="2" bestFit="1" customWidth="1"/>
    <col min="11990" max="12007" width="10.81640625" style="2" customWidth="1"/>
    <col min="12008" max="12009" width="11.81640625" style="2" customWidth="1"/>
    <col min="12010" max="12050" width="10.81640625" style="2" customWidth="1"/>
    <col min="12051" max="12051" width="31.453125" style="2" bestFit="1" customWidth="1"/>
    <col min="12052" max="12243" width="9.1796875" style="2"/>
    <col min="12244" max="12244" width="30.81640625" style="2" customWidth="1"/>
    <col min="12245" max="12245" width="29.453125" style="2" bestFit="1" customWidth="1"/>
    <col min="12246" max="12263" width="10.81640625" style="2" customWidth="1"/>
    <col min="12264" max="12265" width="11.81640625" style="2" customWidth="1"/>
    <col min="12266" max="12306" width="10.81640625" style="2" customWidth="1"/>
    <col min="12307" max="12307" width="31.453125" style="2" bestFit="1" customWidth="1"/>
    <col min="12308" max="12499" width="9.1796875" style="2"/>
    <col min="12500" max="12500" width="30.81640625" style="2" customWidth="1"/>
    <col min="12501" max="12501" width="29.453125" style="2" bestFit="1" customWidth="1"/>
    <col min="12502" max="12519" width="10.81640625" style="2" customWidth="1"/>
    <col min="12520" max="12521" width="11.81640625" style="2" customWidth="1"/>
    <col min="12522" max="12562" width="10.81640625" style="2" customWidth="1"/>
    <col min="12563" max="12563" width="31.453125" style="2" bestFit="1" customWidth="1"/>
    <col min="12564" max="12755" width="9.1796875" style="2"/>
    <col min="12756" max="12756" width="30.81640625" style="2" customWidth="1"/>
    <col min="12757" max="12757" width="29.453125" style="2" bestFit="1" customWidth="1"/>
    <col min="12758" max="12775" width="10.81640625" style="2" customWidth="1"/>
    <col min="12776" max="12777" width="11.81640625" style="2" customWidth="1"/>
    <col min="12778" max="12818" width="10.81640625" style="2" customWidth="1"/>
    <col min="12819" max="12819" width="31.453125" style="2" bestFit="1" customWidth="1"/>
    <col min="12820" max="13011" width="9.1796875" style="2"/>
    <col min="13012" max="13012" width="30.81640625" style="2" customWidth="1"/>
    <col min="13013" max="13013" width="29.453125" style="2" bestFit="1" customWidth="1"/>
    <col min="13014" max="13031" width="10.81640625" style="2" customWidth="1"/>
    <col min="13032" max="13033" width="11.81640625" style="2" customWidth="1"/>
    <col min="13034" max="13074" width="10.81640625" style="2" customWidth="1"/>
    <col min="13075" max="13075" width="31.453125" style="2" bestFit="1" customWidth="1"/>
    <col min="13076" max="13267" width="9.1796875" style="2"/>
    <col min="13268" max="13268" width="30.81640625" style="2" customWidth="1"/>
    <col min="13269" max="13269" width="29.453125" style="2" bestFit="1" customWidth="1"/>
    <col min="13270" max="13287" width="10.81640625" style="2" customWidth="1"/>
    <col min="13288" max="13289" width="11.81640625" style="2" customWidth="1"/>
    <col min="13290" max="13330" width="10.81640625" style="2" customWidth="1"/>
    <col min="13331" max="13331" width="31.453125" style="2" bestFit="1" customWidth="1"/>
    <col min="13332" max="13523" width="9.1796875" style="2"/>
    <col min="13524" max="13524" width="30.81640625" style="2" customWidth="1"/>
    <col min="13525" max="13525" width="29.453125" style="2" bestFit="1" customWidth="1"/>
    <col min="13526" max="13543" width="10.81640625" style="2" customWidth="1"/>
    <col min="13544" max="13545" width="11.81640625" style="2" customWidth="1"/>
    <col min="13546" max="13586" width="10.81640625" style="2" customWidth="1"/>
    <col min="13587" max="13587" width="31.453125" style="2" bestFit="1" customWidth="1"/>
    <col min="13588" max="13779" width="9.1796875" style="2"/>
    <col min="13780" max="13780" width="30.81640625" style="2" customWidth="1"/>
    <col min="13781" max="13781" width="29.453125" style="2" bestFit="1" customWidth="1"/>
    <col min="13782" max="13799" width="10.81640625" style="2" customWidth="1"/>
    <col min="13800" max="13801" width="11.81640625" style="2" customWidth="1"/>
    <col min="13802" max="13842" width="10.81640625" style="2" customWidth="1"/>
    <col min="13843" max="13843" width="31.453125" style="2" bestFit="1" customWidth="1"/>
    <col min="13844" max="14035" width="9.1796875" style="2"/>
    <col min="14036" max="14036" width="30.81640625" style="2" customWidth="1"/>
    <col min="14037" max="14037" width="29.453125" style="2" bestFit="1" customWidth="1"/>
    <col min="14038" max="14055" width="10.81640625" style="2" customWidth="1"/>
    <col min="14056" max="14057" width="11.81640625" style="2" customWidth="1"/>
    <col min="14058" max="14098" width="10.81640625" style="2" customWidth="1"/>
    <col min="14099" max="14099" width="31.453125" style="2" bestFit="1" customWidth="1"/>
    <col min="14100" max="14291" width="9.1796875" style="2"/>
    <col min="14292" max="14292" width="30.81640625" style="2" customWidth="1"/>
    <col min="14293" max="14293" width="29.453125" style="2" bestFit="1" customWidth="1"/>
    <col min="14294" max="14311" width="10.81640625" style="2" customWidth="1"/>
    <col min="14312" max="14313" width="11.81640625" style="2" customWidth="1"/>
    <col min="14314" max="14354" width="10.81640625" style="2" customWidth="1"/>
    <col min="14355" max="14355" width="31.453125" style="2" bestFit="1" customWidth="1"/>
    <col min="14356" max="14547" width="9.1796875" style="2"/>
    <col min="14548" max="14548" width="30.81640625" style="2" customWidth="1"/>
    <col min="14549" max="14549" width="29.453125" style="2" bestFit="1" customWidth="1"/>
    <col min="14550" max="14567" width="10.81640625" style="2" customWidth="1"/>
    <col min="14568" max="14569" width="11.81640625" style="2" customWidth="1"/>
    <col min="14570" max="14610" width="10.81640625" style="2" customWidth="1"/>
    <col min="14611" max="14611" width="31.453125" style="2" bestFit="1" customWidth="1"/>
    <col min="14612" max="14803" width="9.1796875" style="2"/>
    <col min="14804" max="14804" width="30.81640625" style="2" customWidth="1"/>
    <col min="14805" max="14805" width="29.453125" style="2" bestFit="1" customWidth="1"/>
    <col min="14806" max="14823" width="10.81640625" style="2" customWidth="1"/>
    <col min="14824" max="14825" width="11.81640625" style="2" customWidth="1"/>
    <col min="14826" max="14866" width="10.81640625" style="2" customWidth="1"/>
    <col min="14867" max="14867" width="31.453125" style="2" bestFit="1" customWidth="1"/>
    <col min="14868" max="15059" width="9.1796875" style="2"/>
    <col min="15060" max="15060" width="30.81640625" style="2" customWidth="1"/>
    <col min="15061" max="15061" width="29.453125" style="2" bestFit="1" customWidth="1"/>
    <col min="15062" max="15079" width="10.81640625" style="2" customWidth="1"/>
    <col min="15080" max="15081" width="11.81640625" style="2" customWidth="1"/>
    <col min="15082" max="15122" width="10.81640625" style="2" customWidth="1"/>
    <col min="15123" max="15123" width="31.453125" style="2" bestFit="1" customWidth="1"/>
    <col min="15124" max="15315" width="9.1796875" style="2"/>
    <col min="15316" max="15316" width="30.81640625" style="2" customWidth="1"/>
    <col min="15317" max="15317" width="29.453125" style="2" bestFit="1" customWidth="1"/>
    <col min="15318" max="15335" width="10.81640625" style="2" customWidth="1"/>
    <col min="15336" max="15337" width="11.81640625" style="2" customWidth="1"/>
    <col min="15338" max="15378" width="10.81640625" style="2" customWidth="1"/>
    <col min="15379" max="15379" width="31.453125" style="2" bestFit="1" customWidth="1"/>
    <col min="15380" max="15571" width="9.1796875" style="2"/>
    <col min="15572" max="15572" width="30.81640625" style="2" customWidth="1"/>
    <col min="15573" max="15573" width="29.453125" style="2" bestFit="1" customWidth="1"/>
    <col min="15574" max="15591" width="10.81640625" style="2" customWidth="1"/>
    <col min="15592" max="15593" width="11.81640625" style="2" customWidth="1"/>
    <col min="15594" max="15634" width="10.81640625" style="2" customWidth="1"/>
    <col min="15635" max="15635" width="31.453125" style="2" bestFit="1" customWidth="1"/>
    <col min="15636" max="15827" width="9.1796875" style="2"/>
    <col min="15828" max="15828" width="30.81640625" style="2" customWidth="1"/>
    <col min="15829" max="15829" width="29.453125" style="2" bestFit="1" customWidth="1"/>
    <col min="15830" max="15847" width="10.81640625" style="2" customWidth="1"/>
    <col min="15848" max="15849" width="11.81640625" style="2" customWidth="1"/>
    <col min="15850" max="15890" width="10.81640625" style="2" customWidth="1"/>
    <col min="15891" max="15891" width="31.453125" style="2" bestFit="1" customWidth="1"/>
    <col min="15892" max="16083" width="9.1796875" style="2"/>
    <col min="16084" max="16084" width="30.81640625" style="2" customWidth="1"/>
    <col min="16085" max="16085" width="29.453125" style="2" bestFit="1" customWidth="1"/>
    <col min="16086" max="16103" width="10.81640625" style="2" customWidth="1"/>
    <col min="16104" max="16105" width="11.81640625" style="2" customWidth="1"/>
    <col min="16106" max="16146" width="10.81640625" style="2" customWidth="1"/>
    <col min="16147" max="16147" width="31.453125" style="2" bestFit="1" customWidth="1"/>
    <col min="16148" max="16384" width="9.1796875" style="2"/>
  </cols>
  <sheetData>
    <row r="1" spans="1:87" ht="33.5" x14ac:dyDescent="0.75">
      <c r="A1" s="1" t="s">
        <v>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</row>
    <row r="2" spans="1:87" x14ac:dyDescent="0.35">
      <c r="BK2" s="3" t="s">
        <v>0</v>
      </c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</row>
    <row r="3" spans="1:87" x14ac:dyDescent="0.35">
      <c r="A3" s="4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/>
      <c r="BY3"/>
      <c r="BZ3"/>
      <c r="CA3"/>
      <c r="CB3"/>
      <c r="CC3"/>
      <c r="CD3"/>
      <c r="CE3"/>
      <c r="CF3"/>
      <c r="CG3"/>
      <c r="CH3"/>
    </row>
    <row r="4" spans="1:87" x14ac:dyDescent="0.3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/>
      <c r="BY4"/>
      <c r="BZ4"/>
      <c r="CA4"/>
      <c r="CB4"/>
      <c r="CC4"/>
      <c r="CD4"/>
      <c r="CE4"/>
      <c r="CF4"/>
      <c r="CG4"/>
      <c r="CH4"/>
    </row>
    <row r="5" spans="1:87" x14ac:dyDescent="0.35">
      <c r="A5" s="10" t="s">
        <v>32</v>
      </c>
      <c r="B5" s="16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/>
      <c r="BY5"/>
      <c r="BZ5"/>
      <c r="CA5"/>
      <c r="CB5"/>
      <c r="CC5"/>
      <c r="CD5"/>
      <c r="CE5"/>
      <c r="CF5"/>
      <c r="CG5"/>
      <c r="CH5"/>
    </row>
    <row r="6" spans="1:87" x14ac:dyDescent="0.35">
      <c r="A6" s="10" t="s">
        <v>9</v>
      </c>
      <c r="B6" s="17">
        <v>0.02</v>
      </c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/>
      <c r="BY6"/>
      <c r="BZ6"/>
      <c r="CA6"/>
      <c r="CB6"/>
      <c r="CC6"/>
      <c r="CD6"/>
      <c r="CE6"/>
      <c r="CF6"/>
      <c r="CG6"/>
      <c r="CH6"/>
    </row>
    <row r="7" spans="1:87" x14ac:dyDescent="0.35">
      <c r="A7" s="5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/>
      <c r="BY7"/>
      <c r="BZ7"/>
      <c r="CA7"/>
      <c r="CB7"/>
      <c r="CC7"/>
      <c r="CD7"/>
      <c r="CE7"/>
      <c r="CF7"/>
      <c r="CG7"/>
      <c r="CH7"/>
    </row>
    <row r="8" spans="1:87" x14ac:dyDescent="0.35">
      <c r="A8" s="5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/>
      <c r="BY8"/>
      <c r="BZ8"/>
      <c r="CA8"/>
      <c r="CB8"/>
      <c r="CC8"/>
      <c r="CD8"/>
      <c r="CE8"/>
      <c r="CF8"/>
      <c r="CG8"/>
      <c r="CH8"/>
    </row>
    <row r="9" spans="1:87" x14ac:dyDescent="0.35">
      <c r="A9" s="8" t="s">
        <v>2</v>
      </c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/>
      <c r="BY9"/>
      <c r="BZ9"/>
      <c r="CA9"/>
      <c r="CB9"/>
      <c r="CC9"/>
      <c r="CD9"/>
      <c r="CE9"/>
      <c r="CF9"/>
      <c r="CG9"/>
      <c r="CH9"/>
    </row>
    <row r="10" spans="1:87" x14ac:dyDescent="0.35">
      <c r="A10" s="9" t="s">
        <v>43</v>
      </c>
      <c r="B10" s="9" t="s">
        <v>3</v>
      </c>
      <c r="C10" s="9" t="s">
        <v>4</v>
      </c>
      <c r="D10" s="9" t="s">
        <v>5</v>
      </c>
      <c r="E10" s="9" t="s">
        <v>6</v>
      </c>
      <c r="F10" s="9" t="s">
        <v>7</v>
      </c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/>
      <c r="BZ10"/>
      <c r="CA10"/>
      <c r="CB10"/>
      <c r="CC10"/>
      <c r="CD10"/>
      <c r="CE10"/>
      <c r="CF10"/>
      <c r="CG10"/>
      <c r="CH10"/>
      <c r="CI10"/>
    </row>
    <row r="11" spans="1:87" x14ac:dyDescent="0.35">
      <c r="A11" s="2">
        <v>2018</v>
      </c>
      <c r="B11" t="s">
        <v>8</v>
      </c>
      <c r="C11" s="16"/>
      <c r="D11" s="16"/>
      <c r="E11" s="16"/>
      <c r="F11" s="16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/>
      <c r="BZ11"/>
      <c r="CA11"/>
      <c r="CB11"/>
      <c r="CC11"/>
      <c r="CD11"/>
      <c r="CE11"/>
      <c r="CF11"/>
      <c r="CG11"/>
      <c r="CH11"/>
      <c r="CI11"/>
    </row>
    <row r="12" spans="1:87" x14ac:dyDescent="0.35">
      <c r="A12" s="2">
        <v>2019</v>
      </c>
      <c r="B12" t="s">
        <v>8</v>
      </c>
      <c r="C12" s="16"/>
      <c r="D12" s="16"/>
      <c r="E12" s="16"/>
      <c r="F12" s="16"/>
    </row>
    <row r="13" spans="1:87" x14ac:dyDescent="0.35">
      <c r="A13" s="2">
        <v>2020</v>
      </c>
      <c r="B13" t="s">
        <v>8</v>
      </c>
      <c r="C13" s="16"/>
      <c r="D13" s="16"/>
      <c r="E13" s="16"/>
      <c r="F13" s="16"/>
    </row>
    <row r="14" spans="1:87" x14ac:dyDescent="0.35">
      <c r="A14" s="6">
        <v>2018</v>
      </c>
      <c r="B14" s="6" t="s">
        <v>44</v>
      </c>
      <c r="C14" s="16"/>
      <c r="D14" s="16"/>
      <c r="E14" s="16"/>
      <c r="F14" s="16"/>
    </row>
    <row r="15" spans="1:87" s="7" customFormat="1" x14ac:dyDescent="0.35">
      <c r="A15" s="7">
        <v>2019</v>
      </c>
      <c r="B15" s="6" t="s">
        <v>44</v>
      </c>
      <c r="C15" s="16"/>
      <c r="D15" s="16"/>
      <c r="E15" s="16"/>
      <c r="F15" s="16"/>
    </row>
    <row r="16" spans="1:87" s="7" customFormat="1" x14ac:dyDescent="0.35">
      <c r="A16" s="7">
        <v>2020</v>
      </c>
      <c r="B16" s="6" t="s">
        <v>44</v>
      </c>
      <c r="C16" s="16"/>
      <c r="D16" s="16"/>
      <c r="E16" s="16"/>
      <c r="F16" s="16"/>
    </row>
    <row r="17" spans="1:15" s="7" customFormat="1" x14ac:dyDescent="0.35"/>
    <row r="18" spans="1:15" s="7" customFormat="1" x14ac:dyDescent="0.35"/>
    <row r="19" spans="1:15" s="7" customFormat="1" x14ac:dyDescent="0.35"/>
    <row r="20" spans="1:15" s="7" customFormat="1" x14ac:dyDescent="0.35"/>
    <row r="23" spans="1:15" s="11" customFormat="1" x14ac:dyDescent="0.35">
      <c r="A23" s="8" t="s">
        <v>33</v>
      </c>
      <c r="C23" s="10"/>
      <c r="D23" s="13"/>
      <c r="E23" s="12"/>
      <c r="F23" s="12"/>
      <c r="G23" s="12"/>
      <c r="H23" s="13"/>
      <c r="I23" s="14"/>
      <c r="J23" s="15"/>
      <c r="L23" s="15"/>
      <c r="N23" s="15"/>
    </row>
    <row r="24" spans="1:15" s="11" customFormat="1" ht="12" x14ac:dyDescent="0.3">
      <c r="C24" s="10"/>
      <c r="E24" s="12"/>
      <c r="F24" s="12"/>
      <c r="G24" s="12"/>
      <c r="H24" s="13"/>
      <c r="I24" s="14"/>
      <c r="J24" s="15"/>
      <c r="K24" s="18">
        <v>5.4999999999999997E-3</v>
      </c>
      <c r="L24" s="19">
        <v>6.7999999999999996E-3</v>
      </c>
      <c r="N24" s="15"/>
    </row>
    <row r="25" spans="1:15" s="20" customFormat="1" ht="31.5" x14ac:dyDescent="0.25">
      <c r="C25" s="21" t="s">
        <v>34</v>
      </c>
      <c r="D25" s="22" t="s">
        <v>10</v>
      </c>
      <c r="E25" s="23" t="s">
        <v>11</v>
      </c>
      <c r="F25" s="23" t="s">
        <v>12</v>
      </c>
      <c r="G25" s="23" t="s">
        <v>13</v>
      </c>
      <c r="H25" s="23" t="s">
        <v>14</v>
      </c>
      <c r="I25" s="23" t="s">
        <v>15</v>
      </c>
      <c r="J25" s="23" t="s">
        <v>16</v>
      </c>
      <c r="K25" s="23" t="s">
        <v>17</v>
      </c>
      <c r="L25" s="24" t="s">
        <v>18</v>
      </c>
      <c r="M25" s="25" t="s">
        <v>19</v>
      </c>
      <c r="O25" s="26"/>
    </row>
    <row r="26" spans="1:15" s="11" customFormat="1" ht="12" x14ac:dyDescent="0.3">
      <c r="A26" s="27">
        <v>2017</v>
      </c>
      <c r="C26" s="28" t="s">
        <v>20</v>
      </c>
      <c r="D26" s="16"/>
      <c r="E26" s="29"/>
      <c r="F26" s="12">
        <v>0</v>
      </c>
      <c r="G26" s="30">
        <v>0.41</v>
      </c>
      <c r="H26" s="31">
        <f>+G26*E26</f>
        <v>0</v>
      </c>
      <c r="I26" s="32">
        <f>E26/12</f>
        <v>0</v>
      </c>
      <c r="J26" s="32">
        <f>H26/12</f>
        <v>0</v>
      </c>
      <c r="K26" s="32">
        <f>E26*$K$21</f>
        <v>0</v>
      </c>
      <c r="L26" s="32">
        <f>$L$21*E26</f>
        <v>0</v>
      </c>
      <c r="M26" s="33">
        <f>L26+K26+H26+E26</f>
        <v>0</v>
      </c>
      <c r="O26" s="15"/>
    </row>
    <row r="27" spans="1:15" s="11" customFormat="1" ht="12" x14ac:dyDescent="0.3">
      <c r="A27" s="27">
        <v>2017</v>
      </c>
      <c r="C27" s="34" t="s">
        <v>21</v>
      </c>
      <c r="D27" s="35">
        <v>1</v>
      </c>
      <c r="E27" s="36">
        <v>23000</v>
      </c>
      <c r="F27" s="37">
        <v>0</v>
      </c>
      <c r="G27" s="38">
        <v>0.39</v>
      </c>
      <c r="H27" s="39">
        <f>+G27*E27</f>
        <v>8970</v>
      </c>
      <c r="I27" s="40">
        <f>E27/12</f>
        <v>1916.6666666666667</v>
      </c>
      <c r="J27" s="40">
        <f>H27/12</f>
        <v>747.5</v>
      </c>
      <c r="K27" s="40">
        <f>E27*$K$21</f>
        <v>0</v>
      </c>
      <c r="L27" s="40">
        <f>$L$21*E27</f>
        <v>0</v>
      </c>
      <c r="M27" s="41">
        <f>L27+K27+H27+E27</f>
        <v>31970</v>
      </c>
      <c r="O27" s="15"/>
    </row>
    <row r="28" spans="1:15" s="42" customFormat="1" ht="12" x14ac:dyDescent="0.35">
      <c r="B28" s="42">
        <f>COUNTA(C26:C27)</f>
        <v>2</v>
      </c>
      <c r="C28" s="42" t="s">
        <v>22</v>
      </c>
      <c r="E28" s="43">
        <f>+SUM(E26:E27)</f>
        <v>23000</v>
      </c>
      <c r="F28" s="43"/>
      <c r="G28" s="43"/>
      <c r="H28" s="43">
        <f>SUM(H26:H27)</f>
        <v>8970</v>
      </c>
      <c r="I28" s="44">
        <f>SUM(I26:I27)</f>
        <v>1916.6666666666667</v>
      </c>
      <c r="J28" s="44">
        <f>H28/12</f>
        <v>747.5</v>
      </c>
      <c r="K28" s="44">
        <f>E28*$K$21</f>
        <v>0</v>
      </c>
      <c r="L28" s="44">
        <f>$L$21*E28</f>
        <v>0</v>
      </c>
      <c r="M28" s="44">
        <f>SUM(M26:M27)</f>
        <v>31970</v>
      </c>
      <c r="N28" s="44"/>
    </row>
    <row r="29" spans="1:15" s="11" customFormat="1" ht="12" x14ac:dyDescent="0.3">
      <c r="E29" s="12"/>
      <c r="F29" s="12"/>
      <c r="G29" s="12"/>
      <c r="H29" s="31"/>
      <c r="I29" s="32"/>
      <c r="J29" s="32"/>
      <c r="K29" s="32"/>
      <c r="L29" s="32"/>
      <c r="N29" s="15"/>
    </row>
    <row r="30" spans="1:15" s="11" customFormat="1" ht="12" x14ac:dyDescent="0.3">
      <c r="A30" s="27">
        <v>2018</v>
      </c>
      <c r="C30" s="45" t="s">
        <v>24</v>
      </c>
      <c r="D30" s="46">
        <v>1</v>
      </c>
      <c r="E30" s="47">
        <v>12000</v>
      </c>
      <c r="F30" s="47">
        <v>0</v>
      </c>
      <c r="G30" s="48">
        <v>0.41</v>
      </c>
      <c r="H30" s="49">
        <f t="shared" ref="H30:H36" si="0">+G30*E30</f>
        <v>4920</v>
      </c>
      <c r="I30" s="50">
        <f t="shared" ref="I30:I37" si="1">E30/12</f>
        <v>1000</v>
      </c>
      <c r="J30" s="50">
        <f t="shared" ref="J30:J37" si="2">H30/12</f>
        <v>410</v>
      </c>
      <c r="K30" s="50">
        <f t="shared" ref="K30:K36" si="3">E30*$K$21</f>
        <v>0</v>
      </c>
      <c r="L30" s="50">
        <f t="shared" ref="L30:L37" si="4">$L$21*E30</f>
        <v>0</v>
      </c>
      <c r="M30" s="51">
        <f t="shared" ref="M30:M36" si="5">L30+K30+H30+E30</f>
        <v>16920</v>
      </c>
      <c r="N30" s="15"/>
    </row>
    <row r="31" spans="1:15" s="11" customFormat="1" ht="12" x14ac:dyDescent="0.3">
      <c r="A31" s="27">
        <v>2018</v>
      </c>
      <c r="C31" s="28" t="s">
        <v>223</v>
      </c>
      <c r="D31" s="16">
        <v>1</v>
      </c>
      <c r="E31" s="29">
        <v>23000</v>
      </c>
      <c r="F31" s="29">
        <v>0</v>
      </c>
      <c r="G31" s="30">
        <v>0.41</v>
      </c>
      <c r="H31" s="31">
        <f t="shared" si="0"/>
        <v>9430</v>
      </c>
      <c r="I31" s="32">
        <f t="shared" si="1"/>
        <v>1916.6666666666667</v>
      </c>
      <c r="J31" s="32">
        <f t="shared" si="2"/>
        <v>785.83333333333337</v>
      </c>
      <c r="K31" s="32">
        <f t="shared" si="3"/>
        <v>0</v>
      </c>
      <c r="L31" s="32">
        <f t="shared" si="4"/>
        <v>0</v>
      </c>
      <c r="M31" s="33">
        <f t="shared" si="5"/>
        <v>32430</v>
      </c>
      <c r="N31" s="15"/>
    </row>
    <row r="32" spans="1:15" s="11" customFormat="1" ht="12" x14ac:dyDescent="0.3">
      <c r="A32" s="27">
        <v>2018</v>
      </c>
      <c r="C32" s="28" t="s">
        <v>222</v>
      </c>
      <c r="D32" s="16">
        <v>1</v>
      </c>
      <c r="E32" s="29">
        <v>43000</v>
      </c>
      <c r="F32" s="29">
        <v>0</v>
      </c>
      <c r="G32" s="30">
        <v>0.41</v>
      </c>
      <c r="H32" s="31">
        <f t="shared" si="0"/>
        <v>17630</v>
      </c>
      <c r="I32" s="32">
        <f t="shared" si="1"/>
        <v>3583.3333333333335</v>
      </c>
      <c r="J32" s="32">
        <f t="shared" si="2"/>
        <v>1469.1666666666667</v>
      </c>
      <c r="K32" s="32">
        <f t="shared" si="3"/>
        <v>0</v>
      </c>
      <c r="L32" s="32">
        <f t="shared" si="4"/>
        <v>0</v>
      </c>
      <c r="M32" s="33">
        <f t="shared" si="5"/>
        <v>60630</v>
      </c>
      <c r="N32" s="15"/>
    </row>
    <row r="33" spans="1:14" s="11" customFormat="1" ht="12" x14ac:dyDescent="0.3">
      <c r="A33" s="27">
        <v>2018</v>
      </c>
      <c r="C33" s="28" t="s">
        <v>215</v>
      </c>
      <c r="D33" s="16">
        <v>1</v>
      </c>
      <c r="E33" s="29">
        <v>24000</v>
      </c>
      <c r="F33" s="29">
        <v>0</v>
      </c>
      <c r="G33" s="30">
        <v>0.4</v>
      </c>
      <c r="H33" s="31">
        <f t="shared" si="0"/>
        <v>9600</v>
      </c>
      <c r="I33" s="32">
        <f t="shared" si="1"/>
        <v>2000</v>
      </c>
      <c r="J33" s="32">
        <f t="shared" si="2"/>
        <v>800</v>
      </c>
      <c r="K33" s="32">
        <f t="shared" si="3"/>
        <v>0</v>
      </c>
      <c r="L33" s="32">
        <f t="shared" si="4"/>
        <v>0</v>
      </c>
      <c r="M33" s="33">
        <f t="shared" si="5"/>
        <v>33600</v>
      </c>
      <c r="N33" s="15"/>
    </row>
    <row r="34" spans="1:14" s="11" customFormat="1" ht="12" x14ac:dyDescent="0.3">
      <c r="A34" s="27">
        <v>2018</v>
      </c>
      <c r="C34" s="28" t="s">
        <v>24</v>
      </c>
      <c r="D34" s="16">
        <v>0</v>
      </c>
      <c r="E34" s="29">
        <f>E26*(1+B6)</f>
        <v>0</v>
      </c>
      <c r="F34" s="29">
        <v>0</v>
      </c>
      <c r="G34" s="30">
        <v>0.41</v>
      </c>
      <c r="H34" s="31">
        <f t="shared" si="0"/>
        <v>0</v>
      </c>
      <c r="I34" s="32">
        <f t="shared" si="1"/>
        <v>0</v>
      </c>
      <c r="J34" s="32">
        <f t="shared" si="2"/>
        <v>0</v>
      </c>
      <c r="K34" s="32">
        <f t="shared" si="3"/>
        <v>0</v>
      </c>
      <c r="L34" s="32">
        <f t="shared" si="4"/>
        <v>0</v>
      </c>
      <c r="M34" s="33">
        <f t="shared" si="5"/>
        <v>0</v>
      </c>
      <c r="N34" s="15"/>
    </row>
    <row r="35" spans="1:14" s="11" customFormat="1" ht="12" x14ac:dyDescent="0.3">
      <c r="A35" s="27">
        <v>2018</v>
      </c>
      <c r="C35" s="28" t="s">
        <v>21</v>
      </c>
      <c r="D35" s="16">
        <v>1</v>
      </c>
      <c r="E35" s="29">
        <f>3846*12*(1+$D$18)</f>
        <v>46152</v>
      </c>
      <c r="F35" s="29">
        <v>0</v>
      </c>
      <c r="G35" s="30">
        <v>0.39</v>
      </c>
      <c r="H35" s="31">
        <f t="shared" si="0"/>
        <v>17999.28</v>
      </c>
      <c r="I35" s="32">
        <f>E35/12</f>
        <v>3846</v>
      </c>
      <c r="J35" s="32">
        <f t="shared" si="2"/>
        <v>1499.9399999999998</v>
      </c>
      <c r="K35" s="32">
        <f t="shared" si="3"/>
        <v>0</v>
      </c>
      <c r="L35" s="32">
        <f t="shared" si="4"/>
        <v>0</v>
      </c>
      <c r="M35" s="33">
        <f>L35+K35+H35+E35</f>
        <v>64151.28</v>
      </c>
      <c r="N35" s="15"/>
    </row>
    <row r="36" spans="1:14" s="11" customFormat="1" ht="12" x14ac:dyDescent="0.3">
      <c r="A36" s="27">
        <v>2018</v>
      </c>
      <c r="C36" s="28" t="s">
        <v>25</v>
      </c>
      <c r="D36" s="16"/>
      <c r="E36" s="29"/>
      <c r="F36" s="29">
        <v>0</v>
      </c>
      <c r="G36" s="30"/>
      <c r="H36" s="31">
        <f t="shared" si="0"/>
        <v>0</v>
      </c>
      <c r="I36" s="32">
        <f>E36/12</f>
        <v>0</v>
      </c>
      <c r="J36" s="32">
        <f t="shared" si="2"/>
        <v>0</v>
      </c>
      <c r="K36" s="32">
        <f t="shared" si="3"/>
        <v>0</v>
      </c>
      <c r="L36" s="32">
        <f t="shared" si="4"/>
        <v>0</v>
      </c>
      <c r="M36" s="33">
        <f t="shared" si="5"/>
        <v>0</v>
      </c>
      <c r="N36" s="15"/>
    </row>
    <row r="37" spans="1:14" s="52" customFormat="1" ht="12" x14ac:dyDescent="0.3">
      <c r="B37" s="42">
        <f>COUNTA(C30:C36)</f>
        <v>7</v>
      </c>
      <c r="C37" s="52" t="s">
        <v>26</v>
      </c>
      <c r="E37" s="53">
        <f>SUM(E30:E36)</f>
        <v>148152</v>
      </c>
      <c r="F37" s="53"/>
      <c r="G37" s="53"/>
      <c r="H37" s="53">
        <f>SUM(H30:H36)</f>
        <v>59579.28</v>
      </c>
      <c r="I37" s="54">
        <f t="shared" si="1"/>
        <v>12346</v>
      </c>
      <c r="J37" s="54">
        <f t="shared" si="2"/>
        <v>4964.9399999999996</v>
      </c>
      <c r="K37" s="54">
        <f>E37*$K$21</f>
        <v>0</v>
      </c>
      <c r="L37" s="54">
        <f t="shared" si="4"/>
        <v>0</v>
      </c>
      <c r="M37" s="44">
        <f>SUM(M30:M36)</f>
        <v>207731.28</v>
      </c>
      <c r="N37" s="54"/>
    </row>
    <row r="38" spans="1:14" s="10" customFormat="1" ht="12" x14ac:dyDescent="0.3">
      <c r="E38" s="55"/>
      <c r="F38" s="55"/>
      <c r="G38" s="55"/>
      <c r="H38" s="53"/>
      <c r="I38" s="54"/>
      <c r="J38" s="54"/>
      <c r="K38" s="54"/>
      <c r="L38" s="54"/>
      <c r="N38" s="56"/>
    </row>
    <row r="39" spans="1:14" s="11" customFormat="1" ht="12" x14ac:dyDescent="0.3">
      <c r="A39" s="27">
        <v>2019</v>
      </c>
      <c r="C39" s="45" t="s">
        <v>24</v>
      </c>
      <c r="D39" s="46">
        <v>1</v>
      </c>
      <c r="E39" s="47">
        <f>E30*(1+$D$18)</f>
        <v>12000</v>
      </c>
      <c r="F39" s="47">
        <v>0</v>
      </c>
      <c r="G39" s="48">
        <v>0.41</v>
      </c>
      <c r="H39" s="49">
        <f t="shared" ref="H39:H44" si="6">+G39*E39</f>
        <v>4920</v>
      </c>
      <c r="I39" s="50">
        <f t="shared" ref="I39:I45" si="7">E39/12</f>
        <v>1000</v>
      </c>
      <c r="J39" s="50">
        <f t="shared" ref="J39:J45" si="8">H39/12</f>
        <v>410</v>
      </c>
      <c r="K39" s="50">
        <f t="shared" ref="K39:K45" si="9">E39*$K$21</f>
        <v>0</v>
      </c>
      <c r="L39" s="50">
        <f t="shared" ref="L39:L45" si="10">$L$21*E39</f>
        <v>0</v>
      </c>
      <c r="M39" s="51">
        <f t="shared" ref="M39:M44" si="11">L39+K39+H39+E39</f>
        <v>16920</v>
      </c>
      <c r="N39" s="15"/>
    </row>
    <row r="40" spans="1:14" s="11" customFormat="1" ht="12" x14ac:dyDescent="0.3">
      <c r="A40" s="27">
        <v>2019</v>
      </c>
      <c r="C40" s="28" t="s">
        <v>223</v>
      </c>
      <c r="D40" s="16">
        <v>1</v>
      </c>
      <c r="E40" s="29">
        <f>E31*(1+$D$18)</f>
        <v>23000</v>
      </c>
      <c r="F40" s="29">
        <v>0</v>
      </c>
      <c r="G40" s="30">
        <v>0.41</v>
      </c>
      <c r="H40" s="31">
        <f t="shared" si="6"/>
        <v>9430</v>
      </c>
      <c r="I40" s="32">
        <f t="shared" si="7"/>
        <v>1916.6666666666667</v>
      </c>
      <c r="J40" s="32">
        <f t="shared" si="8"/>
        <v>785.83333333333337</v>
      </c>
      <c r="K40" s="32">
        <f t="shared" si="9"/>
        <v>0</v>
      </c>
      <c r="L40" s="32">
        <f t="shared" si="10"/>
        <v>0</v>
      </c>
      <c r="M40" s="33">
        <f t="shared" si="11"/>
        <v>32430</v>
      </c>
      <c r="N40" s="15"/>
    </row>
    <row r="41" spans="1:14" s="11" customFormat="1" ht="12" x14ac:dyDescent="0.3">
      <c r="A41" s="27">
        <v>2019</v>
      </c>
      <c r="C41" s="28" t="s">
        <v>222</v>
      </c>
      <c r="D41" s="16">
        <v>1</v>
      </c>
      <c r="E41" s="29">
        <f>E32*(1+$D$18)</f>
        <v>43000</v>
      </c>
      <c r="F41" s="29">
        <v>0</v>
      </c>
      <c r="G41" s="30">
        <v>0.41</v>
      </c>
      <c r="H41" s="31">
        <f t="shared" si="6"/>
        <v>17630</v>
      </c>
      <c r="I41" s="32">
        <f t="shared" si="7"/>
        <v>3583.3333333333335</v>
      </c>
      <c r="J41" s="32">
        <f t="shared" si="8"/>
        <v>1469.1666666666667</v>
      </c>
      <c r="K41" s="32">
        <f t="shared" si="9"/>
        <v>0</v>
      </c>
      <c r="L41" s="32">
        <f t="shared" si="10"/>
        <v>0</v>
      </c>
      <c r="M41" s="33">
        <f t="shared" si="11"/>
        <v>60630</v>
      </c>
      <c r="N41" s="15"/>
    </row>
    <row r="42" spans="1:14" s="11" customFormat="1" ht="12" x14ac:dyDescent="0.3">
      <c r="A42" s="27">
        <v>2019</v>
      </c>
      <c r="C42" s="28" t="s">
        <v>215</v>
      </c>
      <c r="D42" s="16">
        <v>1</v>
      </c>
      <c r="E42" s="29">
        <v>24000</v>
      </c>
      <c r="F42" s="29">
        <v>0</v>
      </c>
      <c r="G42" s="30">
        <v>0.4</v>
      </c>
      <c r="H42" s="31">
        <f t="shared" si="6"/>
        <v>9600</v>
      </c>
      <c r="I42" s="32">
        <f>E42/12</f>
        <v>2000</v>
      </c>
      <c r="J42" s="32">
        <f>H42/12</f>
        <v>800</v>
      </c>
      <c r="K42" s="32">
        <f>E42*$K$21</f>
        <v>0</v>
      </c>
      <c r="L42" s="32">
        <f>$L$21*E42</f>
        <v>0</v>
      </c>
      <c r="M42" s="33">
        <f t="shared" si="11"/>
        <v>33600</v>
      </c>
      <c r="N42" s="15"/>
    </row>
    <row r="43" spans="1:14" s="11" customFormat="1" ht="12" x14ac:dyDescent="0.3">
      <c r="A43" s="27">
        <v>2019</v>
      </c>
      <c r="C43" s="28" t="s">
        <v>24</v>
      </c>
      <c r="D43" s="16">
        <v>1</v>
      </c>
      <c r="E43" s="29">
        <v>6720</v>
      </c>
      <c r="F43" s="29">
        <v>0</v>
      </c>
      <c r="G43" s="30">
        <v>0.41</v>
      </c>
      <c r="H43" s="31">
        <f t="shared" si="6"/>
        <v>2755.2</v>
      </c>
      <c r="I43" s="32">
        <f t="shared" si="7"/>
        <v>560</v>
      </c>
      <c r="J43" s="32">
        <f t="shared" si="8"/>
        <v>229.6</v>
      </c>
      <c r="K43" s="32">
        <f t="shared" si="9"/>
        <v>0</v>
      </c>
      <c r="L43" s="32">
        <f t="shared" si="10"/>
        <v>0</v>
      </c>
      <c r="M43" s="33">
        <f t="shared" si="11"/>
        <v>9475.2000000000007</v>
      </c>
      <c r="N43" s="15"/>
    </row>
    <row r="44" spans="1:14" s="11" customFormat="1" ht="12" x14ac:dyDescent="0.3">
      <c r="A44" s="27">
        <v>2019</v>
      </c>
      <c r="C44" s="28" t="s">
        <v>21</v>
      </c>
      <c r="D44" s="16">
        <v>1</v>
      </c>
      <c r="E44" s="29">
        <f>E35*(1+$D$18)</f>
        <v>46152</v>
      </c>
      <c r="F44" s="29">
        <v>0</v>
      </c>
      <c r="G44" s="30">
        <v>0.39</v>
      </c>
      <c r="H44" s="31">
        <f t="shared" si="6"/>
        <v>17999.28</v>
      </c>
      <c r="I44" s="32">
        <f>E44/12</f>
        <v>3846</v>
      </c>
      <c r="J44" s="32">
        <f>H44/12</f>
        <v>1499.9399999999998</v>
      </c>
      <c r="K44" s="32">
        <f>E44*$K$21</f>
        <v>0</v>
      </c>
      <c r="L44" s="32">
        <f>$L$21*E44</f>
        <v>0</v>
      </c>
      <c r="M44" s="33">
        <f t="shared" si="11"/>
        <v>64151.28</v>
      </c>
      <c r="N44" s="15"/>
    </row>
    <row r="45" spans="1:14" s="52" customFormat="1" ht="12" x14ac:dyDescent="0.3">
      <c r="B45" s="42">
        <f>COUNTA(C39:C44)</f>
        <v>6</v>
      </c>
      <c r="C45" s="52" t="s">
        <v>27</v>
      </c>
      <c r="E45" s="53">
        <f>SUM(E39:E44)</f>
        <v>154872</v>
      </c>
      <c r="F45" s="53"/>
      <c r="G45" s="53"/>
      <c r="H45" s="53">
        <f>SUM(H39:H44)</f>
        <v>62334.479999999996</v>
      </c>
      <c r="I45" s="54">
        <f t="shared" si="7"/>
        <v>12906</v>
      </c>
      <c r="J45" s="54">
        <f t="shared" si="8"/>
        <v>5194.54</v>
      </c>
      <c r="K45" s="54">
        <f t="shared" si="9"/>
        <v>0</v>
      </c>
      <c r="L45" s="54">
        <f t="shared" si="10"/>
        <v>0</v>
      </c>
      <c r="M45" s="44">
        <f>SUM(M39:M44)</f>
        <v>217206.48</v>
      </c>
      <c r="N45" s="54"/>
    </row>
    <row r="46" spans="1:14" s="11" customFormat="1" ht="12" x14ac:dyDescent="0.3">
      <c r="E46" s="12"/>
      <c r="F46" s="12"/>
      <c r="G46" s="12"/>
      <c r="H46" s="57"/>
      <c r="I46" s="32"/>
      <c r="J46" s="32"/>
      <c r="K46" s="32"/>
      <c r="L46" s="32"/>
      <c r="N46" s="15"/>
    </row>
    <row r="47" spans="1:14" s="11" customFormat="1" ht="12" x14ac:dyDescent="0.3">
      <c r="A47" s="27">
        <v>2020</v>
      </c>
      <c r="C47" s="45" t="s">
        <v>24</v>
      </c>
      <c r="D47" s="46">
        <v>1</v>
      </c>
      <c r="E47" s="47">
        <f>E39*(1+$D$18)</f>
        <v>12000</v>
      </c>
      <c r="F47" s="47">
        <v>0</v>
      </c>
      <c r="G47" s="48">
        <v>0.41</v>
      </c>
      <c r="H47" s="49">
        <f t="shared" ref="H47:H52" si="12">+G47*E47</f>
        <v>4920</v>
      </c>
      <c r="I47" s="50">
        <f t="shared" ref="I47:I52" si="13">E47/12</f>
        <v>1000</v>
      </c>
      <c r="J47" s="50">
        <f t="shared" ref="J47:J52" si="14">H47/12</f>
        <v>410</v>
      </c>
      <c r="K47" s="50">
        <f t="shared" ref="K47:K52" si="15">E47*$K$21</f>
        <v>0</v>
      </c>
      <c r="L47" s="50">
        <f t="shared" ref="L47:L52" si="16">$L$21*E47</f>
        <v>0</v>
      </c>
      <c r="M47" s="51">
        <f t="shared" ref="M47:M52" si="17">L47+K47+H47+E47</f>
        <v>16920</v>
      </c>
      <c r="N47" s="15"/>
    </row>
    <row r="48" spans="1:14" s="11" customFormat="1" ht="12" x14ac:dyDescent="0.3">
      <c r="A48" s="27">
        <v>2020</v>
      </c>
      <c r="C48" s="28" t="s">
        <v>223</v>
      </c>
      <c r="D48" s="16">
        <v>1</v>
      </c>
      <c r="E48" s="29">
        <f>E40*(1+$D$18)</f>
        <v>23000</v>
      </c>
      <c r="F48" s="29">
        <v>0</v>
      </c>
      <c r="G48" s="30">
        <v>0.41</v>
      </c>
      <c r="H48" s="31">
        <f t="shared" si="12"/>
        <v>9430</v>
      </c>
      <c r="I48" s="32">
        <f t="shared" si="13"/>
        <v>1916.6666666666667</v>
      </c>
      <c r="J48" s="32">
        <f t="shared" si="14"/>
        <v>785.83333333333337</v>
      </c>
      <c r="K48" s="32">
        <f t="shared" si="15"/>
        <v>0</v>
      </c>
      <c r="L48" s="32">
        <f t="shared" si="16"/>
        <v>0</v>
      </c>
      <c r="M48" s="33">
        <f t="shared" si="17"/>
        <v>32430</v>
      </c>
      <c r="N48" s="15"/>
    </row>
    <row r="49" spans="1:14" s="11" customFormat="1" ht="12" x14ac:dyDescent="0.3">
      <c r="A49" s="27">
        <v>2020</v>
      </c>
      <c r="C49" s="28" t="s">
        <v>222</v>
      </c>
      <c r="D49" s="16">
        <v>1</v>
      </c>
      <c r="E49" s="29">
        <f>E41*(1+$D$18)</f>
        <v>43000</v>
      </c>
      <c r="F49" s="29">
        <v>0</v>
      </c>
      <c r="G49" s="30">
        <v>0.41</v>
      </c>
      <c r="H49" s="31">
        <f t="shared" si="12"/>
        <v>17630</v>
      </c>
      <c r="I49" s="32">
        <f t="shared" si="13"/>
        <v>3583.3333333333335</v>
      </c>
      <c r="J49" s="32">
        <f t="shared" si="14"/>
        <v>1469.1666666666667</v>
      </c>
      <c r="K49" s="32">
        <f t="shared" si="15"/>
        <v>0</v>
      </c>
      <c r="L49" s="32">
        <f t="shared" si="16"/>
        <v>0</v>
      </c>
      <c r="M49" s="33">
        <f t="shared" si="17"/>
        <v>60630</v>
      </c>
      <c r="N49" s="15"/>
    </row>
    <row r="50" spans="1:14" s="11" customFormat="1" ht="12" x14ac:dyDescent="0.3">
      <c r="A50" s="27">
        <v>2020</v>
      </c>
      <c r="C50" s="28" t="s">
        <v>215</v>
      </c>
      <c r="D50" s="16">
        <v>1</v>
      </c>
      <c r="E50" s="29">
        <v>24000</v>
      </c>
      <c r="F50" s="29">
        <v>0</v>
      </c>
      <c r="G50" s="30">
        <v>0.4</v>
      </c>
      <c r="H50" s="31">
        <f t="shared" si="12"/>
        <v>9600</v>
      </c>
      <c r="I50" s="32">
        <f t="shared" si="13"/>
        <v>2000</v>
      </c>
      <c r="J50" s="32">
        <f t="shared" si="14"/>
        <v>800</v>
      </c>
      <c r="K50" s="32">
        <f t="shared" si="15"/>
        <v>0</v>
      </c>
      <c r="L50" s="32">
        <f t="shared" si="16"/>
        <v>0</v>
      </c>
      <c r="M50" s="33">
        <f t="shared" si="17"/>
        <v>33600</v>
      </c>
      <c r="N50" s="15"/>
    </row>
    <row r="51" spans="1:14" s="11" customFormat="1" ht="12" x14ac:dyDescent="0.3">
      <c r="A51" s="27">
        <v>2020</v>
      </c>
      <c r="C51" s="28" t="s">
        <v>24</v>
      </c>
      <c r="D51" s="16">
        <v>1</v>
      </c>
      <c r="E51" s="29">
        <f>E43*(1+$D$18)</f>
        <v>6720</v>
      </c>
      <c r="F51" s="29">
        <v>0</v>
      </c>
      <c r="G51" s="30">
        <v>0.41</v>
      </c>
      <c r="H51" s="31">
        <f t="shared" si="12"/>
        <v>2755.2</v>
      </c>
      <c r="I51" s="32">
        <f t="shared" si="13"/>
        <v>560</v>
      </c>
      <c r="J51" s="32">
        <f t="shared" si="14"/>
        <v>229.6</v>
      </c>
      <c r="K51" s="32">
        <f t="shared" si="15"/>
        <v>0</v>
      </c>
      <c r="L51" s="32">
        <f t="shared" si="16"/>
        <v>0</v>
      </c>
      <c r="M51" s="33">
        <f t="shared" si="17"/>
        <v>9475.2000000000007</v>
      </c>
      <c r="N51" s="15"/>
    </row>
    <row r="52" spans="1:14" s="11" customFormat="1" ht="12" x14ac:dyDescent="0.3">
      <c r="A52" s="27">
        <v>2020</v>
      </c>
      <c r="C52" s="28" t="s">
        <v>21</v>
      </c>
      <c r="D52" s="16">
        <v>1</v>
      </c>
      <c r="E52" s="29">
        <f>E44*(1+$D$18)</f>
        <v>46152</v>
      </c>
      <c r="F52" s="29">
        <v>0</v>
      </c>
      <c r="G52" s="30">
        <v>0.39</v>
      </c>
      <c r="H52" s="31">
        <f t="shared" si="12"/>
        <v>17999.28</v>
      </c>
      <c r="I52" s="32">
        <f t="shared" si="13"/>
        <v>3846</v>
      </c>
      <c r="J52" s="32">
        <f t="shared" si="14"/>
        <v>1499.9399999999998</v>
      </c>
      <c r="K52" s="32">
        <f t="shared" si="15"/>
        <v>0</v>
      </c>
      <c r="L52" s="32">
        <f t="shared" si="16"/>
        <v>0</v>
      </c>
      <c r="M52" s="33">
        <f t="shared" si="17"/>
        <v>64151.28</v>
      </c>
      <c r="N52" s="15"/>
    </row>
    <row r="53" spans="1:14" s="10" customFormat="1" ht="12" x14ac:dyDescent="0.3">
      <c r="B53" s="42">
        <f>COUNTA(C47:C52)</f>
        <v>6</v>
      </c>
      <c r="C53" s="52" t="s">
        <v>29</v>
      </c>
      <c r="E53" s="55">
        <f>SUM(E47:E52)</f>
        <v>154872</v>
      </c>
      <c r="F53" s="55"/>
      <c r="G53" s="55"/>
      <c r="H53" s="55">
        <f t="shared" ref="H53:M53" si="18">SUM(H47:H52)</f>
        <v>62334.479999999996</v>
      </c>
      <c r="I53" s="55">
        <f t="shared" si="18"/>
        <v>12906</v>
      </c>
      <c r="J53" s="55">
        <f t="shared" si="18"/>
        <v>5194.54</v>
      </c>
      <c r="K53" s="55">
        <f t="shared" si="18"/>
        <v>0</v>
      </c>
      <c r="L53" s="55">
        <f t="shared" si="18"/>
        <v>0</v>
      </c>
      <c r="M53" s="54">
        <f t="shared" si="18"/>
        <v>217206.48</v>
      </c>
      <c r="N53" s="56"/>
    </row>
    <row r="55" spans="1:14" x14ac:dyDescent="0.35">
      <c r="A55" s="27">
        <v>2021</v>
      </c>
      <c r="C55" s="45" t="s">
        <v>224</v>
      </c>
      <c r="D55" s="46">
        <v>1</v>
      </c>
      <c r="E55" s="47">
        <f>E47*(1+$D$18)</f>
        <v>12000</v>
      </c>
      <c r="F55" s="47">
        <v>0</v>
      </c>
      <c r="G55" s="48">
        <v>0.41</v>
      </c>
      <c r="H55" s="49">
        <f t="shared" ref="H55:H59" si="19">+G55*E55</f>
        <v>4920</v>
      </c>
      <c r="I55" s="50">
        <f t="shared" ref="I55:I59" si="20">E55/12</f>
        <v>1000</v>
      </c>
      <c r="J55" s="50">
        <f t="shared" ref="J55:J59" si="21">H55/12</f>
        <v>410</v>
      </c>
      <c r="K55" s="50">
        <f t="shared" ref="K55:K59" si="22">E55*$K$21</f>
        <v>0</v>
      </c>
      <c r="L55" s="50">
        <f t="shared" ref="L55:L59" si="23">$L$21*E55</f>
        <v>0</v>
      </c>
      <c r="M55" s="51">
        <f t="shared" ref="M55:M58" si="24">L55+K55+H55+E55</f>
        <v>16920</v>
      </c>
    </row>
    <row r="56" spans="1:14" x14ac:dyDescent="0.35">
      <c r="A56" s="27">
        <v>2021</v>
      </c>
      <c r="C56" s="28" t="s">
        <v>223</v>
      </c>
      <c r="D56" s="16">
        <v>1</v>
      </c>
      <c r="E56" s="29">
        <f>E48*(1+$D$18)</f>
        <v>23000</v>
      </c>
      <c r="F56" s="29">
        <v>0</v>
      </c>
      <c r="G56" s="30">
        <v>0.41</v>
      </c>
      <c r="H56" s="31">
        <f t="shared" si="19"/>
        <v>9430</v>
      </c>
      <c r="I56" s="32">
        <f t="shared" si="20"/>
        <v>1916.6666666666667</v>
      </c>
      <c r="J56" s="32">
        <f t="shared" si="21"/>
        <v>785.83333333333337</v>
      </c>
      <c r="K56" s="32">
        <f t="shared" si="22"/>
        <v>0</v>
      </c>
      <c r="L56" s="32">
        <f t="shared" si="23"/>
        <v>0</v>
      </c>
      <c r="M56" s="33">
        <f t="shared" si="24"/>
        <v>32430</v>
      </c>
    </row>
    <row r="57" spans="1:14" x14ac:dyDescent="0.35">
      <c r="A57" s="27">
        <v>2021</v>
      </c>
      <c r="C57" s="28" t="s">
        <v>23</v>
      </c>
      <c r="D57" s="16">
        <v>1</v>
      </c>
      <c r="E57" s="29">
        <f>E49*(1+$D$18)</f>
        <v>43000</v>
      </c>
      <c r="F57" s="29">
        <v>0</v>
      </c>
      <c r="G57" s="30">
        <v>0.41</v>
      </c>
      <c r="H57" s="31">
        <f t="shared" si="19"/>
        <v>17630</v>
      </c>
      <c r="I57" s="32">
        <f t="shared" si="20"/>
        <v>3583.3333333333335</v>
      </c>
      <c r="J57" s="32">
        <f t="shared" si="21"/>
        <v>1469.1666666666667</v>
      </c>
      <c r="K57" s="32">
        <f t="shared" si="22"/>
        <v>0</v>
      </c>
      <c r="L57" s="32">
        <f t="shared" si="23"/>
        <v>0</v>
      </c>
      <c r="M57" s="33">
        <f t="shared" si="24"/>
        <v>60630</v>
      </c>
    </row>
    <row r="58" spans="1:14" x14ac:dyDescent="0.35">
      <c r="A58" s="27">
        <v>2021</v>
      </c>
      <c r="C58" s="28" t="s">
        <v>24</v>
      </c>
      <c r="D58" s="16">
        <v>1</v>
      </c>
      <c r="E58" s="29">
        <f>E51*(1+$D$18)</f>
        <v>6720</v>
      </c>
      <c r="F58" s="29">
        <v>0</v>
      </c>
      <c r="G58" s="30">
        <v>0.41</v>
      </c>
      <c r="H58" s="31">
        <f t="shared" si="19"/>
        <v>2755.2</v>
      </c>
      <c r="I58" s="32">
        <f t="shared" si="20"/>
        <v>560</v>
      </c>
      <c r="J58" s="32">
        <f t="shared" si="21"/>
        <v>229.6</v>
      </c>
      <c r="K58" s="32">
        <f t="shared" si="22"/>
        <v>0</v>
      </c>
      <c r="L58" s="32">
        <f t="shared" si="23"/>
        <v>0</v>
      </c>
      <c r="M58" s="33">
        <f t="shared" si="24"/>
        <v>9475.2000000000007</v>
      </c>
    </row>
    <row r="59" spans="1:14" x14ac:dyDescent="0.35">
      <c r="A59" s="27">
        <v>2021</v>
      </c>
      <c r="C59" s="28" t="s">
        <v>21</v>
      </c>
      <c r="D59" s="16">
        <v>1</v>
      </c>
      <c r="E59" s="29">
        <f>E52*(1+$D$18)</f>
        <v>46152</v>
      </c>
      <c r="F59" s="29">
        <v>0</v>
      </c>
      <c r="G59" s="30">
        <v>0.39</v>
      </c>
      <c r="H59" s="31">
        <f t="shared" si="19"/>
        <v>17999.28</v>
      </c>
      <c r="I59" s="32">
        <f t="shared" si="20"/>
        <v>3846</v>
      </c>
      <c r="J59" s="32">
        <f t="shared" si="21"/>
        <v>1499.9399999999998</v>
      </c>
      <c r="K59" s="32">
        <f t="shared" si="22"/>
        <v>0</v>
      </c>
      <c r="L59" s="32">
        <f t="shared" si="23"/>
        <v>0</v>
      </c>
      <c r="M59" s="33">
        <f>L59+K59+H59+E59</f>
        <v>64151.28</v>
      </c>
    </row>
    <row r="60" spans="1:14" s="10" customFormat="1" ht="12" x14ac:dyDescent="0.3">
      <c r="B60" s="42">
        <f>COUNTA(C55:C59)</f>
        <v>5</v>
      </c>
      <c r="C60" s="52" t="s">
        <v>30</v>
      </c>
      <c r="E60" s="55">
        <f>SUM(E55:E59)</f>
        <v>130872</v>
      </c>
      <c r="F60" s="55"/>
      <c r="G60" s="55"/>
      <c r="H60" s="55">
        <f t="shared" ref="H60:M60" si="25">SUM(H55:H59)</f>
        <v>52734.479999999996</v>
      </c>
      <c r="I60" s="55">
        <f t="shared" si="25"/>
        <v>10906</v>
      </c>
      <c r="J60" s="55">
        <f t="shared" si="25"/>
        <v>4394.54</v>
      </c>
      <c r="K60" s="55">
        <f t="shared" si="25"/>
        <v>0</v>
      </c>
      <c r="L60" s="55">
        <f t="shared" si="25"/>
        <v>0</v>
      </c>
      <c r="M60" s="54">
        <f t="shared" si="25"/>
        <v>183606.47999999998</v>
      </c>
      <c r="N60" s="56"/>
    </row>
    <row r="62" spans="1:14" x14ac:dyDescent="0.35">
      <c r="A62" s="27">
        <v>2022</v>
      </c>
      <c r="C62" s="45" t="s">
        <v>224</v>
      </c>
      <c r="D62" s="46">
        <v>1</v>
      </c>
      <c r="E62" s="47">
        <f>E55*(1+$D$18)</f>
        <v>12000</v>
      </c>
      <c r="F62" s="47">
        <v>0</v>
      </c>
      <c r="G62" s="48">
        <v>0.41</v>
      </c>
      <c r="H62" s="49">
        <f t="shared" ref="H62:H66" si="26">+G62*E62</f>
        <v>4920</v>
      </c>
      <c r="I62" s="50">
        <f t="shared" ref="I62:I66" si="27">E62/12</f>
        <v>1000</v>
      </c>
      <c r="J62" s="50">
        <f t="shared" ref="J62:J66" si="28">H62/12</f>
        <v>410</v>
      </c>
      <c r="K62" s="50">
        <f t="shared" ref="K62:K66" si="29">E62*$K$21</f>
        <v>0</v>
      </c>
      <c r="L62" s="50">
        <f t="shared" ref="L62:L66" si="30">$L$21*E62</f>
        <v>0</v>
      </c>
      <c r="M62" s="51">
        <f t="shared" ref="M62:M65" si="31">L62+K62+H62+E62</f>
        <v>16920</v>
      </c>
    </row>
    <row r="63" spans="1:14" x14ac:dyDescent="0.35">
      <c r="A63" s="27">
        <v>2022</v>
      </c>
      <c r="C63" s="28" t="s">
        <v>223</v>
      </c>
      <c r="D63" s="16">
        <v>1</v>
      </c>
      <c r="E63" s="29">
        <f>E56*(1+$D$18)</f>
        <v>23000</v>
      </c>
      <c r="F63" s="29">
        <v>0</v>
      </c>
      <c r="G63" s="30">
        <v>0.41</v>
      </c>
      <c r="H63" s="31">
        <f t="shared" si="26"/>
        <v>9430</v>
      </c>
      <c r="I63" s="32">
        <f t="shared" si="27"/>
        <v>1916.6666666666667</v>
      </c>
      <c r="J63" s="32">
        <f t="shared" si="28"/>
        <v>785.83333333333337</v>
      </c>
      <c r="K63" s="32">
        <f t="shared" si="29"/>
        <v>0</v>
      </c>
      <c r="L63" s="32">
        <f t="shared" si="30"/>
        <v>0</v>
      </c>
      <c r="M63" s="33">
        <f t="shared" si="31"/>
        <v>32430</v>
      </c>
    </row>
    <row r="64" spans="1:14" x14ac:dyDescent="0.35">
      <c r="A64" s="27">
        <v>2022</v>
      </c>
      <c r="C64" s="28" t="s">
        <v>23</v>
      </c>
      <c r="D64" s="16">
        <v>1</v>
      </c>
      <c r="E64" s="29">
        <f>E57*(1+$D$18)</f>
        <v>43000</v>
      </c>
      <c r="F64" s="29">
        <v>0</v>
      </c>
      <c r="G64" s="30">
        <v>0.41</v>
      </c>
      <c r="H64" s="31">
        <f t="shared" si="26"/>
        <v>17630</v>
      </c>
      <c r="I64" s="32">
        <f t="shared" si="27"/>
        <v>3583.3333333333335</v>
      </c>
      <c r="J64" s="32">
        <f t="shared" si="28"/>
        <v>1469.1666666666667</v>
      </c>
      <c r="K64" s="32">
        <f t="shared" si="29"/>
        <v>0</v>
      </c>
      <c r="L64" s="32">
        <f t="shared" si="30"/>
        <v>0</v>
      </c>
      <c r="M64" s="33">
        <f t="shared" si="31"/>
        <v>60630</v>
      </c>
    </row>
    <row r="65" spans="1:92" x14ac:dyDescent="0.35">
      <c r="A65" s="27">
        <v>2022</v>
      </c>
      <c r="C65" s="28" t="s">
        <v>24</v>
      </c>
      <c r="D65" s="16">
        <v>0</v>
      </c>
      <c r="E65" s="29">
        <v>0</v>
      </c>
      <c r="F65" s="29">
        <v>0</v>
      </c>
      <c r="G65" s="30">
        <v>0.41</v>
      </c>
      <c r="H65" s="31">
        <f t="shared" si="26"/>
        <v>0</v>
      </c>
      <c r="I65" s="32">
        <f t="shared" si="27"/>
        <v>0</v>
      </c>
      <c r="J65" s="32">
        <f t="shared" si="28"/>
        <v>0</v>
      </c>
      <c r="K65" s="32">
        <f t="shared" si="29"/>
        <v>0</v>
      </c>
      <c r="L65" s="32">
        <f t="shared" si="30"/>
        <v>0</v>
      </c>
      <c r="M65" s="33">
        <f t="shared" si="31"/>
        <v>0</v>
      </c>
    </row>
    <row r="66" spans="1:92" x14ac:dyDescent="0.35">
      <c r="A66" s="27">
        <v>2022</v>
      </c>
      <c r="C66" s="28" t="s">
        <v>21</v>
      </c>
      <c r="D66" s="16">
        <v>1</v>
      </c>
      <c r="E66" s="29">
        <f>E59*(1+$D$18)</f>
        <v>46152</v>
      </c>
      <c r="F66" s="29">
        <v>0</v>
      </c>
      <c r="G66" s="30">
        <v>0.39</v>
      </c>
      <c r="H66" s="31">
        <f t="shared" si="26"/>
        <v>17999.28</v>
      </c>
      <c r="I66" s="32">
        <f t="shared" si="27"/>
        <v>3846</v>
      </c>
      <c r="J66" s="32">
        <f t="shared" si="28"/>
        <v>1499.9399999999998</v>
      </c>
      <c r="K66" s="32">
        <f t="shared" si="29"/>
        <v>0</v>
      </c>
      <c r="L66" s="32">
        <f t="shared" si="30"/>
        <v>0</v>
      </c>
      <c r="M66" s="33">
        <f>L66+K66+H66+E66</f>
        <v>64151.28</v>
      </c>
    </row>
    <row r="67" spans="1:92" x14ac:dyDescent="0.35">
      <c r="A67" s="10"/>
      <c r="B67" s="42">
        <f>COUNTA(C62:C66)</f>
        <v>5</v>
      </c>
      <c r="C67" s="52" t="s">
        <v>31</v>
      </c>
      <c r="D67" s="10"/>
      <c r="E67" s="55">
        <f>SUM(E62:E66)</f>
        <v>124152</v>
      </c>
      <c r="F67" s="55"/>
      <c r="G67" s="55"/>
      <c r="H67" s="55">
        <f t="shared" ref="H67:M67" si="32">SUM(H62:H66)</f>
        <v>49979.28</v>
      </c>
      <c r="I67" s="55">
        <f t="shared" si="32"/>
        <v>10346</v>
      </c>
      <c r="J67" s="55">
        <f t="shared" si="32"/>
        <v>4164.9399999999996</v>
      </c>
      <c r="K67" s="55">
        <f t="shared" si="32"/>
        <v>0</v>
      </c>
      <c r="L67" s="55">
        <f t="shared" si="32"/>
        <v>0</v>
      </c>
      <c r="M67" s="54">
        <f t="shared" si="32"/>
        <v>174131.28</v>
      </c>
    </row>
    <row r="70" spans="1:92" ht="15" thickBot="1" x14ac:dyDescent="0.4">
      <c r="A70" s="8" t="s">
        <v>45</v>
      </c>
    </row>
    <row r="71" spans="1:92" s="265" customFormat="1" ht="13.5" thickBot="1" x14ac:dyDescent="0.35">
      <c r="D71" s="314">
        <v>2017</v>
      </c>
      <c r="E71" s="315"/>
      <c r="F71" s="315"/>
      <c r="G71" s="315"/>
      <c r="H71" s="315"/>
      <c r="I71" s="315"/>
      <c r="J71" s="315"/>
      <c r="K71" s="315"/>
      <c r="L71" s="315"/>
      <c r="M71" s="315"/>
      <c r="N71" s="315"/>
      <c r="O71" s="316"/>
      <c r="P71" s="266"/>
      <c r="Q71" s="266"/>
      <c r="R71" s="314">
        <v>2018</v>
      </c>
      <c r="S71" s="315"/>
      <c r="T71" s="315"/>
      <c r="U71" s="315"/>
      <c r="V71" s="315"/>
      <c r="W71" s="315"/>
      <c r="X71" s="315"/>
      <c r="Y71" s="315"/>
      <c r="Z71" s="315"/>
      <c r="AA71" s="315"/>
      <c r="AB71" s="315"/>
      <c r="AC71" s="316"/>
      <c r="AD71" s="266"/>
      <c r="AE71" s="266"/>
      <c r="AF71" s="314">
        <v>2019</v>
      </c>
      <c r="AG71" s="315"/>
      <c r="AH71" s="315"/>
      <c r="AI71" s="315"/>
      <c r="AJ71" s="315"/>
      <c r="AK71" s="315"/>
      <c r="AL71" s="315"/>
      <c r="AM71" s="315"/>
      <c r="AN71" s="315"/>
      <c r="AO71" s="315"/>
      <c r="AP71" s="315"/>
      <c r="AQ71" s="316"/>
      <c r="AR71" s="266"/>
      <c r="AS71" s="266"/>
      <c r="AT71" s="314">
        <v>2020</v>
      </c>
      <c r="AU71" s="315"/>
      <c r="AV71" s="315"/>
      <c r="AW71" s="315"/>
      <c r="AX71" s="315"/>
      <c r="AY71" s="315"/>
      <c r="AZ71" s="315"/>
      <c r="BA71" s="315"/>
      <c r="BB71" s="315"/>
      <c r="BC71" s="315"/>
      <c r="BD71" s="315"/>
      <c r="BE71" s="316"/>
      <c r="BF71" s="266"/>
      <c r="BG71" s="266"/>
      <c r="BH71" s="314">
        <v>2021</v>
      </c>
      <c r="BI71" s="315"/>
      <c r="BJ71" s="315"/>
      <c r="BK71" s="315"/>
      <c r="BL71" s="315"/>
      <c r="BM71" s="315"/>
      <c r="BN71" s="315"/>
      <c r="BO71" s="315"/>
      <c r="BP71" s="315"/>
      <c r="BQ71" s="315"/>
      <c r="BR71" s="315"/>
      <c r="BS71" s="316"/>
      <c r="BT71" s="267"/>
      <c r="BU71" s="267"/>
      <c r="BV71" s="314">
        <v>2022</v>
      </c>
      <c r="BW71" s="315"/>
      <c r="BX71" s="315"/>
      <c r="BY71" s="315"/>
      <c r="BZ71" s="315"/>
      <c r="CA71" s="315"/>
      <c r="CB71" s="315"/>
      <c r="CC71" s="315"/>
      <c r="CD71" s="315"/>
      <c r="CE71" s="315"/>
      <c r="CF71" s="315"/>
      <c r="CG71" s="316"/>
    </row>
    <row r="72" spans="1:92" s="268" customFormat="1" ht="36" thickBot="1" x14ac:dyDescent="0.35">
      <c r="A72" s="268" t="s">
        <v>46</v>
      </c>
      <c r="B72" s="268" t="s">
        <v>47</v>
      </c>
      <c r="D72" s="269">
        <v>42736</v>
      </c>
      <c r="E72" s="270">
        <v>42767</v>
      </c>
      <c r="F72" s="270">
        <v>42795</v>
      </c>
      <c r="G72" s="270">
        <v>42826</v>
      </c>
      <c r="H72" s="270">
        <v>42856</v>
      </c>
      <c r="I72" s="270">
        <v>42887</v>
      </c>
      <c r="J72" s="270">
        <v>42917</v>
      </c>
      <c r="K72" s="270">
        <v>42948</v>
      </c>
      <c r="L72" s="270">
        <v>42979</v>
      </c>
      <c r="M72" s="270">
        <v>43009</v>
      </c>
      <c r="N72" s="270">
        <v>43040</v>
      </c>
      <c r="O72" s="270">
        <v>43070</v>
      </c>
      <c r="P72" s="270"/>
      <c r="Q72" s="270"/>
      <c r="R72" s="269">
        <v>43101</v>
      </c>
      <c r="S72" s="270">
        <v>43132</v>
      </c>
      <c r="T72" s="270">
        <v>43160</v>
      </c>
      <c r="U72" s="270">
        <v>43191</v>
      </c>
      <c r="V72" s="270">
        <v>43221</v>
      </c>
      <c r="W72" s="270">
        <v>43252</v>
      </c>
      <c r="X72" s="270">
        <v>43282</v>
      </c>
      <c r="Y72" s="270">
        <v>43313</v>
      </c>
      <c r="Z72" s="270">
        <v>43344</v>
      </c>
      <c r="AA72" s="270">
        <v>43374</v>
      </c>
      <c r="AB72" s="270">
        <v>43405</v>
      </c>
      <c r="AC72" s="271">
        <v>43435</v>
      </c>
      <c r="AD72" s="270"/>
      <c r="AE72" s="270"/>
      <c r="AF72" s="270">
        <v>43466</v>
      </c>
      <c r="AG72" s="270">
        <v>43497</v>
      </c>
      <c r="AH72" s="270">
        <v>43525</v>
      </c>
      <c r="AI72" s="270">
        <v>43556</v>
      </c>
      <c r="AJ72" s="270">
        <v>43586</v>
      </c>
      <c r="AK72" s="270">
        <v>43617</v>
      </c>
      <c r="AL72" s="270">
        <v>43647</v>
      </c>
      <c r="AM72" s="270">
        <v>43678</v>
      </c>
      <c r="AN72" s="270">
        <v>43709</v>
      </c>
      <c r="AO72" s="270">
        <v>43739</v>
      </c>
      <c r="AP72" s="270">
        <v>43770</v>
      </c>
      <c r="AQ72" s="270">
        <v>43800</v>
      </c>
      <c r="AR72" s="270"/>
      <c r="AS72" s="270"/>
      <c r="AT72" s="269">
        <v>43831</v>
      </c>
      <c r="AU72" s="270">
        <v>43862</v>
      </c>
      <c r="AV72" s="270">
        <v>43891</v>
      </c>
      <c r="AW72" s="270">
        <v>43922</v>
      </c>
      <c r="AX72" s="270">
        <v>43952</v>
      </c>
      <c r="AY72" s="270">
        <v>43983</v>
      </c>
      <c r="AZ72" s="270">
        <v>44013</v>
      </c>
      <c r="BA72" s="270">
        <v>44044</v>
      </c>
      <c r="BB72" s="270">
        <v>44075</v>
      </c>
      <c r="BC72" s="270">
        <v>44105</v>
      </c>
      <c r="BD72" s="270">
        <v>44136</v>
      </c>
      <c r="BE72" s="271">
        <v>44166</v>
      </c>
      <c r="BF72" s="270"/>
      <c r="BG72" s="270"/>
      <c r="BH72" s="269">
        <v>44197</v>
      </c>
      <c r="BI72" s="270">
        <v>44228</v>
      </c>
      <c r="BJ72" s="270">
        <v>44256</v>
      </c>
      <c r="BK72" s="270">
        <v>44287</v>
      </c>
      <c r="BL72" s="270">
        <v>44317</v>
      </c>
      <c r="BM72" s="270">
        <v>44348</v>
      </c>
      <c r="BN72" s="270">
        <v>44378</v>
      </c>
      <c r="BO72" s="270">
        <v>44409</v>
      </c>
      <c r="BP72" s="270">
        <v>44440</v>
      </c>
      <c r="BQ72" s="270">
        <v>44470</v>
      </c>
      <c r="BR72" s="270">
        <v>44501</v>
      </c>
      <c r="BS72" s="271">
        <v>44531</v>
      </c>
      <c r="BT72" s="272"/>
      <c r="BU72" s="272"/>
      <c r="BV72" s="269">
        <v>44562</v>
      </c>
      <c r="BW72" s="270">
        <v>44593</v>
      </c>
      <c r="BX72" s="270">
        <v>44621</v>
      </c>
      <c r="BY72" s="270">
        <v>44652</v>
      </c>
      <c r="BZ72" s="270">
        <v>44682</v>
      </c>
      <c r="CA72" s="270">
        <v>44713</v>
      </c>
      <c r="CB72" s="270">
        <v>44743</v>
      </c>
      <c r="CC72" s="270">
        <v>44774</v>
      </c>
      <c r="CD72" s="270">
        <v>44805</v>
      </c>
      <c r="CE72" s="270">
        <v>44835</v>
      </c>
      <c r="CF72" s="270">
        <v>44866</v>
      </c>
      <c r="CG72" s="271">
        <v>44896</v>
      </c>
      <c r="CI72" s="268" t="s">
        <v>35</v>
      </c>
      <c r="CJ72" s="273">
        <v>0.84613000000000005</v>
      </c>
      <c r="CK72" s="268" t="s">
        <v>36</v>
      </c>
    </row>
    <row r="73" spans="1:92" s="265" customFormat="1" ht="13.5" thickBot="1" x14ac:dyDescent="0.35">
      <c r="A73" s="274" t="s">
        <v>210</v>
      </c>
      <c r="B73" s="275" t="s">
        <v>219</v>
      </c>
      <c r="C73" s="276">
        <v>0</v>
      </c>
      <c r="D73" s="277"/>
      <c r="E73" s="278"/>
      <c r="F73" s="278"/>
      <c r="G73" s="278"/>
      <c r="H73" s="278"/>
      <c r="I73" s="278"/>
      <c r="J73" s="278"/>
      <c r="K73" s="278"/>
      <c r="L73" s="278"/>
      <c r="M73" s="278"/>
      <c r="N73" s="278"/>
      <c r="O73" s="279"/>
      <c r="P73" s="280"/>
      <c r="Q73" s="280"/>
      <c r="R73" s="277"/>
      <c r="S73" s="278"/>
      <c r="T73" s="278"/>
      <c r="U73" s="278"/>
      <c r="V73" s="278"/>
      <c r="W73" s="278"/>
      <c r="X73" s="278"/>
      <c r="Y73" s="278"/>
      <c r="Z73" s="278"/>
      <c r="AA73" s="278"/>
      <c r="AB73" s="278"/>
      <c r="AC73" s="279"/>
      <c r="AD73" s="280"/>
      <c r="AE73" s="280"/>
      <c r="AF73" s="277"/>
      <c r="AG73" s="278"/>
      <c r="AH73" s="278"/>
      <c r="AI73" s="278"/>
      <c r="AJ73" s="278"/>
      <c r="AK73" s="278"/>
      <c r="AL73" s="278"/>
      <c r="AM73" s="278"/>
      <c r="AN73" s="278"/>
      <c r="AO73" s="278"/>
      <c r="AP73" s="278"/>
      <c r="AQ73" s="279"/>
      <c r="AR73" s="281"/>
      <c r="AS73" s="281"/>
      <c r="AT73" s="282"/>
      <c r="AU73" s="283"/>
      <c r="AV73" s="283"/>
      <c r="AW73" s="283"/>
      <c r="AX73" s="283"/>
      <c r="AY73" s="283"/>
      <c r="AZ73" s="283"/>
      <c r="BA73" s="283"/>
      <c r="BB73" s="283"/>
      <c r="BC73" s="283"/>
      <c r="BD73" s="283"/>
      <c r="BE73" s="284"/>
      <c r="BF73" s="281"/>
      <c r="BG73" s="281"/>
      <c r="BH73" s="282"/>
      <c r="BI73" s="283"/>
      <c r="BJ73" s="283"/>
      <c r="BK73" s="283"/>
      <c r="BL73" s="283"/>
      <c r="BM73" s="283"/>
      <c r="BN73" s="283"/>
      <c r="BO73" s="283"/>
      <c r="BP73" s="283"/>
      <c r="BQ73" s="283"/>
      <c r="BR73" s="283"/>
      <c r="BS73" s="284"/>
      <c r="BT73" s="283"/>
      <c r="BU73" s="283"/>
      <c r="BV73" s="282"/>
      <c r="BW73" s="283"/>
      <c r="BX73" s="283"/>
      <c r="BY73" s="283"/>
      <c r="BZ73" s="283"/>
      <c r="CA73" s="283"/>
      <c r="CB73" s="283"/>
      <c r="CC73" s="283"/>
      <c r="CD73" s="283"/>
      <c r="CE73" s="283"/>
      <c r="CF73" s="283"/>
      <c r="CG73" s="284"/>
      <c r="CK73" s="285"/>
    </row>
    <row r="74" spans="1:92" s="265" customFormat="1" ht="13.5" thickBot="1" x14ac:dyDescent="0.35">
      <c r="A74" s="274" t="s">
        <v>210</v>
      </c>
      <c r="B74" s="275"/>
      <c r="C74" s="286" t="s">
        <v>212</v>
      </c>
      <c r="D74" s="287"/>
      <c r="E74" s="288"/>
      <c r="F74" s="288"/>
      <c r="G74" s="288"/>
      <c r="H74" s="288"/>
      <c r="I74" s="288"/>
      <c r="J74" s="288"/>
      <c r="K74" s="288"/>
      <c r="L74" s="288"/>
      <c r="M74" s="288"/>
      <c r="N74" s="288"/>
      <c r="O74" s="288"/>
      <c r="P74" s="281"/>
      <c r="Q74" s="281"/>
      <c r="R74" s="287"/>
      <c r="S74" s="288"/>
      <c r="T74" s="288"/>
      <c r="U74" s="288"/>
      <c r="V74" s="288"/>
      <c r="W74" s="288"/>
      <c r="X74" s="288"/>
      <c r="Y74" s="288"/>
      <c r="Z74" s="288"/>
      <c r="AA74" s="288"/>
      <c r="AB74" s="288"/>
      <c r="AC74" s="289"/>
      <c r="AD74" s="281"/>
      <c r="AE74" s="281"/>
      <c r="AF74" s="290"/>
      <c r="AG74" s="290"/>
      <c r="AH74" s="290"/>
      <c r="AI74" s="290"/>
      <c r="AJ74" s="290"/>
      <c r="AK74" s="290"/>
      <c r="AL74" s="290"/>
      <c r="AM74" s="290"/>
      <c r="AN74" s="290"/>
      <c r="AO74" s="290"/>
      <c r="AP74" s="290"/>
      <c r="AQ74" s="290"/>
      <c r="AR74" s="281"/>
      <c r="AS74" s="281"/>
      <c r="AT74" s="291"/>
      <c r="AU74" s="292"/>
      <c r="AV74" s="292"/>
      <c r="AW74" s="292"/>
      <c r="AX74" s="292"/>
      <c r="AY74" s="292"/>
      <c r="AZ74" s="292"/>
      <c r="BA74" s="292"/>
      <c r="BB74" s="292"/>
      <c r="BC74" s="292"/>
      <c r="BD74" s="290"/>
      <c r="BE74" s="293"/>
      <c r="BF74" s="281"/>
      <c r="BG74" s="281"/>
      <c r="BH74" s="291"/>
      <c r="BI74" s="292"/>
      <c r="BJ74" s="292"/>
      <c r="BK74" s="292"/>
      <c r="BL74" s="292"/>
      <c r="BM74" s="292"/>
      <c r="BN74" s="292"/>
      <c r="BO74" s="292"/>
      <c r="BP74" s="292"/>
      <c r="BQ74" s="292"/>
      <c r="BR74" s="290"/>
      <c r="BS74" s="293"/>
      <c r="BT74" s="290"/>
      <c r="BU74" s="290"/>
      <c r="BV74" s="294"/>
      <c r="BW74" s="290"/>
      <c r="BX74" s="290"/>
      <c r="BY74" s="290"/>
      <c r="BZ74" s="290"/>
      <c r="CA74" s="290"/>
      <c r="CB74" s="290"/>
      <c r="CC74" s="290"/>
      <c r="CD74" s="290"/>
      <c r="CE74" s="290"/>
      <c r="CF74" s="290"/>
      <c r="CG74" s="293"/>
      <c r="CJ74" s="265" t="s">
        <v>38</v>
      </c>
      <c r="CK74" s="295">
        <f>'[1]Récap Hypothéses'!C69</f>
        <v>0</v>
      </c>
      <c r="CM74" s="296"/>
      <c r="CN74" s="297"/>
    </row>
    <row r="75" spans="1:92" s="265" customFormat="1" ht="13" x14ac:dyDescent="0.3">
      <c r="A75" s="274" t="s">
        <v>210</v>
      </c>
      <c r="B75" s="275"/>
      <c r="C75" s="276" t="s">
        <v>37</v>
      </c>
      <c r="D75" s="287"/>
      <c r="E75" s="288"/>
      <c r="F75" s="288"/>
      <c r="G75" s="288"/>
      <c r="H75" s="288"/>
      <c r="I75" s="288"/>
      <c r="J75" s="288"/>
      <c r="K75" s="288"/>
      <c r="L75" s="288"/>
      <c r="M75" s="288"/>
      <c r="N75" s="288"/>
      <c r="O75" s="288"/>
      <c r="P75" s="281"/>
      <c r="Q75" s="281"/>
      <c r="R75" s="287"/>
      <c r="S75" s="288"/>
      <c r="T75" s="288"/>
      <c r="U75" s="288"/>
      <c r="V75" s="288"/>
      <c r="W75" s="288"/>
      <c r="X75" s="288"/>
      <c r="Y75" s="288"/>
      <c r="Z75" s="288"/>
      <c r="AA75" s="288"/>
      <c r="AB75" s="288"/>
      <c r="AC75" s="289"/>
      <c r="AD75" s="281"/>
      <c r="AE75" s="281"/>
      <c r="AF75" s="290"/>
      <c r="AG75" s="290"/>
      <c r="AH75" s="290"/>
      <c r="AI75" s="290"/>
      <c r="AJ75" s="290"/>
      <c r="AK75" s="290"/>
      <c r="AL75" s="290"/>
      <c r="AM75" s="290"/>
      <c r="AN75" s="290"/>
      <c r="AO75" s="290"/>
      <c r="AP75" s="290"/>
      <c r="AQ75" s="290"/>
      <c r="AR75" s="281"/>
      <c r="AS75" s="281"/>
      <c r="AT75" s="291"/>
      <c r="AU75" s="292"/>
      <c r="AV75" s="292"/>
      <c r="AW75" s="292"/>
      <c r="AX75" s="292"/>
      <c r="AY75" s="292"/>
      <c r="AZ75" s="292"/>
      <c r="BA75" s="292"/>
      <c r="BB75" s="292"/>
      <c r="BC75" s="292"/>
      <c r="BD75" s="290"/>
      <c r="BE75" s="293"/>
      <c r="BF75" s="281"/>
      <c r="BG75" s="281"/>
      <c r="BH75" s="291"/>
      <c r="BI75" s="292"/>
      <c r="BJ75" s="292"/>
      <c r="BK75" s="292"/>
      <c r="BL75" s="292"/>
      <c r="BM75" s="292"/>
      <c r="BN75" s="292"/>
      <c r="BO75" s="292"/>
      <c r="BP75" s="292"/>
      <c r="BQ75" s="292"/>
      <c r="BR75" s="290"/>
      <c r="BS75" s="293"/>
      <c r="BT75" s="290"/>
      <c r="BU75" s="290"/>
      <c r="BV75" s="294"/>
      <c r="BW75" s="290"/>
      <c r="BX75" s="290"/>
      <c r="BY75" s="290"/>
      <c r="BZ75" s="290"/>
      <c r="CA75" s="290"/>
      <c r="CB75" s="290"/>
      <c r="CC75" s="290"/>
      <c r="CD75" s="290"/>
      <c r="CE75" s="290"/>
      <c r="CF75" s="290"/>
      <c r="CG75" s="293"/>
      <c r="CK75" s="298"/>
      <c r="CM75" s="296"/>
      <c r="CN75" s="297"/>
    </row>
    <row r="76" spans="1:92" s="265" customFormat="1" ht="13" x14ac:dyDescent="0.3">
      <c r="A76" s="274" t="s">
        <v>210</v>
      </c>
      <c r="B76" s="275"/>
      <c r="C76" s="286" t="s">
        <v>40</v>
      </c>
      <c r="D76" s="287"/>
      <c r="E76" s="288"/>
      <c r="F76" s="288"/>
      <c r="G76" s="288"/>
      <c r="H76" s="288"/>
      <c r="I76" s="288"/>
      <c r="J76" s="288"/>
      <c r="K76" s="288"/>
      <c r="L76" s="288"/>
      <c r="M76" s="288"/>
      <c r="N76" s="288"/>
      <c r="O76" s="288"/>
      <c r="P76" s="281"/>
      <c r="Q76" s="281"/>
      <c r="R76" s="287"/>
      <c r="S76" s="288"/>
      <c r="T76" s="288"/>
      <c r="U76" s="288"/>
      <c r="V76" s="288"/>
      <c r="W76" s="288"/>
      <c r="X76" s="288"/>
      <c r="Y76" s="288"/>
      <c r="Z76" s="288"/>
      <c r="AA76" s="288"/>
      <c r="AB76" s="288"/>
      <c r="AC76" s="289"/>
      <c r="AD76" s="281"/>
      <c r="AE76" s="281"/>
      <c r="AF76" s="290"/>
      <c r="AG76" s="290"/>
      <c r="AH76" s="290"/>
      <c r="AI76" s="290"/>
      <c r="AJ76" s="290"/>
      <c r="AK76" s="290"/>
      <c r="AL76" s="290"/>
      <c r="AM76" s="290"/>
      <c r="AN76" s="290"/>
      <c r="AO76" s="290"/>
      <c r="AP76" s="290"/>
      <c r="AQ76" s="290"/>
      <c r="AR76" s="281"/>
      <c r="AS76" s="281"/>
      <c r="AT76" s="291"/>
      <c r="AU76" s="292"/>
      <c r="AV76" s="292"/>
      <c r="AW76" s="292"/>
      <c r="AX76" s="292"/>
      <c r="AY76" s="292"/>
      <c r="AZ76" s="292"/>
      <c r="BA76" s="292"/>
      <c r="BB76" s="292"/>
      <c r="BC76" s="292"/>
      <c r="BD76" s="290"/>
      <c r="BE76" s="293"/>
      <c r="BF76" s="281"/>
      <c r="BG76" s="281"/>
      <c r="BH76" s="291"/>
      <c r="BI76" s="292"/>
      <c r="BJ76" s="292"/>
      <c r="BK76" s="292"/>
      <c r="BL76" s="292"/>
      <c r="BM76" s="292"/>
      <c r="BN76" s="292"/>
      <c r="BO76" s="292"/>
      <c r="BP76" s="292"/>
      <c r="BQ76" s="292"/>
      <c r="BR76" s="290"/>
      <c r="BS76" s="293"/>
      <c r="BT76" s="290"/>
      <c r="BU76" s="290"/>
      <c r="BV76" s="294"/>
      <c r="BW76" s="290"/>
      <c r="BX76" s="290"/>
      <c r="BY76" s="290"/>
      <c r="BZ76" s="290"/>
      <c r="CA76" s="290"/>
      <c r="CB76" s="290"/>
      <c r="CC76" s="290"/>
      <c r="CD76" s="290"/>
      <c r="CE76" s="290"/>
      <c r="CF76" s="290"/>
      <c r="CG76" s="293"/>
      <c r="CK76" s="298"/>
      <c r="CM76" s="296"/>
      <c r="CN76" s="297"/>
    </row>
    <row r="77" spans="1:92" s="309" customFormat="1" ht="13.5" thickBot="1" x14ac:dyDescent="0.35">
      <c r="A77" s="299" t="s">
        <v>210</v>
      </c>
      <c r="B77" s="300" t="s">
        <v>41</v>
      </c>
      <c r="C77" s="301" t="s">
        <v>42</v>
      </c>
      <c r="D77" s="302">
        <f t="shared" ref="D77:O77" si="33">SUM(D73:D74)</f>
        <v>0</v>
      </c>
      <c r="E77" s="303">
        <f t="shared" si="33"/>
        <v>0</v>
      </c>
      <c r="F77" s="303">
        <f t="shared" si="33"/>
        <v>0</v>
      </c>
      <c r="G77" s="303">
        <f t="shared" si="33"/>
        <v>0</v>
      </c>
      <c r="H77" s="303">
        <f t="shared" si="33"/>
        <v>0</v>
      </c>
      <c r="I77" s="303">
        <f t="shared" si="33"/>
        <v>0</v>
      </c>
      <c r="J77" s="303">
        <f t="shared" si="33"/>
        <v>0</v>
      </c>
      <c r="K77" s="303">
        <f t="shared" si="33"/>
        <v>0</v>
      </c>
      <c r="L77" s="303">
        <f t="shared" si="33"/>
        <v>0</v>
      </c>
      <c r="M77" s="303">
        <f t="shared" si="33"/>
        <v>0</v>
      </c>
      <c r="N77" s="303">
        <f t="shared" si="33"/>
        <v>0</v>
      </c>
      <c r="O77" s="303">
        <f t="shared" si="33"/>
        <v>0</v>
      </c>
      <c r="P77" s="304"/>
      <c r="Q77" s="304"/>
      <c r="R77" s="302">
        <f t="shared" ref="R77:AC77" si="34">SUM(R73:R74)</f>
        <v>0</v>
      </c>
      <c r="S77" s="303">
        <f t="shared" si="34"/>
        <v>0</v>
      </c>
      <c r="T77" s="303">
        <f t="shared" si="34"/>
        <v>0</v>
      </c>
      <c r="U77" s="303">
        <f t="shared" si="34"/>
        <v>0</v>
      </c>
      <c r="V77" s="303">
        <f t="shared" si="34"/>
        <v>0</v>
      </c>
      <c r="W77" s="303">
        <f t="shared" si="34"/>
        <v>0</v>
      </c>
      <c r="X77" s="303">
        <f t="shared" si="34"/>
        <v>0</v>
      </c>
      <c r="Y77" s="303">
        <f t="shared" si="34"/>
        <v>0</v>
      </c>
      <c r="Z77" s="303">
        <f t="shared" si="34"/>
        <v>0</v>
      </c>
      <c r="AA77" s="303">
        <f t="shared" si="34"/>
        <v>0</v>
      </c>
      <c r="AB77" s="303">
        <f t="shared" si="34"/>
        <v>0</v>
      </c>
      <c r="AC77" s="305">
        <f t="shared" si="34"/>
        <v>0</v>
      </c>
      <c r="AD77" s="304"/>
      <c r="AE77" s="304"/>
      <c r="AF77" s="303">
        <f t="shared" ref="AF77:AQ77" si="35">SUM(AF73:AF74)</f>
        <v>0</v>
      </c>
      <c r="AG77" s="303">
        <f t="shared" si="35"/>
        <v>0</v>
      </c>
      <c r="AH77" s="303">
        <f t="shared" si="35"/>
        <v>0</v>
      </c>
      <c r="AI77" s="303">
        <f t="shared" si="35"/>
        <v>0</v>
      </c>
      <c r="AJ77" s="303">
        <f t="shared" si="35"/>
        <v>0</v>
      </c>
      <c r="AK77" s="303">
        <f t="shared" si="35"/>
        <v>0</v>
      </c>
      <c r="AL77" s="303">
        <f t="shared" si="35"/>
        <v>0</v>
      </c>
      <c r="AM77" s="303">
        <f t="shared" si="35"/>
        <v>0</v>
      </c>
      <c r="AN77" s="306">
        <f t="shared" si="35"/>
        <v>0</v>
      </c>
      <c r="AO77" s="303">
        <f t="shared" si="35"/>
        <v>0</v>
      </c>
      <c r="AP77" s="303">
        <f t="shared" si="35"/>
        <v>0</v>
      </c>
      <c r="AQ77" s="303">
        <f t="shared" si="35"/>
        <v>0</v>
      </c>
      <c r="AR77" s="304"/>
      <c r="AS77" s="304"/>
      <c r="AT77" s="302">
        <f t="shared" ref="AT77:BE77" si="36">SUM(AT73:AT74)</f>
        <v>0</v>
      </c>
      <c r="AU77" s="303">
        <f t="shared" si="36"/>
        <v>0</v>
      </c>
      <c r="AV77" s="303">
        <f t="shared" si="36"/>
        <v>0</v>
      </c>
      <c r="AW77" s="303">
        <f t="shared" si="36"/>
        <v>0</v>
      </c>
      <c r="AX77" s="303">
        <f t="shared" si="36"/>
        <v>0</v>
      </c>
      <c r="AY77" s="303">
        <f t="shared" si="36"/>
        <v>0</v>
      </c>
      <c r="AZ77" s="303">
        <f t="shared" si="36"/>
        <v>0</v>
      </c>
      <c r="BA77" s="303">
        <f t="shared" si="36"/>
        <v>0</v>
      </c>
      <c r="BB77" s="303">
        <f t="shared" si="36"/>
        <v>0</v>
      </c>
      <c r="BC77" s="303">
        <f t="shared" si="36"/>
        <v>0</v>
      </c>
      <c r="BD77" s="303">
        <f t="shared" si="36"/>
        <v>0</v>
      </c>
      <c r="BE77" s="305">
        <f t="shared" si="36"/>
        <v>0</v>
      </c>
      <c r="BF77" s="304"/>
      <c r="BG77" s="304"/>
      <c r="BH77" s="302">
        <f t="shared" ref="BH77:BS77" si="37">SUM(BH73:BH74)</f>
        <v>0</v>
      </c>
      <c r="BI77" s="303">
        <f t="shared" si="37"/>
        <v>0</v>
      </c>
      <c r="BJ77" s="303">
        <f t="shared" si="37"/>
        <v>0</v>
      </c>
      <c r="BK77" s="303">
        <f t="shared" si="37"/>
        <v>0</v>
      </c>
      <c r="BL77" s="303">
        <f t="shared" si="37"/>
        <v>0</v>
      </c>
      <c r="BM77" s="303">
        <f t="shared" si="37"/>
        <v>0</v>
      </c>
      <c r="BN77" s="303">
        <f t="shared" si="37"/>
        <v>0</v>
      </c>
      <c r="BO77" s="303">
        <f t="shared" si="37"/>
        <v>0</v>
      </c>
      <c r="BP77" s="303">
        <f t="shared" si="37"/>
        <v>0</v>
      </c>
      <c r="BQ77" s="303">
        <f t="shared" si="37"/>
        <v>0</v>
      </c>
      <c r="BR77" s="303">
        <f t="shared" si="37"/>
        <v>0</v>
      </c>
      <c r="BS77" s="305">
        <f t="shared" si="37"/>
        <v>0</v>
      </c>
      <c r="BT77" s="307"/>
      <c r="BU77" s="307"/>
      <c r="BV77" s="302">
        <f t="shared" ref="BV77:CG77" si="38">SUM(BV73:BV74)</f>
        <v>0</v>
      </c>
      <c r="BW77" s="303">
        <f t="shared" si="38"/>
        <v>0</v>
      </c>
      <c r="BX77" s="303">
        <f t="shared" si="38"/>
        <v>0</v>
      </c>
      <c r="BY77" s="303">
        <f t="shared" si="38"/>
        <v>0</v>
      </c>
      <c r="BZ77" s="303">
        <f t="shared" si="38"/>
        <v>0</v>
      </c>
      <c r="CA77" s="303">
        <f t="shared" si="38"/>
        <v>0</v>
      </c>
      <c r="CB77" s="303">
        <f t="shared" si="38"/>
        <v>0</v>
      </c>
      <c r="CC77" s="303">
        <f t="shared" si="38"/>
        <v>0</v>
      </c>
      <c r="CD77" s="303">
        <f t="shared" si="38"/>
        <v>0</v>
      </c>
      <c r="CE77" s="303">
        <f t="shared" si="38"/>
        <v>0</v>
      </c>
      <c r="CF77" s="303">
        <f t="shared" si="38"/>
        <v>0</v>
      </c>
      <c r="CG77" s="305">
        <f t="shared" si="38"/>
        <v>0</v>
      </c>
      <c r="CH77" s="308"/>
      <c r="CI77" s="308"/>
      <c r="CJ77" s="308"/>
      <c r="CM77" s="310"/>
      <c r="CN77" s="297"/>
    </row>
    <row r="78" spans="1:92" s="265" customFormat="1" ht="13" x14ac:dyDescent="0.3">
      <c r="A78" s="274" t="s">
        <v>211</v>
      </c>
      <c r="B78" s="275" t="s">
        <v>219</v>
      </c>
      <c r="C78" s="286"/>
      <c r="D78" s="282"/>
      <c r="E78" s="283"/>
      <c r="F78" s="283"/>
      <c r="G78" s="283"/>
      <c r="H78" s="283"/>
      <c r="I78" s="283"/>
      <c r="J78" s="283"/>
      <c r="K78" s="283"/>
      <c r="L78" s="283"/>
      <c r="M78" s="283"/>
      <c r="N78" s="283"/>
      <c r="O78" s="284"/>
      <c r="P78" s="281"/>
      <c r="Q78" s="281"/>
      <c r="R78" s="282"/>
      <c r="S78" s="283"/>
      <c r="T78" s="283"/>
      <c r="U78" s="283"/>
      <c r="V78" s="283"/>
      <c r="W78" s="283"/>
      <c r="X78" s="283"/>
      <c r="Y78" s="283"/>
      <c r="Z78" s="283"/>
      <c r="AA78" s="283"/>
      <c r="AB78" s="283"/>
      <c r="AC78" s="284"/>
      <c r="AD78" s="281"/>
      <c r="AE78" s="281"/>
      <c r="AF78" s="282"/>
      <c r="AG78" s="283"/>
      <c r="AH78" s="283"/>
      <c r="AI78" s="283"/>
      <c r="AJ78" s="283"/>
      <c r="AK78" s="283"/>
      <c r="AL78" s="283"/>
      <c r="AM78" s="283"/>
      <c r="AN78" s="283"/>
      <c r="AO78" s="283"/>
      <c r="AP78" s="283"/>
      <c r="AQ78" s="284"/>
      <c r="AR78" s="281"/>
      <c r="AS78" s="281"/>
      <c r="AT78" s="282"/>
      <c r="AU78" s="283"/>
      <c r="AV78" s="283"/>
      <c r="AW78" s="283"/>
      <c r="AX78" s="283"/>
      <c r="AY78" s="283"/>
      <c r="AZ78" s="283"/>
      <c r="BA78" s="283"/>
      <c r="BB78" s="283"/>
      <c r="BC78" s="283"/>
      <c r="BD78" s="283"/>
      <c r="BE78" s="283"/>
      <c r="BF78" s="281"/>
      <c r="BG78" s="281"/>
      <c r="BH78" s="277"/>
      <c r="BI78" s="278"/>
      <c r="BJ78" s="278"/>
      <c r="BK78" s="278"/>
      <c r="BL78" s="278"/>
      <c r="BM78" s="278"/>
      <c r="BN78" s="278"/>
      <c r="BO78" s="278"/>
      <c r="BP78" s="278"/>
      <c r="BQ78" s="278"/>
      <c r="BR78" s="278"/>
      <c r="BS78" s="279"/>
      <c r="BT78" s="283"/>
      <c r="BU78" s="283"/>
      <c r="BV78" s="277"/>
      <c r="BW78" s="278"/>
      <c r="BX78" s="278"/>
      <c r="BY78" s="278"/>
      <c r="BZ78" s="278"/>
      <c r="CA78" s="278"/>
      <c r="CB78" s="278"/>
      <c r="CC78" s="278"/>
      <c r="CD78" s="278"/>
      <c r="CE78" s="278"/>
      <c r="CF78" s="278"/>
      <c r="CG78" s="279"/>
    </row>
    <row r="79" spans="1:92" s="265" customFormat="1" ht="13" x14ac:dyDescent="0.3">
      <c r="A79" s="274" t="s">
        <v>211</v>
      </c>
      <c r="B79" s="275" t="s">
        <v>220</v>
      </c>
      <c r="C79" s="286"/>
      <c r="D79" s="282"/>
      <c r="E79" s="283"/>
      <c r="F79" s="283"/>
      <c r="G79" s="283"/>
      <c r="H79" s="283"/>
      <c r="I79" s="283"/>
      <c r="J79" s="283"/>
      <c r="K79" s="283"/>
      <c r="L79" s="283"/>
      <c r="M79" s="283"/>
      <c r="N79" s="283"/>
      <c r="O79" s="284"/>
      <c r="P79" s="281"/>
      <c r="Q79" s="281"/>
      <c r="R79" s="282"/>
      <c r="S79" s="283"/>
      <c r="T79" s="283"/>
      <c r="U79" s="283"/>
      <c r="V79" s="283"/>
      <c r="W79" s="283"/>
      <c r="X79" s="283"/>
      <c r="Y79" s="283"/>
      <c r="Z79" s="283"/>
      <c r="AA79" s="283"/>
      <c r="AB79" s="283"/>
      <c r="AC79" s="284"/>
      <c r="AD79" s="281"/>
      <c r="AE79" s="281"/>
      <c r="AF79" s="282"/>
      <c r="AG79" s="283"/>
      <c r="AH79" s="283"/>
      <c r="AI79" s="283"/>
      <c r="AJ79" s="283"/>
      <c r="AK79" s="283"/>
      <c r="AL79" s="283"/>
      <c r="AM79" s="283"/>
      <c r="AN79" s="283"/>
      <c r="AO79" s="283"/>
      <c r="AP79" s="283"/>
      <c r="AQ79" s="284"/>
      <c r="AR79" s="281"/>
      <c r="AS79" s="281"/>
      <c r="AT79" s="282"/>
      <c r="AU79" s="283"/>
      <c r="AV79" s="283"/>
      <c r="AW79" s="283"/>
      <c r="AX79" s="283"/>
      <c r="AY79" s="283"/>
      <c r="AZ79" s="283"/>
      <c r="BA79" s="283"/>
      <c r="BB79" s="283"/>
      <c r="BC79" s="283"/>
      <c r="BD79" s="283"/>
      <c r="BE79" s="283"/>
      <c r="BF79" s="281"/>
      <c r="BG79" s="281"/>
      <c r="BH79" s="282"/>
      <c r="BI79" s="283"/>
      <c r="BJ79" s="283"/>
      <c r="BK79" s="283"/>
      <c r="BL79" s="283"/>
      <c r="BM79" s="283"/>
      <c r="BN79" s="283"/>
      <c r="BO79" s="283"/>
      <c r="BP79" s="283"/>
      <c r="BQ79" s="283"/>
      <c r="BR79" s="283"/>
      <c r="BS79" s="284"/>
      <c r="BT79" s="283"/>
      <c r="BU79" s="283"/>
      <c r="BV79" s="282"/>
      <c r="BW79" s="283"/>
      <c r="BX79" s="283"/>
      <c r="BY79" s="283"/>
      <c r="BZ79" s="283"/>
      <c r="CA79" s="283"/>
      <c r="CB79" s="283"/>
      <c r="CC79" s="283"/>
      <c r="CD79" s="283"/>
      <c r="CE79" s="283"/>
      <c r="CF79" s="283"/>
      <c r="CG79" s="284"/>
    </row>
    <row r="80" spans="1:92" s="265" customFormat="1" ht="13.5" thickBot="1" x14ac:dyDescent="0.35">
      <c r="A80" s="274" t="s">
        <v>211</v>
      </c>
      <c r="B80" s="275" t="s">
        <v>221</v>
      </c>
      <c r="C80" s="286"/>
      <c r="D80" s="282"/>
      <c r="E80" s="283"/>
      <c r="F80" s="283"/>
      <c r="G80" s="283"/>
      <c r="H80" s="283"/>
      <c r="I80" s="283"/>
      <c r="J80" s="283"/>
      <c r="K80" s="283"/>
      <c r="L80" s="283"/>
      <c r="M80" s="283"/>
      <c r="N80" s="283"/>
      <c r="O80" s="284"/>
      <c r="P80" s="281"/>
      <c r="Q80" s="281"/>
      <c r="R80" s="282"/>
      <c r="S80" s="283"/>
      <c r="T80" s="283"/>
      <c r="U80" s="283"/>
      <c r="V80" s="283"/>
      <c r="W80" s="283"/>
      <c r="X80" s="283"/>
      <c r="Y80" s="283"/>
      <c r="Z80" s="283"/>
      <c r="AA80" s="283"/>
      <c r="AB80" s="283"/>
      <c r="AC80" s="284"/>
      <c r="AD80" s="281"/>
      <c r="AE80" s="281"/>
      <c r="AF80" s="282"/>
      <c r="AG80" s="283"/>
      <c r="AH80" s="283"/>
      <c r="AI80" s="283"/>
      <c r="AJ80" s="283"/>
      <c r="AK80" s="283"/>
      <c r="AL80" s="283"/>
      <c r="AM80" s="283"/>
      <c r="AN80" s="283"/>
      <c r="AO80" s="283"/>
      <c r="AP80" s="283"/>
      <c r="AQ80" s="284"/>
      <c r="AR80" s="281"/>
      <c r="AS80" s="281"/>
      <c r="AT80" s="282"/>
      <c r="AU80" s="283"/>
      <c r="AV80" s="283"/>
      <c r="AW80" s="283"/>
      <c r="AX80" s="283"/>
      <c r="AY80" s="283"/>
      <c r="AZ80" s="283"/>
      <c r="BA80" s="283"/>
      <c r="BB80" s="283"/>
      <c r="BC80" s="283"/>
      <c r="BD80" s="283"/>
      <c r="BE80" s="283"/>
      <c r="BF80" s="281"/>
      <c r="BG80" s="281"/>
      <c r="BH80" s="282"/>
      <c r="BI80" s="283"/>
      <c r="BJ80" s="283"/>
      <c r="BK80" s="283"/>
      <c r="BL80" s="283"/>
      <c r="BM80" s="283"/>
      <c r="BN80" s="283"/>
      <c r="BO80" s="283"/>
      <c r="BP80" s="283"/>
      <c r="BQ80" s="283"/>
      <c r="BR80" s="283"/>
      <c r="BS80" s="284"/>
      <c r="BT80" s="283"/>
      <c r="BU80" s="283"/>
      <c r="BV80" s="282"/>
      <c r="BW80" s="283"/>
      <c r="BX80" s="283"/>
      <c r="BY80" s="283"/>
      <c r="BZ80" s="283"/>
      <c r="CA80" s="283"/>
      <c r="CB80" s="283"/>
      <c r="CC80" s="283"/>
      <c r="CD80" s="283"/>
      <c r="CE80" s="283"/>
      <c r="CF80" s="283"/>
      <c r="CG80" s="284"/>
    </row>
    <row r="81" spans="1:92" s="265" customFormat="1" ht="13.5" thickBot="1" x14ac:dyDescent="0.35">
      <c r="A81" s="274" t="s">
        <v>211</v>
      </c>
      <c r="B81" s="275"/>
      <c r="C81" s="276" t="s">
        <v>37</v>
      </c>
      <c r="D81" s="294"/>
      <c r="E81" s="290"/>
      <c r="F81" s="290"/>
      <c r="G81" s="290"/>
      <c r="H81" s="290"/>
      <c r="I81" s="290"/>
      <c r="J81" s="290"/>
      <c r="K81" s="290"/>
      <c r="L81" s="290"/>
      <c r="M81" s="290"/>
      <c r="N81" s="290"/>
      <c r="O81" s="290"/>
      <c r="P81" s="281"/>
      <c r="Q81" s="281"/>
      <c r="R81" s="294"/>
      <c r="S81" s="290"/>
      <c r="T81" s="290"/>
      <c r="U81" s="290"/>
      <c r="V81" s="290"/>
      <c r="W81" s="290"/>
      <c r="X81" s="290"/>
      <c r="Y81" s="290"/>
      <c r="Z81" s="290"/>
      <c r="AA81" s="290"/>
      <c r="AB81" s="290"/>
      <c r="AC81" s="293"/>
      <c r="AD81" s="281"/>
      <c r="AE81" s="281"/>
      <c r="AF81" s="294"/>
      <c r="AG81" s="290"/>
      <c r="AH81" s="290"/>
      <c r="AI81" s="290"/>
      <c r="AJ81" s="290"/>
      <c r="AK81" s="290"/>
      <c r="AL81" s="290"/>
      <c r="AM81" s="290"/>
      <c r="AN81" s="290"/>
      <c r="AO81" s="290"/>
      <c r="AP81" s="290"/>
      <c r="AQ81" s="293"/>
      <c r="AR81" s="281"/>
      <c r="AS81" s="281"/>
      <c r="AT81" s="291"/>
      <c r="AU81" s="292"/>
      <c r="AV81" s="292"/>
      <c r="AW81" s="292"/>
      <c r="AX81" s="292"/>
      <c r="AY81" s="311" t="e">
        <f>#REF!</f>
        <v>#REF!</v>
      </c>
      <c r="AZ81" s="292"/>
      <c r="BA81" s="292"/>
      <c r="BB81" s="292"/>
      <c r="BC81" s="292"/>
      <c r="BD81" s="290"/>
      <c r="BE81" s="293"/>
      <c r="BF81" s="281"/>
      <c r="BG81" s="281"/>
      <c r="BH81" s="291"/>
      <c r="BI81" s="292"/>
      <c r="BJ81" s="292"/>
      <c r="BK81" s="292"/>
      <c r="BL81" s="292"/>
      <c r="BM81" s="311"/>
      <c r="BN81" s="292"/>
      <c r="BO81" s="292"/>
      <c r="BP81" s="292"/>
      <c r="BQ81" s="292"/>
      <c r="BR81" s="290"/>
      <c r="BS81" s="293"/>
      <c r="BT81" s="290"/>
      <c r="BU81" s="290"/>
      <c r="BV81" s="294"/>
      <c r="BW81" s="290"/>
      <c r="BX81" s="290"/>
      <c r="BY81" s="290"/>
      <c r="BZ81" s="290"/>
      <c r="CA81" s="290"/>
      <c r="CB81" s="290"/>
      <c r="CC81" s="290"/>
      <c r="CD81" s="290"/>
      <c r="CE81" s="290"/>
      <c r="CF81" s="290"/>
      <c r="CG81" s="293"/>
      <c r="CJ81" s="265" t="s">
        <v>38</v>
      </c>
      <c r="CK81" s="295">
        <f>'[1]Récap Hypothéses'!C70</f>
        <v>0</v>
      </c>
    </row>
    <row r="82" spans="1:92" s="265" customFormat="1" ht="13" x14ac:dyDescent="0.3">
      <c r="A82" s="274" t="s">
        <v>211</v>
      </c>
      <c r="B82" s="275"/>
      <c r="C82" s="286" t="s">
        <v>40</v>
      </c>
      <c r="D82" s="294"/>
      <c r="E82" s="290"/>
      <c r="F82" s="290"/>
      <c r="G82" s="290"/>
      <c r="H82" s="290"/>
      <c r="I82" s="290"/>
      <c r="J82" s="290"/>
      <c r="K82" s="290"/>
      <c r="L82" s="290"/>
      <c r="M82" s="290"/>
      <c r="N82" s="290"/>
      <c r="O82" s="290"/>
      <c r="P82" s="281"/>
      <c r="Q82" s="281"/>
      <c r="R82" s="294"/>
      <c r="S82" s="290"/>
      <c r="T82" s="290"/>
      <c r="U82" s="290"/>
      <c r="V82" s="290"/>
      <c r="W82" s="290"/>
      <c r="X82" s="290"/>
      <c r="Y82" s="290"/>
      <c r="Z82" s="290"/>
      <c r="AA82" s="290"/>
      <c r="AB82" s="290"/>
      <c r="AC82" s="293"/>
      <c r="AD82" s="281"/>
      <c r="AE82" s="281"/>
      <c r="AF82" s="294"/>
      <c r="AG82" s="290"/>
      <c r="AH82" s="290"/>
      <c r="AI82" s="290"/>
      <c r="AJ82" s="290"/>
      <c r="AK82" s="290"/>
      <c r="AL82" s="290"/>
      <c r="AM82" s="290"/>
      <c r="AN82" s="290"/>
      <c r="AO82" s="290"/>
      <c r="AP82" s="290"/>
      <c r="AQ82" s="293"/>
      <c r="AR82" s="281"/>
      <c r="AS82" s="281"/>
      <c r="AT82" s="291"/>
      <c r="AU82" s="292"/>
      <c r="AV82" s="292"/>
      <c r="AW82" s="292"/>
      <c r="AX82" s="292"/>
      <c r="AY82" s="292"/>
      <c r="AZ82" s="292"/>
      <c r="BA82" s="292"/>
      <c r="BB82" s="292"/>
      <c r="BC82" s="292"/>
      <c r="BD82" s="290"/>
      <c r="BE82" s="293"/>
      <c r="BF82" s="281"/>
      <c r="BG82" s="281"/>
      <c r="BH82" s="291"/>
      <c r="BI82" s="292"/>
      <c r="BJ82" s="292"/>
      <c r="BK82" s="292"/>
      <c r="BL82" s="292"/>
      <c r="BM82" s="292"/>
      <c r="BN82" s="292"/>
      <c r="BO82" s="292"/>
      <c r="BP82" s="292"/>
      <c r="BQ82" s="292"/>
      <c r="BR82" s="290"/>
      <c r="BS82" s="290"/>
      <c r="BT82" s="290"/>
      <c r="BU82" s="290"/>
      <c r="BV82" s="294"/>
      <c r="BW82" s="290"/>
      <c r="BX82" s="290"/>
      <c r="BY82" s="290"/>
      <c r="BZ82" s="290"/>
      <c r="CA82" s="290"/>
      <c r="CB82" s="290"/>
      <c r="CC82" s="290"/>
      <c r="CD82" s="290"/>
      <c r="CE82" s="290"/>
      <c r="CF82" s="290"/>
      <c r="CG82" s="293"/>
      <c r="CM82" s="312"/>
      <c r="CN82" s="313"/>
    </row>
    <row r="83" spans="1:92" s="309" customFormat="1" ht="13.5" thickBot="1" x14ac:dyDescent="0.35">
      <c r="A83" s="299" t="s">
        <v>213</v>
      </c>
      <c r="B83" s="300"/>
      <c r="C83" s="301" t="s">
        <v>42</v>
      </c>
      <c r="D83" s="302">
        <f t="shared" ref="D83:O83" si="39">SUM(D78:D82)</f>
        <v>0</v>
      </c>
      <c r="E83" s="303">
        <f t="shared" si="39"/>
        <v>0</v>
      </c>
      <c r="F83" s="303">
        <f t="shared" si="39"/>
        <v>0</v>
      </c>
      <c r="G83" s="303">
        <f t="shared" si="39"/>
        <v>0</v>
      </c>
      <c r="H83" s="303">
        <f t="shared" si="39"/>
        <v>0</v>
      </c>
      <c r="I83" s="303">
        <f t="shared" si="39"/>
        <v>0</v>
      </c>
      <c r="J83" s="303">
        <f t="shared" si="39"/>
        <v>0</v>
      </c>
      <c r="K83" s="303">
        <f t="shared" si="39"/>
        <v>0</v>
      </c>
      <c r="L83" s="303">
        <f t="shared" si="39"/>
        <v>0</v>
      </c>
      <c r="M83" s="303">
        <f t="shared" si="39"/>
        <v>0</v>
      </c>
      <c r="N83" s="303">
        <f t="shared" si="39"/>
        <v>0</v>
      </c>
      <c r="O83" s="303">
        <f t="shared" si="39"/>
        <v>0</v>
      </c>
      <c r="P83" s="304"/>
      <c r="Q83" s="304"/>
      <c r="R83" s="302">
        <f t="shared" ref="R83:AC83" si="40">SUM(R78:R82)</f>
        <v>0</v>
      </c>
      <c r="S83" s="303">
        <f t="shared" si="40"/>
        <v>0</v>
      </c>
      <c r="T83" s="303">
        <f t="shared" si="40"/>
        <v>0</v>
      </c>
      <c r="U83" s="303">
        <f t="shared" si="40"/>
        <v>0</v>
      </c>
      <c r="V83" s="303">
        <f t="shared" si="40"/>
        <v>0</v>
      </c>
      <c r="W83" s="303">
        <f t="shared" si="40"/>
        <v>0</v>
      </c>
      <c r="X83" s="303">
        <f t="shared" si="40"/>
        <v>0</v>
      </c>
      <c r="Y83" s="303">
        <f t="shared" si="40"/>
        <v>0</v>
      </c>
      <c r="Z83" s="303">
        <f t="shared" si="40"/>
        <v>0</v>
      </c>
      <c r="AA83" s="303">
        <f t="shared" si="40"/>
        <v>0</v>
      </c>
      <c r="AB83" s="303">
        <f t="shared" si="40"/>
        <v>0</v>
      </c>
      <c r="AC83" s="305">
        <f t="shared" si="40"/>
        <v>0</v>
      </c>
      <c r="AD83" s="304"/>
      <c r="AE83" s="304"/>
      <c r="AF83" s="302">
        <f t="shared" ref="AF83:AQ83" si="41">SUM(AF78:AF82)</f>
        <v>0</v>
      </c>
      <c r="AG83" s="303">
        <f t="shared" si="41"/>
        <v>0</v>
      </c>
      <c r="AH83" s="303">
        <f t="shared" si="41"/>
        <v>0</v>
      </c>
      <c r="AI83" s="303">
        <f t="shared" si="41"/>
        <v>0</v>
      </c>
      <c r="AJ83" s="303">
        <f t="shared" si="41"/>
        <v>0</v>
      </c>
      <c r="AK83" s="303">
        <f t="shared" si="41"/>
        <v>0</v>
      </c>
      <c r="AL83" s="303">
        <f t="shared" si="41"/>
        <v>0</v>
      </c>
      <c r="AM83" s="303">
        <f t="shared" si="41"/>
        <v>0</v>
      </c>
      <c r="AN83" s="303">
        <f t="shared" si="41"/>
        <v>0</v>
      </c>
      <c r="AO83" s="303">
        <f t="shared" si="41"/>
        <v>0</v>
      </c>
      <c r="AP83" s="303">
        <f t="shared" si="41"/>
        <v>0</v>
      </c>
      <c r="AQ83" s="305">
        <f t="shared" si="41"/>
        <v>0</v>
      </c>
      <c r="AR83" s="304"/>
      <c r="AS83" s="304"/>
      <c r="AT83" s="302">
        <f t="shared" ref="AT83:BE83" si="42">SUM(AT78:AT82)</f>
        <v>0</v>
      </c>
      <c r="AU83" s="303">
        <f t="shared" si="42"/>
        <v>0</v>
      </c>
      <c r="AV83" s="303">
        <f t="shared" si="42"/>
        <v>0</v>
      </c>
      <c r="AW83" s="303">
        <f t="shared" si="42"/>
        <v>0</v>
      </c>
      <c r="AX83" s="303">
        <f t="shared" si="42"/>
        <v>0</v>
      </c>
      <c r="AY83" s="303" t="e">
        <f t="shared" si="42"/>
        <v>#REF!</v>
      </c>
      <c r="AZ83" s="303">
        <f t="shared" si="42"/>
        <v>0</v>
      </c>
      <c r="BA83" s="303">
        <f t="shared" si="42"/>
        <v>0</v>
      </c>
      <c r="BB83" s="303">
        <f t="shared" si="42"/>
        <v>0</v>
      </c>
      <c r="BC83" s="303">
        <f t="shared" si="42"/>
        <v>0</v>
      </c>
      <c r="BD83" s="303">
        <f t="shared" si="42"/>
        <v>0</v>
      </c>
      <c r="BE83" s="305">
        <f t="shared" si="42"/>
        <v>0</v>
      </c>
      <c r="BF83" s="304"/>
      <c r="BG83" s="304"/>
      <c r="BH83" s="302">
        <f t="shared" ref="BH83:BS83" si="43">SUM(BH78:BH82)</f>
        <v>0</v>
      </c>
      <c r="BI83" s="303">
        <f t="shared" si="43"/>
        <v>0</v>
      </c>
      <c r="BJ83" s="303">
        <f t="shared" si="43"/>
        <v>0</v>
      </c>
      <c r="BK83" s="303">
        <f t="shared" si="43"/>
        <v>0</v>
      </c>
      <c r="BL83" s="303">
        <f t="shared" si="43"/>
        <v>0</v>
      </c>
      <c r="BM83" s="303">
        <f t="shared" si="43"/>
        <v>0</v>
      </c>
      <c r="BN83" s="303">
        <f t="shared" si="43"/>
        <v>0</v>
      </c>
      <c r="BO83" s="303">
        <f t="shared" si="43"/>
        <v>0</v>
      </c>
      <c r="BP83" s="303">
        <f t="shared" si="43"/>
        <v>0</v>
      </c>
      <c r="BQ83" s="303">
        <f t="shared" si="43"/>
        <v>0</v>
      </c>
      <c r="BR83" s="303">
        <f t="shared" si="43"/>
        <v>0</v>
      </c>
      <c r="BS83" s="305">
        <f t="shared" si="43"/>
        <v>0</v>
      </c>
      <c r="BT83" s="307"/>
      <c r="BU83" s="307"/>
      <c r="BV83" s="302">
        <f t="shared" ref="BV83:CG83" si="44">SUM(BV78:BV82)</f>
        <v>0</v>
      </c>
      <c r="BW83" s="303">
        <f t="shared" si="44"/>
        <v>0</v>
      </c>
      <c r="BX83" s="303">
        <f t="shared" si="44"/>
        <v>0</v>
      </c>
      <c r="BY83" s="303">
        <f t="shared" si="44"/>
        <v>0</v>
      </c>
      <c r="BZ83" s="303">
        <f t="shared" si="44"/>
        <v>0</v>
      </c>
      <c r="CA83" s="303">
        <f t="shared" si="44"/>
        <v>0</v>
      </c>
      <c r="CB83" s="303">
        <f t="shared" si="44"/>
        <v>0</v>
      </c>
      <c r="CC83" s="303">
        <f t="shared" si="44"/>
        <v>0</v>
      </c>
      <c r="CD83" s="303">
        <f t="shared" si="44"/>
        <v>0</v>
      </c>
      <c r="CE83" s="303">
        <f t="shared" si="44"/>
        <v>0</v>
      </c>
      <c r="CF83" s="303">
        <f t="shared" si="44"/>
        <v>0</v>
      </c>
      <c r="CG83" s="305">
        <f t="shared" si="44"/>
        <v>0</v>
      </c>
      <c r="CH83" s="308"/>
      <c r="CI83" s="308"/>
      <c r="CM83" s="312"/>
      <c r="CN83" s="297"/>
    </row>
    <row r="84" spans="1:92" s="265" customFormat="1" ht="13" x14ac:dyDescent="0.3">
      <c r="A84" s="274" t="s">
        <v>214</v>
      </c>
      <c r="B84" s="275" t="s">
        <v>219</v>
      </c>
      <c r="C84" s="286"/>
      <c r="D84" s="282"/>
      <c r="E84" s="283"/>
      <c r="F84" s="283"/>
      <c r="G84" s="283"/>
      <c r="H84" s="283"/>
      <c r="I84" s="283"/>
      <c r="J84" s="283"/>
      <c r="K84" s="283"/>
      <c r="L84" s="283"/>
      <c r="M84" s="283"/>
      <c r="N84" s="283"/>
      <c r="O84" s="284"/>
      <c r="P84" s="281"/>
      <c r="Q84" s="281"/>
      <c r="R84" s="282"/>
      <c r="S84" s="283"/>
      <c r="T84" s="283"/>
      <c r="U84" s="283"/>
      <c r="V84" s="283"/>
      <c r="W84" s="283"/>
      <c r="X84" s="283"/>
      <c r="Y84" s="283"/>
      <c r="Z84" s="283"/>
      <c r="AA84" s="283"/>
      <c r="AB84" s="283"/>
      <c r="AC84" s="284"/>
      <c r="AD84" s="281"/>
      <c r="AE84" s="281"/>
      <c r="AF84" s="282"/>
      <c r="AG84" s="283"/>
      <c r="AH84" s="283"/>
      <c r="AI84" s="283"/>
      <c r="AJ84" s="283"/>
      <c r="AK84" s="283"/>
      <c r="AL84" s="283"/>
      <c r="AM84" s="283"/>
      <c r="AN84" s="283"/>
      <c r="AO84" s="283"/>
      <c r="AP84" s="283"/>
      <c r="AQ84" s="284"/>
      <c r="AR84" s="281"/>
      <c r="AS84" s="281"/>
      <c r="AT84" s="282"/>
      <c r="AU84" s="283"/>
      <c r="AV84" s="283"/>
      <c r="AW84" s="283"/>
      <c r="AX84" s="283"/>
      <c r="AY84" s="283"/>
      <c r="AZ84" s="283"/>
      <c r="BA84" s="283"/>
      <c r="BB84" s="283"/>
      <c r="BC84" s="283"/>
      <c r="BD84" s="283"/>
      <c r="BE84" s="283"/>
      <c r="BF84" s="281"/>
      <c r="BG84" s="281"/>
      <c r="BH84" s="277"/>
      <c r="BI84" s="278"/>
      <c r="BJ84" s="278"/>
      <c r="BK84" s="278"/>
      <c r="BL84" s="278"/>
      <c r="BM84" s="278"/>
      <c r="BN84" s="278"/>
      <c r="BO84" s="278"/>
      <c r="BP84" s="278"/>
      <c r="BQ84" s="278"/>
      <c r="BR84" s="278"/>
      <c r="BS84" s="279"/>
      <c r="BT84" s="283"/>
      <c r="BU84" s="283"/>
      <c r="BV84" s="277"/>
      <c r="BW84" s="278"/>
      <c r="BX84" s="278"/>
      <c r="BY84" s="278"/>
      <c r="BZ84" s="278"/>
      <c r="CA84" s="278"/>
      <c r="CB84" s="278"/>
      <c r="CC84" s="278"/>
      <c r="CD84" s="278"/>
      <c r="CE84" s="278"/>
      <c r="CF84" s="278"/>
      <c r="CG84" s="279"/>
    </row>
    <row r="85" spans="1:92" s="265" customFormat="1" ht="13" x14ac:dyDescent="0.3">
      <c r="A85" s="274" t="s">
        <v>214</v>
      </c>
      <c r="B85" s="275" t="s">
        <v>220</v>
      </c>
      <c r="C85" s="286"/>
      <c r="D85" s="282"/>
      <c r="E85" s="283"/>
      <c r="F85" s="283"/>
      <c r="G85" s="283"/>
      <c r="H85" s="283"/>
      <c r="I85" s="283"/>
      <c r="J85" s="283"/>
      <c r="K85" s="283"/>
      <c r="L85" s="283"/>
      <c r="M85" s="283"/>
      <c r="N85" s="283"/>
      <c r="O85" s="284"/>
      <c r="P85" s="281"/>
      <c r="Q85" s="281"/>
      <c r="R85" s="282"/>
      <c r="S85" s="283"/>
      <c r="T85" s="283"/>
      <c r="U85" s="283"/>
      <c r="V85" s="283"/>
      <c r="W85" s="283"/>
      <c r="X85" s="283"/>
      <c r="Y85" s="283"/>
      <c r="Z85" s="283"/>
      <c r="AA85" s="283"/>
      <c r="AB85" s="283"/>
      <c r="AC85" s="284"/>
      <c r="AD85" s="281"/>
      <c r="AE85" s="281"/>
      <c r="AF85" s="282"/>
      <c r="AG85" s="283"/>
      <c r="AH85" s="283"/>
      <c r="AI85" s="283"/>
      <c r="AJ85" s="283"/>
      <c r="AK85" s="283"/>
      <c r="AL85" s="283"/>
      <c r="AM85" s="283"/>
      <c r="AN85" s="283"/>
      <c r="AO85" s="283"/>
      <c r="AP85" s="283"/>
      <c r="AQ85" s="284"/>
      <c r="AR85" s="281"/>
      <c r="AS85" s="281"/>
      <c r="AT85" s="282"/>
      <c r="AU85" s="283"/>
      <c r="AV85" s="283"/>
      <c r="AW85" s="283"/>
      <c r="AX85" s="283"/>
      <c r="AY85" s="283"/>
      <c r="AZ85" s="283"/>
      <c r="BA85" s="283"/>
      <c r="BB85" s="283"/>
      <c r="BC85" s="283"/>
      <c r="BD85" s="283"/>
      <c r="BE85" s="283"/>
      <c r="BF85" s="281"/>
      <c r="BG85" s="281"/>
      <c r="BH85" s="282"/>
      <c r="BI85" s="283"/>
      <c r="BJ85" s="283"/>
      <c r="BK85" s="283"/>
      <c r="BL85" s="283"/>
      <c r="BM85" s="283"/>
      <c r="BN85" s="283"/>
      <c r="BO85" s="283"/>
      <c r="BP85" s="283"/>
      <c r="BQ85" s="283"/>
      <c r="BR85" s="283"/>
      <c r="BS85" s="284"/>
      <c r="BT85" s="283"/>
      <c r="BU85" s="283"/>
      <c r="BV85" s="282"/>
      <c r="BW85" s="283"/>
      <c r="BX85" s="283"/>
      <c r="BY85" s="283"/>
      <c r="BZ85" s="283"/>
      <c r="CA85" s="283"/>
      <c r="CB85" s="283"/>
      <c r="CC85" s="283"/>
      <c r="CD85" s="283"/>
      <c r="CE85" s="283"/>
      <c r="CF85" s="283"/>
      <c r="CG85" s="284"/>
    </row>
    <row r="86" spans="1:92" s="265" customFormat="1" ht="13.5" thickBot="1" x14ac:dyDescent="0.35">
      <c r="A86" s="274" t="s">
        <v>214</v>
      </c>
      <c r="B86" s="275" t="s">
        <v>221</v>
      </c>
      <c r="C86" s="286"/>
      <c r="D86" s="282"/>
      <c r="E86" s="283"/>
      <c r="F86" s="283"/>
      <c r="G86" s="283"/>
      <c r="H86" s="283"/>
      <c r="I86" s="283"/>
      <c r="J86" s="283"/>
      <c r="K86" s="283"/>
      <c r="L86" s="283"/>
      <c r="M86" s="283"/>
      <c r="N86" s="283"/>
      <c r="O86" s="284"/>
      <c r="P86" s="281"/>
      <c r="Q86" s="281"/>
      <c r="R86" s="282"/>
      <c r="S86" s="283"/>
      <c r="T86" s="283"/>
      <c r="U86" s="283"/>
      <c r="V86" s="283"/>
      <c r="W86" s="283"/>
      <c r="X86" s="283"/>
      <c r="Y86" s="283"/>
      <c r="Z86" s="283"/>
      <c r="AA86" s="283"/>
      <c r="AB86" s="283"/>
      <c r="AC86" s="284"/>
      <c r="AD86" s="281"/>
      <c r="AE86" s="281"/>
      <c r="AF86" s="282"/>
      <c r="AG86" s="283"/>
      <c r="AH86" s="283"/>
      <c r="AI86" s="283"/>
      <c r="AJ86" s="283"/>
      <c r="AK86" s="283"/>
      <c r="AL86" s="283"/>
      <c r="AM86" s="283"/>
      <c r="AN86" s="283"/>
      <c r="AO86" s="283"/>
      <c r="AP86" s="283"/>
      <c r="AQ86" s="284"/>
      <c r="AR86" s="281"/>
      <c r="AS86" s="281"/>
      <c r="AT86" s="282"/>
      <c r="AU86" s="283"/>
      <c r="AV86" s="283"/>
      <c r="AW86" s="283"/>
      <c r="AX86" s="283"/>
      <c r="AY86" s="283"/>
      <c r="AZ86" s="283"/>
      <c r="BA86" s="283"/>
      <c r="BB86" s="283"/>
      <c r="BC86" s="283"/>
      <c r="BD86" s="283"/>
      <c r="BE86" s="283"/>
      <c r="BF86" s="281"/>
      <c r="BG86" s="281"/>
      <c r="BH86" s="282"/>
      <c r="BI86" s="283"/>
      <c r="BJ86" s="283"/>
      <c r="BK86" s="283"/>
      <c r="BL86" s="283"/>
      <c r="BM86" s="283"/>
      <c r="BN86" s="283"/>
      <c r="BO86" s="283"/>
      <c r="BP86" s="283"/>
      <c r="BQ86" s="283"/>
      <c r="BR86" s="283"/>
      <c r="BS86" s="284"/>
      <c r="BT86" s="283"/>
      <c r="BU86" s="283"/>
      <c r="BV86" s="282"/>
      <c r="BW86" s="283"/>
      <c r="BX86" s="283"/>
      <c r="BY86" s="283"/>
      <c r="BZ86" s="283"/>
      <c r="CA86" s="283"/>
      <c r="CB86" s="283"/>
      <c r="CC86" s="283"/>
      <c r="CD86" s="283"/>
      <c r="CE86" s="283"/>
      <c r="CF86" s="283"/>
      <c r="CG86" s="284"/>
    </row>
    <row r="87" spans="1:92" s="265" customFormat="1" ht="13.5" thickBot="1" x14ac:dyDescent="0.35">
      <c r="A87" s="274" t="s">
        <v>214</v>
      </c>
      <c r="B87" s="275"/>
      <c r="C87" s="276" t="s">
        <v>37</v>
      </c>
      <c r="D87" s="294"/>
      <c r="E87" s="290"/>
      <c r="F87" s="290"/>
      <c r="G87" s="290"/>
      <c r="H87" s="290"/>
      <c r="I87" s="290"/>
      <c r="J87" s="290"/>
      <c r="K87" s="290"/>
      <c r="L87" s="290"/>
      <c r="M87" s="290"/>
      <c r="N87" s="290"/>
      <c r="O87" s="290"/>
      <c r="P87" s="281"/>
      <c r="Q87" s="281"/>
      <c r="R87" s="294"/>
      <c r="S87" s="290"/>
      <c r="T87" s="290"/>
      <c r="U87" s="290"/>
      <c r="V87" s="290"/>
      <c r="W87" s="290"/>
      <c r="X87" s="290"/>
      <c r="Y87" s="290"/>
      <c r="Z87" s="290"/>
      <c r="AA87" s="290"/>
      <c r="AB87" s="290"/>
      <c r="AC87" s="293"/>
      <c r="AD87" s="281"/>
      <c r="AE87" s="281"/>
      <c r="AF87" s="294"/>
      <c r="AG87" s="290"/>
      <c r="AH87" s="290"/>
      <c r="AI87" s="290"/>
      <c r="AJ87" s="290"/>
      <c r="AK87" s="290"/>
      <c r="AL87" s="290"/>
      <c r="AM87" s="290"/>
      <c r="AN87" s="290"/>
      <c r="AO87" s="290"/>
      <c r="AP87" s="290"/>
      <c r="AQ87" s="293"/>
      <c r="AR87" s="281"/>
      <c r="AS87" s="281"/>
      <c r="AT87" s="291"/>
      <c r="AU87" s="292"/>
      <c r="AV87" s="292"/>
      <c r="AW87" s="292"/>
      <c r="AX87" s="292"/>
      <c r="AY87" s="311" t="e">
        <f>#REF!</f>
        <v>#REF!</v>
      </c>
      <c r="AZ87" s="292"/>
      <c r="BA87" s="292"/>
      <c r="BB87" s="292"/>
      <c r="BC87" s="292"/>
      <c r="BD87" s="290"/>
      <c r="BE87" s="293"/>
      <c r="BF87" s="281"/>
      <c r="BG87" s="281"/>
      <c r="BH87" s="291"/>
      <c r="BI87" s="292"/>
      <c r="BJ87" s="292"/>
      <c r="BK87" s="292"/>
      <c r="BL87" s="292"/>
      <c r="BM87" s="311"/>
      <c r="BN87" s="292"/>
      <c r="BO87" s="292"/>
      <c r="BP87" s="292"/>
      <c r="BQ87" s="292"/>
      <c r="BR87" s="290"/>
      <c r="BS87" s="293"/>
      <c r="BT87" s="290"/>
      <c r="BU87" s="290"/>
      <c r="BV87" s="294"/>
      <c r="BW87" s="290"/>
      <c r="BX87" s="290"/>
      <c r="BY87" s="290"/>
      <c r="BZ87" s="290"/>
      <c r="CA87" s="290"/>
      <c r="CB87" s="290"/>
      <c r="CC87" s="290"/>
      <c r="CD87" s="290"/>
      <c r="CE87" s="290"/>
      <c r="CF87" s="290"/>
      <c r="CG87" s="293"/>
      <c r="CJ87" s="265" t="s">
        <v>38</v>
      </c>
      <c r="CK87" s="295">
        <f>'[1]Récap Hypothéses'!C76</f>
        <v>0</v>
      </c>
      <c r="CL87" s="265" t="s">
        <v>39</v>
      </c>
    </row>
    <row r="88" spans="1:92" s="265" customFormat="1" ht="13" x14ac:dyDescent="0.3">
      <c r="A88" s="274" t="s">
        <v>214</v>
      </c>
      <c r="B88" s="275"/>
      <c r="C88" s="286" t="s">
        <v>40</v>
      </c>
      <c r="D88" s="294"/>
      <c r="E88" s="290"/>
      <c r="F88" s="290"/>
      <c r="G88" s="290"/>
      <c r="H88" s="290"/>
      <c r="I88" s="290"/>
      <c r="J88" s="290"/>
      <c r="K88" s="290"/>
      <c r="L88" s="290"/>
      <c r="M88" s="290"/>
      <c r="N88" s="290"/>
      <c r="O88" s="290"/>
      <c r="P88" s="281"/>
      <c r="Q88" s="281"/>
      <c r="R88" s="294"/>
      <c r="S88" s="290"/>
      <c r="T88" s="290"/>
      <c r="U88" s="290"/>
      <c r="V88" s="290"/>
      <c r="W88" s="290"/>
      <c r="X88" s="290"/>
      <c r="Y88" s="290"/>
      <c r="Z88" s="290"/>
      <c r="AA88" s="290"/>
      <c r="AB88" s="290"/>
      <c r="AC88" s="293"/>
      <c r="AD88" s="281"/>
      <c r="AE88" s="281"/>
      <c r="AF88" s="294"/>
      <c r="AG88" s="290"/>
      <c r="AH88" s="290"/>
      <c r="AI88" s="290"/>
      <c r="AJ88" s="290"/>
      <c r="AK88" s="290"/>
      <c r="AL88" s="290"/>
      <c r="AM88" s="290"/>
      <c r="AN88" s="290"/>
      <c r="AO88" s="290"/>
      <c r="AP88" s="290"/>
      <c r="AQ88" s="293"/>
      <c r="AR88" s="281"/>
      <c r="AS88" s="281"/>
      <c r="AT88" s="291"/>
      <c r="AU88" s="292"/>
      <c r="AV88" s="292"/>
      <c r="AW88" s="292"/>
      <c r="AX88" s="292"/>
      <c r="AY88" s="292"/>
      <c r="AZ88" s="292"/>
      <c r="BA88" s="292"/>
      <c r="BB88" s="292"/>
      <c r="BC88" s="292"/>
      <c r="BD88" s="290"/>
      <c r="BE88" s="293"/>
      <c r="BF88" s="281"/>
      <c r="BG88" s="281"/>
      <c r="BH88" s="291"/>
      <c r="BI88" s="292"/>
      <c r="BJ88" s="292"/>
      <c r="BK88" s="292"/>
      <c r="BL88" s="292"/>
      <c r="BM88" s="292"/>
      <c r="BN88" s="292"/>
      <c r="BO88" s="292"/>
      <c r="BP88" s="292"/>
      <c r="BQ88" s="292"/>
      <c r="BR88" s="290"/>
      <c r="BS88" s="290"/>
      <c r="BT88" s="290"/>
      <c r="BU88" s="290"/>
      <c r="BV88" s="294"/>
      <c r="BW88" s="290"/>
      <c r="BX88" s="290"/>
      <c r="BY88" s="290"/>
      <c r="BZ88" s="290"/>
      <c r="CA88" s="290"/>
      <c r="CB88" s="290"/>
      <c r="CC88" s="290"/>
      <c r="CD88" s="290"/>
      <c r="CE88" s="290"/>
      <c r="CF88" s="290"/>
      <c r="CG88" s="293"/>
      <c r="CM88" s="312"/>
      <c r="CN88" s="313"/>
    </row>
    <row r="89" spans="1:92" s="309" customFormat="1" ht="13.5" thickBot="1" x14ac:dyDescent="0.35">
      <c r="A89" s="299" t="s">
        <v>213</v>
      </c>
      <c r="B89" s="300"/>
      <c r="C89" s="301" t="s">
        <v>42</v>
      </c>
      <c r="D89" s="302">
        <f t="shared" ref="D89:O89" si="45">SUM(D84:D88)</f>
        <v>0</v>
      </c>
      <c r="E89" s="303">
        <f t="shared" si="45"/>
        <v>0</v>
      </c>
      <c r="F89" s="303">
        <f t="shared" si="45"/>
        <v>0</v>
      </c>
      <c r="G89" s="303">
        <f t="shared" si="45"/>
        <v>0</v>
      </c>
      <c r="H89" s="303">
        <f t="shared" si="45"/>
        <v>0</v>
      </c>
      <c r="I89" s="303">
        <f t="shared" si="45"/>
        <v>0</v>
      </c>
      <c r="J89" s="303">
        <f t="shared" si="45"/>
        <v>0</v>
      </c>
      <c r="K89" s="303">
        <f t="shared" si="45"/>
        <v>0</v>
      </c>
      <c r="L89" s="303">
        <f t="shared" si="45"/>
        <v>0</v>
      </c>
      <c r="M89" s="303">
        <f t="shared" si="45"/>
        <v>0</v>
      </c>
      <c r="N89" s="303">
        <f t="shared" si="45"/>
        <v>0</v>
      </c>
      <c r="O89" s="303">
        <f t="shared" si="45"/>
        <v>0</v>
      </c>
      <c r="P89" s="304"/>
      <c r="Q89" s="304"/>
      <c r="R89" s="302">
        <f t="shared" ref="R89:AC89" si="46">SUM(R84:R88)</f>
        <v>0</v>
      </c>
      <c r="S89" s="303">
        <f t="shared" si="46"/>
        <v>0</v>
      </c>
      <c r="T89" s="303">
        <f t="shared" si="46"/>
        <v>0</v>
      </c>
      <c r="U89" s="303">
        <f t="shared" si="46"/>
        <v>0</v>
      </c>
      <c r="V89" s="303">
        <f t="shared" si="46"/>
        <v>0</v>
      </c>
      <c r="W89" s="303">
        <f t="shared" si="46"/>
        <v>0</v>
      </c>
      <c r="X89" s="303">
        <f t="shared" si="46"/>
        <v>0</v>
      </c>
      <c r="Y89" s="303">
        <f t="shared" si="46"/>
        <v>0</v>
      </c>
      <c r="Z89" s="303">
        <f t="shared" si="46"/>
        <v>0</v>
      </c>
      <c r="AA89" s="303">
        <f t="shared" si="46"/>
        <v>0</v>
      </c>
      <c r="AB89" s="303">
        <f t="shared" si="46"/>
        <v>0</v>
      </c>
      <c r="AC89" s="305">
        <f t="shared" si="46"/>
        <v>0</v>
      </c>
      <c r="AD89" s="304"/>
      <c r="AE89" s="304"/>
      <c r="AF89" s="302">
        <f t="shared" ref="AF89:AQ89" si="47">SUM(AF84:AF88)</f>
        <v>0</v>
      </c>
      <c r="AG89" s="303">
        <f t="shared" si="47"/>
        <v>0</v>
      </c>
      <c r="AH89" s="303">
        <f t="shared" si="47"/>
        <v>0</v>
      </c>
      <c r="AI89" s="303">
        <f t="shared" si="47"/>
        <v>0</v>
      </c>
      <c r="AJ89" s="303">
        <f t="shared" si="47"/>
        <v>0</v>
      </c>
      <c r="AK89" s="303">
        <f t="shared" si="47"/>
        <v>0</v>
      </c>
      <c r="AL89" s="303">
        <f t="shared" si="47"/>
        <v>0</v>
      </c>
      <c r="AM89" s="303">
        <f t="shared" si="47"/>
        <v>0</v>
      </c>
      <c r="AN89" s="303">
        <f t="shared" si="47"/>
        <v>0</v>
      </c>
      <c r="AO89" s="303">
        <f t="shared" si="47"/>
        <v>0</v>
      </c>
      <c r="AP89" s="303">
        <f t="shared" si="47"/>
        <v>0</v>
      </c>
      <c r="AQ89" s="305">
        <f t="shared" si="47"/>
        <v>0</v>
      </c>
      <c r="AR89" s="304"/>
      <c r="AS89" s="304"/>
      <c r="AT89" s="302">
        <f t="shared" ref="AT89:BE89" si="48">SUM(AT84:AT88)</f>
        <v>0</v>
      </c>
      <c r="AU89" s="303">
        <f t="shared" si="48"/>
        <v>0</v>
      </c>
      <c r="AV89" s="303">
        <f t="shared" si="48"/>
        <v>0</v>
      </c>
      <c r="AW89" s="303">
        <f t="shared" si="48"/>
        <v>0</v>
      </c>
      <c r="AX89" s="303">
        <f t="shared" si="48"/>
        <v>0</v>
      </c>
      <c r="AY89" s="303" t="e">
        <f t="shared" si="48"/>
        <v>#REF!</v>
      </c>
      <c r="AZ89" s="303">
        <f t="shared" si="48"/>
        <v>0</v>
      </c>
      <c r="BA89" s="303">
        <f t="shared" si="48"/>
        <v>0</v>
      </c>
      <c r="BB89" s="303">
        <f t="shared" si="48"/>
        <v>0</v>
      </c>
      <c r="BC89" s="303">
        <f t="shared" si="48"/>
        <v>0</v>
      </c>
      <c r="BD89" s="303">
        <f t="shared" si="48"/>
        <v>0</v>
      </c>
      <c r="BE89" s="305">
        <f t="shared" si="48"/>
        <v>0</v>
      </c>
      <c r="BF89" s="304"/>
      <c r="BG89" s="304"/>
      <c r="BH89" s="302">
        <f t="shared" ref="BH89:BS89" si="49">SUM(BH84:BH88)</f>
        <v>0</v>
      </c>
      <c r="BI89" s="303">
        <f t="shared" si="49"/>
        <v>0</v>
      </c>
      <c r="BJ89" s="303">
        <f t="shared" si="49"/>
        <v>0</v>
      </c>
      <c r="BK89" s="303">
        <f t="shared" si="49"/>
        <v>0</v>
      </c>
      <c r="BL89" s="303">
        <f t="shared" si="49"/>
        <v>0</v>
      </c>
      <c r="BM89" s="303">
        <f t="shared" si="49"/>
        <v>0</v>
      </c>
      <c r="BN89" s="303">
        <f t="shared" si="49"/>
        <v>0</v>
      </c>
      <c r="BO89" s="303">
        <f t="shared" si="49"/>
        <v>0</v>
      </c>
      <c r="BP89" s="303">
        <f t="shared" si="49"/>
        <v>0</v>
      </c>
      <c r="BQ89" s="303">
        <f t="shared" si="49"/>
        <v>0</v>
      </c>
      <c r="BR89" s="303">
        <f t="shared" si="49"/>
        <v>0</v>
      </c>
      <c r="BS89" s="305">
        <f t="shared" si="49"/>
        <v>0</v>
      </c>
      <c r="BT89" s="307"/>
      <c r="BU89" s="307"/>
      <c r="BV89" s="302">
        <f t="shared" ref="BV89:CG89" si="50">SUM(BV84:BV88)</f>
        <v>0</v>
      </c>
      <c r="BW89" s="303">
        <f t="shared" si="50"/>
        <v>0</v>
      </c>
      <c r="BX89" s="303">
        <f t="shared" si="50"/>
        <v>0</v>
      </c>
      <c r="BY89" s="303">
        <f t="shared" si="50"/>
        <v>0</v>
      </c>
      <c r="BZ89" s="303">
        <f t="shared" si="50"/>
        <v>0</v>
      </c>
      <c r="CA89" s="303">
        <f t="shared" si="50"/>
        <v>0</v>
      </c>
      <c r="CB89" s="303">
        <f t="shared" si="50"/>
        <v>0</v>
      </c>
      <c r="CC89" s="303">
        <f t="shared" si="50"/>
        <v>0</v>
      </c>
      <c r="CD89" s="303">
        <f t="shared" si="50"/>
        <v>0</v>
      </c>
      <c r="CE89" s="303">
        <f t="shared" si="50"/>
        <v>0</v>
      </c>
      <c r="CF89" s="303">
        <f t="shared" si="50"/>
        <v>0</v>
      </c>
      <c r="CG89" s="305">
        <f t="shared" si="50"/>
        <v>0</v>
      </c>
      <c r="CH89" s="308"/>
      <c r="CI89" s="308"/>
      <c r="CM89" s="312"/>
      <c r="CN89" s="297"/>
    </row>
    <row r="90" spans="1:92" s="265" customFormat="1" ht="13" x14ac:dyDescent="0.3"/>
  </sheetData>
  <mergeCells count="6">
    <mergeCell ref="BV71:CG71"/>
    <mergeCell ref="D71:O71"/>
    <mergeCell ref="R71:AC71"/>
    <mergeCell ref="AF71:AQ71"/>
    <mergeCell ref="AT71:BE71"/>
    <mergeCell ref="BH71:BS7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A40298-1683-4EDF-B00F-A1492F5A2865}">
  <dimension ref="A2:S112"/>
  <sheetViews>
    <sheetView showGridLines="0" tabSelected="1" topLeftCell="A123" workbookViewId="0">
      <selection activeCell="B136" sqref="B136"/>
    </sheetView>
  </sheetViews>
  <sheetFormatPr baseColWidth="10" defaultRowHeight="14.5" x14ac:dyDescent="0.35"/>
  <sheetData>
    <row r="2" spans="1:19" x14ac:dyDescent="0.35">
      <c r="H2" s="317">
        <v>2018</v>
      </c>
      <c r="I2" s="317"/>
      <c r="J2" s="317">
        <v>2019</v>
      </c>
      <c r="K2" s="317"/>
      <c r="L2" s="317">
        <v>2020</v>
      </c>
      <c r="M2" s="317"/>
      <c r="N2" s="317">
        <v>2021</v>
      </c>
      <c r="O2" s="317"/>
      <c r="P2" s="317">
        <v>2022</v>
      </c>
      <c r="Q2" s="317"/>
      <c r="R2" s="317">
        <v>2023</v>
      </c>
      <c r="S2" s="317"/>
    </row>
    <row r="3" spans="1:19" ht="24.5" x14ac:dyDescent="0.35">
      <c r="A3" s="58" t="s">
        <v>48</v>
      </c>
      <c r="B3" s="58" t="s">
        <v>46</v>
      </c>
      <c r="C3" s="59"/>
      <c r="D3" s="59">
        <v>2016</v>
      </c>
      <c r="E3" s="60" t="s">
        <v>49</v>
      </c>
      <c r="F3" s="61" t="s">
        <v>50</v>
      </c>
      <c r="G3" s="61" t="s">
        <v>50</v>
      </c>
      <c r="H3" s="62" t="s">
        <v>51</v>
      </c>
      <c r="I3" s="63" t="s">
        <v>52</v>
      </c>
      <c r="J3" s="62" t="s">
        <v>51</v>
      </c>
      <c r="K3" s="63" t="s">
        <v>52</v>
      </c>
      <c r="L3" s="62" t="s">
        <v>51</v>
      </c>
      <c r="M3" s="63" t="s">
        <v>52</v>
      </c>
      <c r="N3" s="62" t="s">
        <v>51</v>
      </c>
      <c r="O3" s="63" t="s">
        <v>52</v>
      </c>
      <c r="P3" s="62" t="s">
        <v>51</v>
      </c>
      <c r="Q3" s="63" t="s">
        <v>52</v>
      </c>
      <c r="R3" s="62" t="s">
        <v>51</v>
      </c>
      <c r="S3" s="63" t="s">
        <v>52</v>
      </c>
    </row>
    <row r="4" spans="1:19" x14ac:dyDescent="0.35">
      <c r="A4" s="64"/>
      <c r="B4" s="64"/>
      <c r="C4" s="65"/>
      <c r="D4" s="65"/>
      <c r="E4" s="66"/>
      <c r="F4" s="67"/>
      <c r="G4" s="67"/>
      <c r="H4" s="68"/>
      <c r="I4" s="69"/>
      <c r="J4" s="70"/>
      <c r="K4" s="69"/>
      <c r="L4" s="70"/>
      <c r="M4" s="69"/>
      <c r="N4" s="70"/>
      <c r="O4" s="71"/>
      <c r="P4" s="70"/>
      <c r="Q4" s="71"/>
      <c r="R4" s="72"/>
      <c r="S4" s="72"/>
    </row>
    <row r="5" spans="1:19" ht="24.5" x14ac:dyDescent="0.35">
      <c r="A5" s="73" t="s">
        <v>53</v>
      </c>
      <c r="B5" s="74" t="s">
        <v>54</v>
      </c>
      <c r="C5" s="75"/>
      <c r="D5" s="76">
        <v>5880</v>
      </c>
      <c r="E5" s="76">
        <v>4410</v>
      </c>
      <c r="F5" s="77"/>
      <c r="G5" s="78"/>
      <c r="H5" s="79" t="s">
        <v>55</v>
      </c>
      <c r="I5" s="80">
        <v>5997.6</v>
      </c>
      <c r="J5" s="79" t="s">
        <v>55</v>
      </c>
      <c r="K5" s="80">
        <v>6117.5520000000006</v>
      </c>
      <c r="L5" s="79" t="s">
        <v>55</v>
      </c>
      <c r="M5" s="80">
        <v>6239.9030400000011</v>
      </c>
      <c r="N5" s="79" t="s">
        <v>55</v>
      </c>
      <c r="O5" s="80">
        <v>6364.7011008000009</v>
      </c>
      <c r="P5" s="79" t="s">
        <v>55</v>
      </c>
      <c r="Q5" s="80">
        <v>6491.9951228160007</v>
      </c>
      <c r="R5" s="79" t="s">
        <v>55</v>
      </c>
      <c r="S5" s="80">
        <v>6621.8350252723212</v>
      </c>
    </row>
    <row r="6" spans="1:19" x14ac:dyDescent="0.35">
      <c r="A6" s="82" t="s">
        <v>56</v>
      </c>
      <c r="B6" s="83" t="s">
        <v>57</v>
      </c>
      <c r="C6" s="84"/>
      <c r="D6" s="85">
        <v>21381</v>
      </c>
      <c r="E6" s="85"/>
      <c r="F6" s="86"/>
      <c r="G6" s="87"/>
      <c r="H6" s="88"/>
      <c r="I6" s="89"/>
      <c r="J6" s="88"/>
      <c r="K6" s="89"/>
      <c r="L6" s="88"/>
      <c r="M6" s="89"/>
      <c r="N6" s="88"/>
      <c r="O6" s="90"/>
      <c r="P6" s="88"/>
      <c r="Q6" s="90"/>
      <c r="R6" s="88"/>
      <c r="S6" s="81"/>
    </row>
    <row r="7" spans="1:19" x14ac:dyDescent="0.35">
      <c r="A7" s="91"/>
      <c r="B7" s="92"/>
      <c r="C7" s="93"/>
      <c r="D7" s="94"/>
      <c r="E7" s="94"/>
      <c r="F7" s="95"/>
      <c r="G7" s="87"/>
      <c r="H7" s="79" t="s">
        <v>58</v>
      </c>
      <c r="I7" s="96">
        <v>0</v>
      </c>
      <c r="J7" s="79" t="s">
        <v>58</v>
      </c>
      <c r="K7" s="96">
        <v>0</v>
      </c>
      <c r="L7" s="79" t="s">
        <v>58</v>
      </c>
      <c r="M7" s="96">
        <v>0</v>
      </c>
      <c r="N7" s="79" t="s">
        <v>58</v>
      </c>
      <c r="O7" s="96">
        <v>0</v>
      </c>
      <c r="P7" s="79" t="s">
        <v>58</v>
      </c>
      <c r="Q7" s="96">
        <v>0</v>
      </c>
      <c r="R7" s="79" t="s">
        <v>58</v>
      </c>
      <c r="S7" s="96">
        <v>0</v>
      </c>
    </row>
    <row r="8" spans="1:19" x14ac:dyDescent="0.35">
      <c r="A8" s="91"/>
      <c r="B8" s="92"/>
      <c r="C8" s="93"/>
      <c r="D8" s="94"/>
      <c r="E8" s="94">
        <v>9832</v>
      </c>
      <c r="F8" s="95"/>
      <c r="G8" s="87"/>
      <c r="H8" s="79" t="s">
        <v>59</v>
      </c>
      <c r="I8" s="96">
        <v>19415.684880000001</v>
      </c>
      <c r="J8" s="79" t="s">
        <v>59</v>
      </c>
      <c r="K8" s="96">
        <v>19803.998577599999</v>
      </c>
      <c r="L8" s="79" t="s">
        <v>59</v>
      </c>
      <c r="M8" s="96">
        <v>20200.078549152</v>
      </c>
      <c r="N8" s="79" t="s">
        <v>59</v>
      </c>
      <c r="O8" s="96">
        <v>20604.08012013504</v>
      </c>
      <c r="P8" s="79" t="s">
        <v>59</v>
      </c>
      <c r="Q8" s="96">
        <v>21016.161722537741</v>
      </c>
      <c r="R8" s="79" t="s">
        <v>59</v>
      </c>
      <c r="S8" s="96">
        <v>21436.484956988497</v>
      </c>
    </row>
    <row r="9" spans="1:19" x14ac:dyDescent="0.35">
      <c r="A9" s="91"/>
      <c r="B9" s="92"/>
      <c r="C9" s="93"/>
      <c r="D9" s="94"/>
      <c r="E9" s="94"/>
      <c r="F9" s="95"/>
      <c r="G9" s="87"/>
      <c r="H9" s="79" t="s">
        <v>58</v>
      </c>
      <c r="I9" s="96">
        <v>0</v>
      </c>
      <c r="J9" s="79" t="s">
        <v>58</v>
      </c>
      <c r="K9" s="96">
        <v>0</v>
      </c>
      <c r="L9" s="79" t="s">
        <v>59</v>
      </c>
      <c r="M9" s="96">
        <v>0</v>
      </c>
      <c r="N9" s="79" t="s">
        <v>58</v>
      </c>
      <c r="O9" s="96">
        <v>0</v>
      </c>
      <c r="P9" s="79" t="s">
        <v>58</v>
      </c>
      <c r="Q9" s="96">
        <v>0</v>
      </c>
      <c r="R9" s="79" t="s">
        <v>58</v>
      </c>
      <c r="S9" s="96">
        <v>0</v>
      </c>
    </row>
    <row r="10" spans="1:19" ht="24.5" x14ac:dyDescent="0.35">
      <c r="A10" s="97"/>
      <c r="B10" s="98"/>
      <c r="C10" s="99"/>
      <c r="D10" s="100"/>
      <c r="E10" s="100"/>
      <c r="F10" s="101"/>
      <c r="G10" s="102"/>
      <c r="H10" s="79" t="s">
        <v>60</v>
      </c>
      <c r="I10" s="96">
        <v>0</v>
      </c>
      <c r="J10" s="79" t="s">
        <v>60</v>
      </c>
      <c r="K10" s="103">
        <v>0</v>
      </c>
      <c r="L10" s="79" t="s">
        <v>60</v>
      </c>
      <c r="M10" s="103">
        <v>0</v>
      </c>
      <c r="N10" s="79" t="s">
        <v>60</v>
      </c>
      <c r="O10" s="103">
        <v>0</v>
      </c>
      <c r="P10" s="79" t="s">
        <v>60</v>
      </c>
      <c r="Q10" s="103">
        <v>0</v>
      </c>
      <c r="R10" s="79" t="s">
        <v>60</v>
      </c>
      <c r="S10" s="103">
        <v>0</v>
      </c>
    </row>
    <row r="11" spans="1:19" ht="15" thickBot="1" x14ac:dyDescent="0.4">
      <c r="A11" s="104"/>
      <c r="B11" s="92"/>
      <c r="C11" s="93"/>
      <c r="D11" s="94"/>
      <c r="E11" s="94"/>
      <c r="F11" s="95"/>
      <c r="G11" s="105"/>
      <c r="H11" s="106"/>
      <c r="I11" s="107"/>
      <c r="J11" s="106"/>
      <c r="K11" s="107"/>
      <c r="L11" s="106"/>
      <c r="M11" s="107"/>
      <c r="N11" s="106"/>
      <c r="O11" s="107"/>
      <c r="P11" s="106"/>
      <c r="Q11" s="11"/>
      <c r="R11" s="11"/>
      <c r="S11" s="11"/>
    </row>
    <row r="12" spans="1:19" ht="15" thickBot="1" x14ac:dyDescent="0.4">
      <c r="A12" s="104"/>
      <c r="B12" s="108" t="s">
        <v>61</v>
      </c>
      <c r="C12" s="109"/>
      <c r="D12" s="109">
        <v>27261</v>
      </c>
      <c r="E12" s="109">
        <v>14242</v>
      </c>
      <c r="F12" s="109"/>
      <c r="G12" s="109"/>
      <c r="H12" s="110"/>
      <c r="I12" s="109">
        <v>25413.284879999999</v>
      </c>
      <c r="J12" s="111"/>
      <c r="K12" s="109">
        <v>25921.550577599999</v>
      </c>
      <c r="L12" s="111"/>
      <c r="M12" s="109">
        <v>26439.981589152001</v>
      </c>
      <c r="N12" s="111"/>
      <c r="O12" s="109">
        <v>26968.781220935041</v>
      </c>
      <c r="P12" s="111"/>
      <c r="Q12" s="112">
        <v>27508.15684535374</v>
      </c>
      <c r="R12" s="111"/>
      <c r="S12" s="112">
        <v>28058.319982260819</v>
      </c>
    </row>
    <row r="13" spans="1:19" x14ac:dyDescent="0.35">
      <c r="A13" s="104"/>
      <c r="B13" s="92"/>
      <c r="C13" s="93"/>
      <c r="D13" s="94"/>
      <c r="E13" s="94"/>
      <c r="F13" s="95"/>
      <c r="G13" s="105"/>
      <c r="H13" s="106"/>
      <c r="I13" s="107"/>
      <c r="J13" s="106"/>
      <c r="K13" s="107"/>
      <c r="L13" s="106"/>
      <c r="M13" s="107"/>
      <c r="N13" s="106"/>
      <c r="O13" s="107"/>
      <c r="P13" s="106"/>
      <c r="Q13" s="113"/>
      <c r="R13" s="106"/>
      <c r="S13" s="113"/>
    </row>
    <row r="14" spans="1:19" ht="24.5" x14ac:dyDescent="0.35">
      <c r="A14" s="114" t="s">
        <v>62</v>
      </c>
      <c r="B14" s="115" t="s">
        <v>63</v>
      </c>
      <c r="C14" s="116"/>
      <c r="D14" s="117">
        <v>326.02</v>
      </c>
      <c r="E14" s="117">
        <v>470</v>
      </c>
      <c r="F14" s="118"/>
      <c r="G14" s="78"/>
      <c r="H14" s="79" t="s">
        <v>55</v>
      </c>
      <c r="I14" s="80">
        <v>332.54039999999998</v>
      </c>
      <c r="J14" s="79" t="s">
        <v>55</v>
      </c>
      <c r="K14" s="80">
        <v>339.19120799999996</v>
      </c>
      <c r="L14" s="79" t="s">
        <v>55</v>
      </c>
      <c r="M14" s="80">
        <v>345.97503215999996</v>
      </c>
      <c r="N14" s="79" t="s">
        <v>55</v>
      </c>
      <c r="O14" s="80">
        <v>352.89453280319998</v>
      </c>
      <c r="P14" s="79" t="s">
        <v>55</v>
      </c>
      <c r="Q14" s="80">
        <v>359.95242345926397</v>
      </c>
      <c r="R14" s="79" t="s">
        <v>55</v>
      </c>
      <c r="S14" s="80">
        <v>367.15147192844927</v>
      </c>
    </row>
    <row r="15" spans="1:19" ht="24.5" x14ac:dyDescent="0.35">
      <c r="A15" s="119" t="s">
        <v>64</v>
      </c>
      <c r="B15" s="120" t="s">
        <v>65</v>
      </c>
      <c r="C15" s="121"/>
      <c r="D15" s="122">
        <v>174.33</v>
      </c>
      <c r="E15" s="122">
        <v>403</v>
      </c>
      <c r="F15" s="123"/>
      <c r="G15" s="87"/>
      <c r="H15" s="79" t="s">
        <v>55</v>
      </c>
      <c r="I15" s="96">
        <v>177.81660000000002</v>
      </c>
      <c r="J15" s="79" t="s">
        <v>55</v>
      </c>
      <c r="K15" s="96">
        <v>181.37293200000002</v>
      </c>
      <c r="L15" s="79" t="s">
        <v>55</v>
      </c>
      <c r="M15" s="96">
        <v>185.00039064000003</v>
      </c>
      <c r="N15" s="79" t="s">
        <v>55</v>
      </c>
      <c r="O15" s="96">
        <v>188.70039845280004</v>
      </c>
      <c r="P15" s="79" t="s">
        <v>55</v>
      </c>
      <c r="Q15" s="96">
        <v>192.47440642185606</v>
      </c>
      <c r="R15" s="79" t="s">
        <v>55</v>
      </c>
      <c r="S15" s="96">
        <v>196.32389455029318</v>
      </c>
    </row>
    <row r="16" spans="1:19" ht="24.5" x14ac:dyDescent="0.35">
      <c r="A16" s="124" t="s">
        <v>66</v>
      </c>
      <c r="B16" s="125" t="s">
        <v>67</v>
      </c>
      <c r="C16" s="126"/>
      <c r="D16" s="127">
        <v>531.89</v>
      </c>
      <c r="E16" s="127">
        <v>309</v>
      </c>
      <c r="F16" s="128"/>
      <c r="G16" s="129"/>
      <c r="H16" s="79" t="s">
        <v>55</v>
      </c>
      <c r="I16" s="103">
        <v>542.52779999999996</v>
      </c>
      <c r="J16" s="79" t="s">
        <v>55</v>
      </c>
      <c r="K16" s="103">
        <v>553.37835599999994</v>
      </c>
      <c r="L16" s="79" t="s">
        <v>55</v>
      </c>
      <c r="M16" s="103">
        <v>564.44592311999997</v>
      </c>
      <c r="N16" s="79" t="s">
        <v>55</v>
      </c>
      <c r="O16" s="103">
        <v>575.73484158240001</v>
      </c>
      <c r="P16" s="79" t="s">
        <v>55</v>
      </c>
      <c r="Q16" s="103">
        <v>587.24953841404806</v>
      </c>
      <c r="R16" s="79" t="s">
        <v>55</v>
      </c>
      <c r="S16" s="103">
        <v>598.99452918232907</v>
      </c>
    </row>
    <row r="17" spans="1:19" ht="15" thickBot="1" x14ac:dyDescent="0.4">
      <c r="A17" s="104"/>
      <c r="B17" s="104"/>
      <c r="C17" s="130"/>
      <c r="D17" s="94"/>
      <c r="E17" s="94"/>
      <c r="F17" s="95"/>
      <c r="G17" s="105"/>
      <c r="H17" s="131"/>
      <c r="I17" s="107"/>
      <c r="J17" s="131"/>
      <c r="K17" s="107"/>
      <c r="L17" s="131"/>
      <c r="M17" s="107"/>
      <c r="N17" s="131"/>
      <c r="O17" s="107"/>
      <c r="P17" s="131"/>
      <c r="Q17" s="107"/>
      <c r="R17" s="131"/>
      <c r="S17" s="107"/>
    </row>
    <row r="18" spans="1:19" ht="15" thickBot="1" x14ac:dyDescent="0.4">
      <c r="A18" s="11"/>
      <c r="B18" s="108" t="s">
        <v>68</v>
      </c>
      <c r="C18" s="132"/>
      <c r="D18" s="133"/>
      <c r="E18" s="133">
        <v>1182</v>
      </c>
      <c r="F18" s="134"/>
      <c r="G18" s="135"/>
      <c r="H18" s="136"/>
      <c r="I18" s="133">
        <v>1052.8847999999998</v>
      </c>
      <c r="J18" s="136"/>
      <c r="K18" s="133">
        <v>1073.9424959999999</v>
      </c>
      <c r="L18" s="136"/>
      <c r="M18" s="133">
        <v>1095.42134592</v>
      </c>
      <c r="N18" s="136"/>
      <c r="O18" s="137">
        <v>1117.3297728384</v>
      </c>
      <c r="P18" s="136"/>
      <c r="Q18" s="137">
        <v>1139.6763682951682</v>
      </c>
      <c r="R18" s="136"/>
      <c r="S18" s="137">
        <v>1162.4698956610714</v>
      </c>
    </row>
    <row r="19" spans="1:19" x14ac:dyDescent="0.35">
      <c r="A19" s="138"/>
      <c r="B19" s="139"/>
      <c r="C19" s="140"/>
      <c r="D19" s="141"/>
      <c r="E19" s="141"/>
      <c r="F19" s="142"/>
      <c r="G19" s="143"/>
      <c r="H19" s="131"/>
      <c r="I19" s="141"/>
      <c r="J19" s="131"/>
      <c r="K19" s="141"/>
      <c r="L19" s="131"/>
      <c r="M19" s="141"/>
      <c r="N19" s="131"/>
      <c r="O19" s="141"/>
      <c r="P19" s="131"/>
      <c r="Q19" s="141"/>
      <c r="R19" s="131"/>
      <c r="S19" s="141"/>
    </row>
    <row r="20" spans="1:19" ht="24.5" x14ac:dyDescent="0.35">
      <c r="A20" s="114" t="s">
        <v>69</v>
      </c>
      <c r="B20" s="115" t="s">
        <v>70</v>
      </c>
      <c r="C20" s="116"/>
      <c r="D20" s="117">
        <v>20000</v>
      </c>
      <c r="E20" s="117">
        <v>42292</v>
      </c>
      <c r="F20" s="118"/>
      <c r="G20" s="78"/>
      <c r="H20" s="144" t="s">
        <v>55</v>
      </c>
      <c r="I20" s="80">
        <v>20400</v>
      </c>
      <c r="J20" s="144" t="s">
        <v>55</v>
      </c>
      <c r="K20" s="80">
        <v>20808</v>
      </c>
      <c r="L20" s="144" t="s">
        <v>55</v>
      </c>
      <c r="M20" s="80">
        <v>21224.16</v>
      </c>
      <c r="N20" s="144" t="s">
        <v>55</v>
      </c>
      <c r="O20" s="80">
        <v>21648.643199999999</v>
      </c>
      <c r="P20" s="144" t="s">
        <v>55</v>
      </c>
      <c r="Q20" s="80">
        <v>22081.616063999998</v>
      </c>
      <c r="R20" s="79" t="s">
        <v>55</v>
      </c>
      <c r="S20" s="80">
        <v>22523.24838528</v>
      </c>
    </row>
    <row r="21" spans="1:19" ht="24.5" x14ac:dyDescent="0.35">
      <c r="A21" s="119" t="s">
        <v>71</v>
      </c>
      <c r="B21" s="120" t="s">
        <v>72</v>
      </c>
      <c r="C21" s="121"/>
      <c r="D21" s="122">
        <v>1000</v>
      </c>
      <c r="E21" s="122">
        <v>311</v>
      </c>
      <c r="F21" s="123"/>
      <c r="G21" s="105"/>
      <c r="H21" s="144" t="s">
        <v>60</v>
      </c>
      <c r="I21" s="96">
        <v>0</v>
      </c>
      <c r="J21" s="144" t="s">
        <v>60</v>
      </c>
      <c r="K21" s="96">
        <v>0</v>
      </c>
      <c r="L21" s="144" t="s">
        <v>60</v>
      </c>
      <c r="M21" s="96">
        <v>0</v>
      </c>
      <c r="N21" s="144" t="s">
        <v>60</v>
      </c>
      <c r="O21" s="96">
        <v>0</v>
      </c>
      <c r="P21" s="144" t="s">
        <v>60</v>
      </c>
      <c r="Q21" s="96">
        <v>0</v>
      </c>
      <c r="R21" s="79" t="s">
        <v>60</v>
      </c>
      <c r="S21" s="96">
        <v>0</v>
      </c>
    </row>
    <row r="22" spans="1:19" ht="24.5" x14ac:dyDescent="0.35">
      <c r="A22" s="119" t="s">
        <v>73</v>
      </c>
      <c r="B22" s="120" t="s">
        <v>74</v>
      </c>
      <c r="C22" s="121"/>
      <c r="D22" s="122">
        <v>1000</v>
      </c>
      <c r="E22" s="122">
        <v>1200</v>
      </c>
      <c r="F22" s="123"/>
      <c r="G22" s="105"/>
      <c r="H22" s="144" t="s">
        <v>55</v>
      </c>
      <c r="I22" s="96">
        <v>1020</v>
      </c>
      <c r="J22" s="144" t="s">
        <v>55</v>
      </c>
      <c r="K22" s="96">
        <v>1040.4000000000001</v>
      </c>
      <c r="L22" s="144" t="s">
        <v>55</v>
      </c>
      <c r="M22" s="96">
        <v>1061.2080000000001</v>
      </c>
      <c r="N22" s="144" t="s">
        <v>55</v>
      </c>
      <c r="O22" s="96">
        <v>1082.4321600000001</v>
      </c>
      <c r="P22" s="144" t="s">
        <v>55</v>
      </c>
      <c r="Q22" s="96">
        <v>1104.0808032</v>
      </c>
      <c r="R22" s="79" t="s">
        <v>55</v>
      </c>
      <c r="S22" s="96">
        <v>1126.1624192639999</v>
      </c>
    </row>
    <row r="23" spans="1:19" ht="24.5" x14ac:dyDescent="0.35">
      <c r="A23" s="119" t="s">
        <v>75</v>
      </c>
      <c r="B23" s="120" t="s">
        <v>76</v>
      </c>
      <c r="C23" s="121"/>
      <c r="D23" s="122">
        <v>100</v>
      </c>
      <c r="E23" s="122">
        <v>2938</v>
      </c>
      <c r="F23" s="123"/>
      <c r="G23" s="105"/>
      <c r="H23" s="144" t="s">
        <v>55</v>
      </c>
      <c r="I23" s="96">
        <v>102</v>
      </c>
      <c r="J23" s="144" t="s">
        <v>55</v>
      </c>
      <c r="K23" s="96">
        <v>104.04</v>
      </c>
      <c r="L23" s="144" t="s">
        <v>55</v>
      </c>
      <c r="M23" s="96">
        <v>106.1208</v>
      </c>
      <c r="N23" s="144" t="s">
        <v>55</v>
      </c>
      <c r="O23" s="96">
        <v>108.243216</v>
      </c>
      <c r="P23" s="144" t="s">
        <v>55</v>
      </c>
      <c r="Q23" s="96">
        <v>110.40808032000001</v>
      </c>
      <c r="R23" s="79" t="s">
        <v>55</v>
      </c>
      <c r="S23" s="96">
        <v>112.61624192640001</v>
      </c>
    </row>
    <row r="24" spans="1:19" ht="24.5" x14ac:dyDescent="0.35">
      <c r="A24" s="119" t="s">
        <v>77</v>
      </c>
      <c r="B24" s="120" t="s">
        <v>78</v>
      </c>
      <c r="C24" s="121"/>
      <c r="D24" s="122">
        <v>1900</v>
      </c>
      <c r="E24" s="122">
        <v>1202</v>
      </c>
      <c r="F24" s="123"/>
      <c r="G24" s="105"/>
      <c r="H24" s="144" t="s">
        <v>55</v>
      </c>
      <c r="I24" s="96">
        <v>1938</v>
      </c>
      <c r="J24" s="144" t="s">
        <v>55</v>
      </c>
      <c r="K24" s="96">
        <v>1976.76</v>
      </c>
      <c r="L24" s="144" t="s">
        <v>55</v>
      </c>
      <c r="M24" s="96">
        <v>2016.2952</v>
      </c>
      <c r="N24" s="144" t="s">
        <v>55</v>
      </c>
      <c r="O24" s="96">
        <v>2056.6211039999998</v>
      </c>
      <c r="P24" s="144" t="s">
        <v>55</v>
      </c>
      <c r="Q24" s="96">
        <v>2097.75352608</v>
      </c>
      <c r="R24" s="79" t="s">
        <v>55</v>
      </c>
      <c r="S24" s="96">
        <v>2139.7085966016002</v>
      </c>
    </row>
    <row r="25" spans="1:19" ht="24.5" x14ac:dyDescent="0.35">
      <c r="A25" s="145" t="s">
        <v>79</v>
      </c>
      <c r="B25" s="146" t="s">
        <v>80</v>
      </c>
      <c r="C25" s="147"/>
      <c r="D25" s="148">
        <v>4500</v>
      </c>
      <c r="E25" s="148">
        <v>5102</v>
      </c>
      <c r="F25" s="149"/>
      <c r="G25" s="150"/>
      <c r="H25" s="144" t="s">
        <v>55</v>
      </c>
      <c r="I25" s="96">
        <v>4590</v>
      </c>
      <c r="J25" s="144" t="s">
        <v>55</v>
      </c>
      <c r="K25" s="96">
        <v>4681.8</v>
      </c>
      <c r="L25" s="144" t="s">
        <v>55</v>
      </c>
      <c r="M25" s="96">
        <v>4775.4360000000006</v>
      </c>
      <c r="N25" s="144" t="s">
        <v>55</v>
      </c>
      <c r="O25" s="96">
        <v>4870.9447200000004</v>
      </c>
      <c r="P25" s="144" t="s">
        <v>55</v>
      </c>
      <c r="Q25" s="96">
        <v>4968.3636144000002</v>
      </c>
      <c r="R25" s="79" t="s">
        <v>55</v>
      </c>
      <c r="S25" s="96">
        <v>5067.7308866880003</v>
      </c>
    </row>
    <row r="26" spans="1:19" x14ac:dyDescent="0.35">
      <c r="A26" s="82" t="s">
        <v>81</v>
      </c>
      <c r="B26" s="83" t="s">
        <v>82</v>
      </c>
      <c r="C26" s="151"/>
      <c r="D26" s="85">
        <v>2300</v>
      </c>
      <c r="E26" s="85">
        <v>5365</v>
      </c>
      <c r="F26" s="86"/>
      <c r="G26" s="105"/>
      <c r="H26" s="152"/>
      <c r="I26" s="153"/>
      <c r="J26" s="154"/>
      <c r="K26" s="96">
        <v>0</v>
      </c>
      <c r="L26" s="154"/>
      <c r="M26" s="96">
        <v>0</v>
      </c>
      <c r="N26" s="154"/>
      <c r="O26" s="96">
        <v>0</v>
      </c>
      <c r="P26" s="155"/>
      <c r="Q26" s="96">
        <v>0</v>
      </c>
      <c r="R26" s="79"/>
      <c r="S26" s="96">
        <v>0</v>
      </c>
    </row>
    <row r="27" spans="1:19" ht="24.5" x14ac:dyDescent="0.35">
      <c r="A27" s="156"/>
      <c r="B27" s="157" t="s">
        <v>83</v>
      </c>
      <c r="C27" s="157"/>
      <c r="D27" s="158"/>
      <c r="E27" s="158"/>
      <c r="F27" s="159"/>
      <c r="G27" s="160"/>
      <c r="H27" s="144" t="s">
        <v>55</v>
      </c>
      <c r="I27" s="161">
        <v>0</v>
      </c>
      <c r="J27" s="144" t="s">
        <v>55</v>
      </c>
      <c r="K27" s="96">
        <v>0</v>
      </c>
      <c r="L27" s="144" t="s">
        <v>55</v>
      </c>
      <c r="M27" s="96">
        <v>0</v>
      </c>
      <c r="N27" s="144" t="s">
        <v>55</v>
      </c>
      <c r="O27" s="96">
        <v>0</v>
      </c>
      <c r="P27" s="144" t="s">
        <v>55</v>
      </c>
      <c r="Q27" s="96">
        <v>0</v>
      </c>
      <c r="R27" s="79" t="s">
        <v>55</v>
      </c>
      <c r="S27" s="96">
        <v>0</v>
      </c>
    </row>
    <row r="28" spans="1:19" ht="24.5" x14ac:dyDescent="0.35">
      <c r="A28" s="162"/>
      <c r="B28" s="163" t="s">
        <v>84</v>
      </c>
      <c r="C28" s="163"/>
      <c r="D28" s="164"/>
      <c r="E28" s="164"/>
      <c r="F28" s="165"/>
      <c r="G28" s="160"/>
      <c r="H28" s="144" t="s">
        <v>55</v>
      </c>
      <c r="I28" s="161">
        <v>0</v>
      </c>
      <c r="J28" s="144" t="s">
        <v>55</v>
      </c>
      <c r="K28" s="96">
        <v>0</v>
      </c>
      <c r="L28" s="144" t="s">
        <v>55</v>
      </c>
      <c r="M28" s="96">
        <v>0</v>
      </c>
      <c r="N28" s="144" t="s">
        <v>55</v>
      </c>
      <c r="O28" s="96">
        <v>0</v>
      </c>
      <c r="P28" s="144" t="s">
        <v>55</v>
      </c>
      <c r="Q28" s="96">
        <v>0</v>
      </c>
      <c r="R28" s="79" t="s">
        <v>55</v>
      </c>
      <c r="S28" s="96">
        <v>0</v>
      </c>
    </row>
    <row r="29" spans="1:19" ht="24.5" x14ac:dyDescent="0.35">
      <c r="A29" s="166" t="s">
        <v>85</v>
      </c>
      <c r="B29" s="167" t="s">
        <v>86</v>
      </c>
      <c r="C29" s="168"/>
      <c r="D29" s="169">
        <v>2000</v>
      </c>
      <c r="E29" s="169">
        <v>198</v>
      </c>
      <c r="F29" s="170"/>
      <c r="G29" s="171"/>
      <c r="H29" s="144" t="s">
        <v>60</v>
      </c>
      <c r="I29" s="96">
        <v>0</v>
      </c>
      <c r="J29" s="144" t="s">
        <v>60</v>
      </c>
      <c r="K29" s="96">
        <v>0</v>
      </c>
      <c r="L29" s="144" t="s">
        <v>60</v>
      </c>
      <c r="M29" s="96">
        <v>0</v>
      </c>
      <c r="N29" s="144" t="s">
        <v>60</v>
      </c>
      <c r="O29" s="96">
        <v>0</v>
      </c>
      <c r="P29" s="144" t="s">
        <v>55</v>
      </c>
      <c r="Q29" s="96">
        <v>0</v>
      </c>
      <c r="R29" s="79" t="s">
        <v>55</v>
      </c>
      <c r="S29" s="96">
        <v>0</v>
      </c>
    </row>
    <row r="30" spans="1:19" ht="24.5" x14ac:dyDescent="0.35">
      <c r="A30" s="172" t="s">
        <v>87</v>
      </c>
      <c r="B30" s="173" t="s">
        <v>88</v>
      </c>
      <c r="C30" s="174"/>
      <c r="D30" s="175"/>
      <c r="E30" s="175">
        <v>7829</v>
      </c>
      <c r="F30" s="149"/>
      <c r="G30" s="150"/>
      <c r="H30" s="144" t="s">
        <v>60</v>
      </c>
      <c r="I30" s="96">
        <v>0</v>
      </c>
      <c r="J30" s="144" t="s">
        <v>60</v>
      </c>
      <c r="K30" s="96">
        <v>0</v>
      </c>
      <c r="L30" s="144" t="s">
        <v>60</v>
      </c>
      <c r="M30" s="96">
        <v>0</v>
      </c>
      <c r="N30" s="144" t="s">
        <v>60</v>
      </c>
      <c r="O30" s="96">
        <v>0</v>
      </c>
      <c r="P30" s="144" t="s">
        <v>60</v>
      </c>
      <c r="Q30" s="96">
        <v>0</v>
      </c>
      <c r="R30" s="79" t="s">
        <v>60</v>
      </c>
      <c r="S30" s="96">
        <v>0</v>
      </c>
    </row>
    <row r="31" spans="1:19" ht="24.5" x14ac:dyDescent="0.35">
      <c r="A31" s="166" t="s">
        <v>89</v>
      </c>
      <c r="B31" s="167" t="s">
        <v>90</v>
      </c>
      <c r="C31" s="168"/>
      <c r="D31" s="169"/>
      <c r="E31" s="169">
        <v>0</v>
      </c>
      <c r="F31" s="149"/>
      <c r="G31" s="150"/>
      <c r="H31" s="144" t="s">
        <v>60</v>
      </c>
      <c r="I31" s="96">
        <v>0</v>
      </c>
      <c r="J31" s="144" t="s">
        <v>60</v>
      </c>
      <c r="K31" s="96">
        <v>0</v>
      </c>
      <c r="L31" s="144" t="s">
        <v>60</v>
      </c>
      <c r="M31" s="96">
        <v>0</v>
      </c>
      <c r="N31" s="144" t="s">
        <v>60</v>
      </c>
      <c r="O31" s="96">
        <v>0</v>
      </c>
      <c r="P31" s="144" t="s">
        <v>60</v>
      </c>
      <c r="Q31" s="96">
        <v>0</v>
      </c>
      <c r="R31" s="79" t="s">
        <v>60</v>
      </c>
      <c r="S31" s="96">
        <v>0</v>
      </c>
    </row>
    <row r="32" spans="1:19" ht="24.5" x14ac:dyDescent="0.35">
      <c r="A32" s="166" t="s">
        <v>91</v>
      </c>
      <c r="B32" s="167" t="s">
        <v>90</v>
      </c>
      <c r="C32" s="168"/>
      <c r="D32" s="169">
        <v>100</v>
      </c>
      <c r="E32" s="169"/>
      <c r="F32" s="176"/>
      <c r="G32" s="150"/>
      <c r="H32" s="144" t="s">
        <v>60</v>
      </c>
      <c r="I32" s="96">
        <v>0</v>
      </c>
      <c r="J32" s="144" t="s">
        <v>59</v>
      </c>
      <c r="K32" s="96">
        <v>6500</v>
      </c>
      <c r="L32" s="144" t="s">
        <v>60</v>
      </c>
      <c r="M32" s="96">
        <v>0</v>
      </c>
      <c r="N32" s="144" t="s">
        <v>60</v>
      </c>
      <c r="O32" s="96">
        <v>0</v>
      </c>
      <c r="P32" s="144" t="s">
        <v>60</v>
      </c>
      <c r="Q32" s="96">
        <v>0</v>
      </c>
      <c r="R32" s="79" t="s">
        <v>60</v>
      </c>
      <c r="S32" s="96">
        <v>0</v>
      </c>
    </row>
    <row r="33" spans="1:19" ht="24.5" x14ac:dyDescent="0.35">
      <c r="A33" s="166" t="s">
        <v>92</v>
      </c>
      <c r="B33" s="167" t="s">
        <v>90</v>
      </c>
      <c r="C33" s="168"/>
      <c r="D33" s="169">
        <v>1200</v>
      </c>
      <c r="E33" s="169"/>
      <c r="F33" s="170"/>
      <c r="G33" s="171"/>
      <c r="H33" s="144" t="s">
        <v>60</v>
      </c>
      <c r="I33" s="96">
        <v>0</v>
      </c>
      <c r="J33" s="144" t="s">
        <v>60</v>
      </c>
      <c r="K33" s="96">
        <v>0</v>
      </c>
      <c r="L33" s="144" t="s">
        <v>60</v>
      </c>
      <c r="M33" s="96">
        <v>0</v>
      </c>
      <c r="N33" s="144" t="s">
        <v>60</v>
      </c>
      <c r="O33" s="96">
        <v>0</v>
      </c>
      <c r="P33" s="144" t="s">
        <v>60</v>
      </c>
      <c r="Q33" s="96">
        <v>0</v>
      </c>
      <c r="R33" s="79" t="s">
        <v>60</v>
      </c>
      <c r="S33" s="96">
        <v>0</v>
      </c>
    </row>
    <row r="34" spans="1:19" ht="24.5" x14ac:dyDescent="0.35">
      <c r="A34" s="166" t="s">
        <v>93</v>
      </c>
      <c r="B34" s="167" t="s">
        <v>90</v>
      </c>
      <c r="C34" s="168"/>
      <c r="D34" s="169">
        <v>49.94</v>
      </c>
      <c r="E34" s="169"/>
      <c r="F34" s="170"/>
      <c r="G34" s="171"/>
      <c r="H34" s="144" t="s">
        <v>60</v>
      </c>
      <c r="I34" s="96">
        <v>0</v>
      </c>
      <c r="J34" s="144" t="s">
        <v>60</v>
      </c>
      <c r="K34" s="96">
        <v>0</v>
      </c>
      <c r="L34" s="144" t="s">
        <v>60</v>
      </c>
      <c r="M34" s="96">
        <v>0</v>
      </c>
      <c r="N34" s="144" t="s">
        <v>60</v>
      </c>
      <c r="O34" s="96">
        <v>0</v>
      </c>
      <c r="P34" s="144" t="s">
        <v>60</v>
      </c>
      <c r="Q34" s="96">
        <v>0</v>
      </c>
      <c r="R34" s="79" t="s">
        <v>60</v>
      </c>
      <c r="S34" s="96">
        <v>0</v>
      </c>
    </row>
    <row r="35" spans="1:19" ht="24.5" x14ac:dyDescent="0.35">
      <c r="A35" s="166" t="s">
        <v>94</v>
      </c>
      <c r="B35" s="167" t="s">
        <v>95</v>
      </c>
      <c r="C35" s="168"/>
      <c r="D35" s="169">
        <v>245.6</v>
      </c>
      <c r="E35" s="169"/>
      <c r="F35" s="170"/>
      <c r="G35" s="171"/>
      <c r="H35" s="144" t="s">
        <v>60</v>
      </c>
      <c r="I35" s="96">
        <v>0</v>
      </c>
      <c r="J35" s="144" t="s">
        <v>60</v>
      </c>
      <c r="K35" s="96">
        <v>0</v>
      </c>
      <c r="L35" s="144" t="s">
        <v>60</v>
      </c>
      <c r="M35" s="96">
        <v>0</v>
      </c>
      <c r="N35" s="144" t="s">
        <v>60</v>
      </c>
      <c r="O35" s="96">
        <v>0</v>
      </c>
      <c r="P35" s="144" t="s">
        <v>60</v>
      </c>
      <c r="Q35" s="96">
        <v>0</v>
      </c>
      <c r="R35" s="79" t="s">
        <v>60</v>
      </c>
      <c r="S35" s="96">
        <v>0</v>
      </c>
    </row>
    <row r="36" spans="1:19" ht="24.5" x14ac:dyDescent="0.35">
      <c r="A36" s="166" t="s">
        <v>96</v>
      </c>
      <c r="B36" s="167" t="s">
        <v>97</v>
      </c>
      <c r="C36" s="168"/>
      <c r="D36" s="169">
        <v>53</v>
      </c>
      <c r="E36" s="169"/>
      <c r="F36" s="170"/>
      <c r="G36" s="171"/>
      <c r="H36" s="144" t="s">
        <v>60</v>
      </c>
      <c r="I36" s="96">
        <v>0</v>
      </c>
      <c r="J36" s="144" t="s">
        <v>60</v>
      </c>
      <c r="K36" s="96">
        <v>0</v>
      </c>
      <c r="L36" s="144" t="s">
        <v>60</v>
      </c>
      <c r="M36" s="96">
        <v>0</v>
      </c>
      <c r="N36" s="144" t="s">
        <v>60</v>
      </c>
      <c r="O36" s="96">
        <v>0</v>
      </c>
      <c r="P36" s="144" t="s">
        <v>60</v>
      </c>
      <c r="Q36" s="96">
        <v>0</v>
      </c>
      <c r="R36" s="79" t="s">
        <v>60</v>
      </c>
      <c r="S36" s="96">
        <v>0</v>
      </c>
    </row>
    <row r="37" spans="1:19" ht="24.5" x14ac:dyDescent="0.35">
      <c r="A37" s="166" t="s">
        <v>98</v>
      </c>
      <c r="B37" s="167" t="s">
        <v>99</v>
      </c>
      <c r="C37" s="168"/>
      <c r="D37" s="169">
        <v>328.14</v>
      </c>
      <c r="E37" s="169">
        <v>581</v>
      </c>
      <c r="F37" s="170"/>
      <c r="G37" s="171"/>
      <c r="H37" s="144" t="s">
        <v>59</v>
      </c>
      <c r="I37" s="96">
        <v>2000</v>
      </c>
      <c r="J37" s="144" t="s">
        <v>55</v>
      </c>
      <c r="K37" s="96">
        <v>2040</v>
      </c>
      <c r="L37" s="144" t="s">
        <v>55</v>
      </c>
      <c r="M37" s="96">
        <v>2080.8000000000002</v>
      </c>
      <c r="N37" s="144" t="s">
        <v>55</v>
      </c>
      <c r="O37" s="96">
        <v>2122.4160000000002</v>
      </c>
      <c r="P37" s="144" t="s">
        <v>55</v>
      </c>
      <c r="Q37" s="96">
        <v>2164.8643200000001</v>
      </c>
      <c r="R37" s="79" t="s">
        <v>55</v>
      </c>
      <c r="S37" s="96">
        <v>2208.1616064</v>
      </c>
    </row>
    <row r="38" spans="1:19" ht="24.5" x14ac:dyDescent="0.35">
      <c r="A38" s="166" t="s">
        <v>100</v>
      </c>
      <c r="B38" s="167" t="s">
        <v>101</v>
      </c>
      <c r="C38" s="168"/>
      <c r="D38" s="169"/>
      <c r="E38" s="169">
        <v>1000</v>
      </c>
      <c r="F38" s="177"/>
      <c r="G38" s="178"/>
      <c r="H38" s="144" t="s">
        <v>59</v>
      </c>
      <c r="I38" s="96">
        <v>1000</v>
      </c>
      <c r="J38" s="144" t="s">
        <v>59</v>
      </c>
      <c r="K38" s="96">
        <v>7000</v>
      </c>
      <c r="L38" s="144" t="s">
        <v>55</v>
      </c>
      <c r="M38" s="96">
        <v>7140</v>
      </c>
      <c r="N38" s="144" t="s">
        <v>55</v>
      </c>
      <c r="O38" s="96">
        <v>7282.8</v>
      </c>
      <c r="P38" s="144" t="s">
        <v>55</v>
      </c>
      <c r="Q38" s="96">
        <v>7428.4560000000001</v>
      </c>
      <c r="R38" s="79" t="s">
        <v>55</v>
      </c>
      <c r="S38" s="96">
        <v>7577.0251200000002</v>
      </c>
    </row>
    <row r="39" spans="1:19" ht="24.5" x14ac:dyDescent="0.35">
      <c r="A39" s="166" t="s">
        <v>102</v>
      </c>
      <c r="B39" s="167" t="s">
        <v>103</v>
      </c>
      <c r="C39" s="168"/>
      <c r="D39" s="169">
        <v>1800</v>
      </c>
      <c r="E39" s="169"/>
      <c r="F39" s="177"/>
      <c r="G39" s="178"/>
      <c r="H39" s="144" t="s">
        <v>60</v>
      </c>
      <c r="I39" s="96">
        <v>0</v>
      </c>
      <c r="J39" s="144" t="s">
        <v>60</v>
      </c>
      <c r="K39" s="96">
        <v>0</v>
      </c>
      <c r="L39" s="144" t="s">
        <v>60</v>
      </c>
      <c r="M39" s="96">
        <v>0</v>
      </c>
      <c r="N39" s="144" t="s">
        <v>60</v>
      </c>
      <c r="O39" s="96">
        <v>0</v>
      </c>
      <c r="P39" s="144" t="s">
        <v>60</v>
      </c>
      <c r="Q39" s="96">
        <v>0</v>
      </c>
      <c r="R39" s="79" t="s">
        <v>60</v>
      </c>
      <c r="S39" s="96">
        <v>0</v>
      </c>
    </row>
    <row r="40" spans="1:19" ht="24.5" x14ac:dyDescent="0.35">
      <c r="A40" s="166" t="s">
        <v>104</v>
      </c>
      <c r="B40" s="167" t="s">
        <v>103</v>
      </c>
      <c r="C40" s="168"/>
      <c r="D40" s="169">
        <v>3400</v>
      </c>
      <c r="E40" s="169"/>
      <c r="F40" s="177"/>
      <c r="G40" s="178"/>
      <c r="H40" s="144" t="s">
        <v>60</v>
      </c>
      <c r="I40" s="96">
        <v>0</v>
      </c>
      <c r="J40" s="144" t="s">
        <v>60</v>
      </c>
      <c r="K40" s="96">
        <v>0</v>
      </c>
      <c r="L40" s="144" t="s">
        <v>60</v>
      </c>
      <c r="M40" s="96">
        <v>0</v>
      </c>
      <c r="N40" s="144" t="s">
        <v>60</v>
      </c>
      <c r="O40" s="96">
        <v>0</v>
      </c>
      <c r="P40" s="144" t="s">
        <v>60</v>
      </c>
      <c r="Q40" s="96">
        <v>0</v>
      </c>
      <c r="R40" s="79" t="s">
        <v>60</v>
      </c>
      <c r="S40" s="96">
        <v>0</v>
      </c>
    </row>
    <row r="41" spans="1:19" ht="24.5" x14ac:dyDescent="0.35">
      <c r="A41" s="166" t="s">
        <v>105</v>
      </c>
      <c r="B41" s="167" t="s">
        <v>103</v>
      </c>
      <c r="C41" s="168"/>
      <c r="D41" s="169">
        <v>11</v>
      </c>
      <c r="E41" s="169"/>
      <c r="F41" s="170"/>
      <c r="G41" s="171"/>
      <c r="H41" s="144" t="s">
        <v>59</v>
      </c>
      <c r="I41" s="96">
        <v>2700</v>
      </c>
      <c r="J41" s="144" t="s">
        <v>55</v>
      </c>
      <c r="K41" s="96">
        <v>2754</v>
      </c>
      <c r="L41" s="144" t="s">
        <v>55</v>
      </c>
      <c r="M41" s="96">
        <v>2809.08</v>
      </c>
      <c r="N41" s="144" t="s">
        <v>55</v>
      </c>
      <c r="O41" s="96">
        <v>2865.2615999999998</v>
      </c>
      <c r="P41" s="144" t="s">
        <v>55</v>
      </c>
      <c r="Q41" s="96">
        <v>2922.566832</v>
      </c>
      <c r="R41" s="79" t="s">
        <v>55</v>
      </c>
      <c r="S41" s="96">
        <v>2981.0181686400001</v>
      </c>
    </row>
    <row r="42" spans="1:19" ht="24.5" customHeight="1" x14ac:dyDescent="0.35">
      <c r="A42" s="166" t="s">
        <v>106</v>
      </c>
      <c r="B42" s="167" t="s">
        <v>103</v>
      </c>
      <c r="C42" s="168"/>
      <c r="D42" s="169">
        <v>1200</v>
      </c>
      <c r="E42" s="169"/>
      <c r="F42" s="177"/>
      <c r="G42" s="178"/>
      <c r="H42" s="144" t="s">
        <v>59</v>
      </c>
      <c r="I42" s="96">
        <v>6700</v>
      </c>
      <c r="J42" s="144" t="s">
        <v>59</v>
      </c>
      <c r="K42" s="96">
        <v>2300</v>
      </c>
      <c r="L42" s="144" t="s">
        <v>55</v>
      </c>
      <c r="M42" s="96">
        <v>2346</v>
      </c>
      <c r="N42" s="144" t="s">
        <v>55</v>
      </c>
      <c r="O42" s="96">
        <v>2392.92</v>
      </c>
      <c r="P42" s="144" t="s">
        <v>55</v>
      </c>
      <c r="Q42" s="96">
        <v>2440.7784000000001</v>
      </c>
      <c r="R42" s="79" t="s">
        <v>55</v>
      </c>
      <c r="S42" s="96">
        <v>2489.5939680000001</v>
      </c>
    </row>
    <row r="43" spans="1:19" ht="24.5" x14ac:dyDescent="0.35">
      <c r="A43" s="166" t="s">
        <v>107</v>
      </c>
      <c r="B43" s="167" t="s">
        <v>101</v>
      </c>
      <c r="C43" s="168"/>
      <c r="D43" s="169">
        <v>8200</v>
      </c>
      <c r="E43" s="169"/>
      <c r="F43" s="177"/>
      <c r="G43" s="178"/>
      <c r="H43" s="144" t="s">
        <v>59</v>
      </c>
      <c r="I43" s="96">
        <v>20000</v>
      </c>
      <c r="J43" s="144" t="s">
        <v>55</v>
      </c>
      <c r="K43" s="96">
        <v>20400</v>
      </c>
      <c r="L43" s="144" t="s">
        <v>55</v>
      </c>
      <c r="M43" s="96">
        <v>20808</v>
      </c>
      <c r="N43" s="144" t="s">
        <v>55</v>
      </c>
      <c r="O43" s="96">
        <v>21224.16</v>
      </c>
      <c r="P43" s="144" t="s">
        <v>55</v>
      </c>
      <c r="Q43" s="96">
        <v>21648.643199999999</v>
      </c>
      <c r="R43" s="79" t="s">
        <v>55</v>
      </c>
      <c r="S43" s="96">
        <v>22081.616063999998</v>
      </c>
    </row>
    <row r="44" spans="1:19" ht="24.5" x14ac:dyDescent="0.35">
      <c r="A44" s="179" t="s">
        <v>108</v>
      </c>
      <c r="B44" s="180" t="s">
        <v>103</v>
      </c>
      <c r="C44" s="181"/>
      <c r="D44" s="182">
        <v>12000</v>
      </c>
      <c r="E44" s="182"/>
      <c r="F44" s="183"/>
      <c r="G44" s="183"/>
      <c r="H44" s="144" t="s">
        <v>59</v>
      </c>
      <c r="I44" s="184">
        <v>0</v>
      </c>
      <c r="J44" s="144" t="s">
        <v>60</v>
      </c>
      <c r="K44" s="184">
        <v>0</v>
      </c>
      <c r="L44" s="144" t="s">
        <v>60</v>
      </c>
      <c r="M44" s="184">
        <v>0</v>
      </c>
      <c r="N44" s="144" t="s">
        <v>60</v>
      </c>
      <c r="O44" s="184">
        <v>0</v>
      </c>
      <c r="P44" s="144" t="s">
        <v>60</v>
      </c>
      <c r="Q44" s="184">
        <v>0</v>
      </c>
      <c r="R44" s="79" t="s">
        <v>60</v>
      </c>
      <c r="S44" s="184">
        <v>0</v>
      </c>
    </row>
    <row r="45" spans="1:19" ht="24.5" x14ac:dyDescent="0.35">
      <c r="A45" s="166" t="s">
        <v>109</v>
      </c>
      <c r="B45" s="167" t="s">
        <v>103</v>
      </c>
      <c r="C45" s="168"/>
      <c r="D45" s="169">
        <v>15000</v>
      </c>
      <c r="E45" s="169"/>
      <c r="F45" s="170"/>
      <c r="G45" s="171"/>
      <c r="H45" s="144" t="s">
        <v>60</v>
      </c>
      <c r="I45" s="96">
        <v>0</v>
      </c>
      <c r="J45" s="144" t="s">
        <v>60</v>
      </c>
      <c r="K45" s="96">
        <v>0</v>
      </c>
      <c r="L45" s="144" t="s">
        <v>60</v>
      </c>
      <c r="M45" s="96">
        <v>0</v>
      </c>
      <c r="N45" s="144" t="s">
        <v>60</v>
      </c>
      <c r="O45" s="96">
        <v>0</v>
      </c>
      <c r="P45" s="144" t="s">
        <v>60</v>
      </c>
      <c r="Q45" s="96">
        <v>0</v>
      </c>
      <c r="R45" s="79" t="s">
        <v>60</v>
      </c>
      <c r="S45" s="96">
        <v>0</v>
      </c>
    </row>
    <row r="46" spans="1:19" x14ac:dyDescent="0.35">
      <c r="A46" s="166" t="s">
        <v>110</v>
      </c>
      <c r="B46" s="167" t="s">
        <v>111</v>
      </c>
      <c r="C46" s="168"/>
      <c r="D46" s="169">
        <v>23000</v>
      </c>
      <c r="E46" s="169">
        <f>+E47+E48</f>
        <v>23000</v>
      </c>
      <c r="F46" s="185"/>
      <c r="G46" s="186"/>
      <c r="H46" s="187"/>
      <c r="I46" s="188"/>
      <c r="J46" s="189"/>
      <c r="K46" s="188"/>
      <c r="L46" s="190"/>
      <c r="M46" s="153"/>
      <c r="N46" s="154"/>
      <c r="O46" s="153"/>
      <c r="P46" s="155"/>
      <c r="Q46" s="153"/>
      <c r="R46" s="79"/>
      <c r="S46" s="153"/>
    </row>
    <row r="47" spans="1:19" ht="14.5" customHeight="1" x14ac:dyDescent="0.35">
      <c r="A47" s="166"/>
      <c r="B47" s="167" t="s">
        <v>112</v>
      </c>
      <c r="C47" s="168">
        <v>12000</v>
      </c>
      <c r="D47" s="169"/>
      <c r="E47" s="168">
        <v>2000</v>
      </c>
      <c r="F47" s="191"/>
      <c r="G47" s="192"/>
      <c r="H47" s="144" t="s">
        <v>59</v>
      </c>
      <c r="I47" s="96">
        <v>234000</v>
      </c>
      <c r="J47" s="144" t="s">
        <v>59</v>
      </c>
      <c r="K47" s="96">
        <v>23000</v>
      </c>
      <c r="L47" s="144" t="s">
        <v>59</v>
      </c>
      <c r="M47" s="96">
        <v>0</v>
      </c>
      <c r="N47" s="144" t="s">
        <v>59</v>
      </c>
      <c r="O47" s="96">
        <v>72000</v>
      </c>
      <c r="P47" s="144" t="s">
        <v>59</v>
      </c>
      <c r="Q47" s="96">
        <v>72000</v>
      </c>
      <c r="R47" s="79" t="s">
        <v>59</v>
      </c>
      <c r="S47" s="96">
        <v>72000</v>
      </c>
    </row>
    <row r="48" spans="1:19" x14ac:dyDescent="0.35">
      <c r="A48" s="166"/>
      <c r="B48" s="167" t="s">
        <v>113</v>
      </c>
      <c r="C48" s="168">
        <v>21000</v>
      </c>
      <c r="D48" s="169"/>
      <c r="E48" s="168">
        <v>21000</v>
      </c>
      <c r="F48" s="191"/>
      <c r="G48" s="192"/>
      <c r="H48" s="144" t="s">
        <v>59</v>
      </c>
      <c r="I48" s="96">
        <v>20000</v>
      </c>
      <c r="J48" s="144" t="s">
        <v>59</v>
      </c>
      <c r="K48" s="96">
        <v>0</v>
      </c>
      <c r="L48" s="144" t="s">
        <v>59</v>
      </c>
      <c r="M48" s="96">
        <v>424787.5</v>
      </c>
      <c r="N48" s="144" t="s">
        <v>59</v>
      </c>
      <c r="O48" s="96">
        <v>0</v>
      </c>
      <c r="P48" s="144" t="s">
        <v>59</v>
      </c>
      <c r="Q48" s="96">
        <v>20000</v>
      </c>
      <c r="R48" s="79" t="s">
        <v>59</v>
      </c>
      <c r="S48" s="96">
        <v>20000</v>
      </c>
    </row>
    <row r="49" spans="1:19" ht="24.5" x14ac:dyDescent="0.35">
      <c r="A49" s="166" t="s">
        <v>114</v>
      </c>
      <c r="B49" s="167" t="s">
        <v>115</v>
      </c>
      <c r="C49" s="168"/>
      <c r="D49" s="169">
        <v>1168.48</v>
      </c>
      <c r="E49" s="169">
        <v>804</v>
      </c>
      <c r="F49" s="170"/>
      <c r="G49" s="171"/>
      <c r="H49" s="144" t="s">
        <v>55</v>
      </c>
      <c r="I49" s="96">
        <v>1191.8496</v>
      </c>
      <c r="J49" s="144" t="s">
        <v>55</v>
      </c>
      <c r="K49" s="96">
        <v>1215.686592</v>
      </c>
      <c r="L49" s="144" t="s">
        <v>55</v>
      </c>
      <c r="M49" s="96">
        <v>1240.00032384</v>
      </c>
      <c r="N49" s="144" t="s">
        <v>55</v>
      </c>
      <c r="O49" s="96">
        <v>1264.8003303168</v>
      </c>
      <c r="P49" s="144" t="s">
        <v>55</v>
      </c>
      <c r="Q49" s="96">
        <v>1290.0963369231361</v>
      </c>
      <c r="R49" s="79" t="s">
        <v>55</v>
      </c>
      <c r="S49" s="96">
        <v>1315.8982636615988</v>
      </c>
    </row>
    <row r="50" spans="1:19" ht="24.5" x14ac:dyDescent="0.35">
      <c r="A50" s="166" t="s">
        <v>116</v>
      </c>
      <c r="B50" s="167" t="s">
        <v>117</v>
      </c>
      <c r="C50" s="168"/>
      <c r="D50" s="169">
        <v>1500</v>
      </c>
      <c r="E50" s="169">
        <v>0</v>
      </c>
      <c r="F50" s="177"/>
      <c r="G50" s="178"/>
      <c r="H50" s="144" t="s">
        <v>60</v>
      </c>
      <c r="I50" s="96">
        <v>0</v>
      </c>
      <c r="J50" s="144" t="s">
        <v>60</v>
      </c>
      <c r="K50" s="96">
        <v>0</v>
      </c>
      <c r="L50" s="144" t="s">
        <v>60</v>
      </c>
      <c r="M50" s="96">
        <v>0</v>
      </c>
      <c r="N50" s="144" t="s">
        <v>60</v>
      </c>
      <c r="O50" s="96">
        <v>0</v>
      </c>
      <c r="P50" s="144" t="s">
        <v>60</v>
      </c>
      <c r="Q50" s="96">
        <v>0</v>
      </c>
      <c r="R50" s="79" t="s">
        <v>60</v>
      </c>
      <c r="S50" s="96">
        <v>0</v>
      </c>
    </row>
    <row r="51" spans="1:19" ht="24.5" x14ac:dyDescent="0.35">
      <c r="A51" s="166" t="s">
        <v>118</v>
      </c>
      <c r="B51" s="167" t="s">
        <v>119</v>
      </c>
      <c r="C51" s="168"/>
      <c r="D51" s="169">
        <v>1050</v>
      </c>
      <c r="E51" s="169">
        <v>0</v>
      </c>
      <c r="F51" s="171"/>
      <c r="G51" s="171"/>
      <c r="H51" s="144" t="s">
        <v>60</v>
      </c>
      <c r="I51" s="96">
        <v>0</v>
      </c>
      <c r="J51" s="144" t="s">
        <v>60</v>
      </c>
      <c r="K51" s="96">
        <v>0</v>
      </c>
      <c r="L51" s="144" t="s">
        <v>60</v>
      </c>
      <c r="M51" s="96">
        <v>0</v>
      </c>
      <c r="N51" s="144" t="s">
        <v>60</v>
      </c>
      <c r="O51" s="96">
        <v>0</v>
      </c>
      <c r="P51" s="144" t="s">
        <v>60</v>
      </c>
      <c r="Q51" s="96">
        <v>0</v>
      </c>
      <c r="R51" s="79" t="s">
        <v>60</v>
      </c>
      <c r="S51" s="96">
        <v>0</v>
      </c>
    </row>
    <row r="52" spans="1:19" ht="24.5" x14ac:dyDescent="0.35">
      <c r="A52" s="166" t="s">
        <v>120</v>
      </c>
      <c r="B52" s="167" t="s">
        <v>121</v>
      </c>
      <c r="C52" s="168"/>
      <c r="D52" s="169">
        <v>2000</v>
      </c>
      <c r="E52" s="169">
        <v>0</v>
      </c>
      <c r="F52" s="177"/>
      <c r="G52" s="178"/>
      <c r="H52" s="144" t="s">
        <v>60</v>
      </c>
      <c r="I52" s="96">
        <v>0</v>
      </c>
      <c r="J52" s="144" t="s">
        <v>60</v>
      </c>
      <c r="K52" s="96">
        <v>0</v>
      </c>
      <c r="L52" s="144" t="s">
        <v>60</v>
      </c>
      <c r="M52" s="96">
        <v>0</v>
      </c>
      <c r="N52" s="144" t="s">
        <v>60</v>
      </c>
      <c r="O52" s="96">
        <v>0</v>
      </c>
      <c r="P52" s="144" t="s">
        <v>60</v>
      </c>
      <c r="Q52" s="96">
        <v>0</v>
      </c>
      <c r="R52" s="79" t="s">
        <v>60</v>
      </c>
      <c r="S52" s="96">
        <v>0</v>
      </c>
    </row>
    <row r="53" spans="1:19" ht="24.5" x14ac:dyDescent="0.35">
      <c r="A53" s="166" t="s">
        <v>122</v>
      </c>
      <c r="B53" s="167" t="s">
        <v>217</v>
      </c>
      <c r="C53" s="168"/>
      <c r="D53" s="169"/>
      <c r="E53" s="169">
        <v>15000</v>
      </c>
      <c r="F53" s="177"/>
      <c r="G53" s="178"/>
      <c r="H53" s="144" t="s">
        <v>59</v>
      </c>
      <c r="I53" s="96">
        <v>2300</v>
      </c>
      <c r="J53" s="144" t="s">
        <v>55</v>
      </c>
      <c r="K53" s="96">
        <v>2346</v>
      </c>
      <c r="L53" s="144" t="s">
        <v>55</v>
      </c>
      <c r="M53" s="96">
        <v>2392.92</v>
      </c>
      <c r="N53" s="144" t="s">
        <v>55</v>
      </c>
      <c r="O53" s="96">
        <v>2440.7784000000001</v>
      </c>
      <c r="P53" s="144" t="s">
        <v>55</v>
      </c>
      <c r="Q53" s="96">
        <v>2489.5939680000001</v>
      </c>
      <c r="R53" s="79" t="s">
        <v>55</v>
      </c>
      <c r="S53" s="96">
        <v>2539.3858473600003</v>
      </c>
    </row>
    <row r="54" spans="1:19" ht="24.5" x14ac:dyDescent="0.35">
      <c r="A54" s="166" t="s">
        <v>123</v>
      </c>
      <c r="B54" s="167" t="s">
        <v>6</v>
      </c>
      <c r="C54" s="168"/>
      <c r="D54" s="169"/>
      <c r="E54" s="169">
        <v>7000</v>
      </c>
      <c r="F54" s="177"/>
      <c r="G54" s="178"/>
      <c r="H54" s="144" t="s">
        <v>59</v>
      </c>
      <c r="I54" s="96">
        <v>3000</v>
      </c>
      <c r="J54" s="144" t="s">
        <v>55</v>
      </c>
      <c r="K54" s="96">
        <v>3060</v>
      </c>
      <c r="L54" s="144" t="s">
        <v>55</v>
      </c>
      <c r="M54" s="96">
        <v>3121.2000000000003</v>
      </c>
      <c r="N54" s="144" t="s">
        <v>55</v>
      </c>
      <c r="O54" s="96">
        <v>3183.6240000000003</v>
      </c>
      <c r="P54" s="144" t="s">
        <v>55</v>
      </c>
      <c r="Q54" s="96">
        <v>3247.2964800000004</v>
      </c>
      <c r="R54" s="79" t="s">
        <v>55</v>
      </c>
      <c r="S54" s="96">
        <v>3312.2424096000004</v>
      </c>
    </row>
    <row r="55" spans="1:19" x14ac:dyDescent="0.35">
      <c r="A55" s="166" t="s">
        <v>124</v>
      </c>
      <c r="B55" s="167" t="s">
        <v>216</v>
      </c>
      <c r="C55" s="168"/>
      <c r="D55" s="169"/>
      <c r="E55" s="169">
        <v>5000</v>
      </c>
      <c r="F55" s="177"/>
      <c r="G55" s="178"/>
      <c r="H55" s="144" t="s">
        <v>58</v>
      </c>
      <c r="I55" s="96">
        <v>5000</v>
      </c>
      <c r="J55" s="144" t="s">
        <v>58</v>
      </c>
      <c r="K55" s="96">
        <v>5000</v>
      </c>
      <c r="L55" s="144" t="s">
        <v>58</v>
      </c>
      <c r="M55" s="96">
        <v>5000</v>
      </c>
      <c r="N55" s="144" t="s">
        <v>58</v>
      </c>
      <c r="O55" s="96">
        <v>5000</v>
      </c>
      <c r="P55" s="144" t="s">
        <v>58</v>
      </c>
      <c r="Q55" s="96">
        <v>5000</v>
      </c>
      <c r="R55" s="79" t="s">
        <v>58</v>
      </c>
      <c r="S55" s="96">
        <v>5000</v>
      </c>
    </row>
    <row r="56" spans="1:19" ht="24.5" x14ac:dyDescent="0.35">
      <c r="A56" s="166" t="s">
        <v>125</v>
      </c>
      <c r="B56" s="167" t="s">
        <v>126</v>
      </c>
      <c r="C56" s="168"/>
      <c r="D56" s="169">
        <v>103.05</v>
      </c>
      <c r="E56" s="169">
        <v>56</v>
      </c>
      <c r="F56" s="170"/>
      <c r="G56" s="171"/>
      <c r="H56" s="144" t="s">
        <v>58</v>
      </c>
      <c r="I56" s="96">
        <v>103.05</v>
      </c>
      <c r="J56" s="144" t="s">
        <v>59</v>
      </c>
      <c r="K56" s="96">
        <v>1500</v>
      </c>
      <c r="L56" s="144" t="s">
        <v>55</v>
      </c>
      <c r="M56" s="96">
        <v>1530</v>
      </c>
      <c r="N56" s="144" t="s">
        <v>55</v>
      </c>
      <c r="O56" s="96">
        <v>1560.6000000000001</v>
      </c>
      <c r="P56" s="144" t="s">
        <v>55</v>
      </c>
      <c r="Q56" s="96">
        <v>1591.8120000000001</v>
      </c>
      <c r="R56" s="79" t="s">
        <v>55</v>
      </c>
      <c r="S56" s="96">
        <v>1623.6482400000002</v>
      </c>
    </row>
    <row r="57" spans="1:19" ht="24.5" x14ac:dyDescent="0.35">
      <c r="A57" s="166" t="s">
        <v>127</v>
      </c>
      <c r="B57" s="167" t="s">
        <v>128</v>
      </c>
      <c r="C57" s="168"/>
      <c r="D57" s="169">
        <v>2300</v>
      </c>
      <c r="E57" s="169">
        <v>6500</v>
      </c>
      <c r="F57" s="177"/>
      <c r="G57" s="178"/>
      <c r="H57" s="144" t="s">
        <v>59</v>
      </c>
      <c r="I57" s="96">
        <v>3400</v>
      </c>
      <c r="J57" s="144" t="s">
        <v>55</v>
      </c>
      <c r="K57" s="96">
        <v>3468</v>
      </c>
      <c r="L57" s="144" t="s">
        <v>55</v>
      </c>
      <c r="M57" s="96">
        <v>3537.36</v>
      </c>
      <c r="N57" s="144" t="s">
        <v>55</v>
      </c>
      <c r="O57" s="96">
        <v>3608.1072000000004</v>
      </c>
      <c r="P57" s="144" t="s">
        <v>55</v>
      </c>
      <c r="Q57" s="96">
        <v>3680.2693440000003</v>
      </c>
      <c r="R57" s="79" t="s">
        <v>55</v>
      </c>
      <c r="S57" s="96">
        <v>3753.8747308800002</v>
      </c>
    </row>
    <row r="58" spans="1:19" ht="24.5" x14ac:dyDescent="0.35">
      <c r="A58" s="166" t="s">
        <v>129</v>
      </c>
      <c r="B58" s="167" t="s">
        <v>218</v>
      </c>
      <c r="C58" s="168"/>
      <c r="D58" s="169">
        <v>2100</v>
      </c>
      <c r="E58" s="169">
        <v>1614</v>
      </c>
      <c r="F58" s="177"/>
      <c r="G58" s="178"/>
      <c r="H58" s="144" t="s">
        <v>59</v>
      </c>
      <c r="I58" s="96">
        <v>10000</v>
      </c>
      <c r="J58" s="144" t="s">
        <v>59</v>
      </c>
      <c r="K58" s="96">
        <v>30000</v>
      </c>
      <c r="L58" s="144" t="s">
        <v>55</v>
      </c>
      <c r="M58" s="96">
        <v>30600</v>
      </c>
      <c r="N58" s="144" t="s">
        <v>55</v>
      </c>
      <c r="O58" s="96">
        <v>31212</v>
      </c>
      <c r="P58" s="144" t="s">
        <v>55</v>
      </c>
      <c r="Q58" s="96">
        <v>31836.240000000002</v>
      </c>
      <c r="R58" s="79" t="s">
        <v>55</v>
      </c>
      <c r="S58" s="96">
        <v>32472.964800000002</v>
      </c>
    </row>
    <row r="59" spans="1:19" ht="24.5" x14ac:dyDescent="0.35">
      <c r="A59" s="166" t="s">
        <v>130</v>
      </c>
      <c r="B59" s="167" t="s">
        <v>131</v>
      </c>
      <c r="C59" s="168"/>
      <c r="D59" s="169">
        <v>1482.63</v>
      </c>
      <c r="E59" s="169">
        <v>1885</v>
      </c>
      <c r="F59" s="170"/>
      <c r="G59" s="171"/>
      <c r="H59" s="144" t="s">
        <v>55</v>
      </c>
      <c r="I59" s="96">
        <v>1512.2826000000002</v>
      </c>
      <c r="J59" s="144" t="s">
        <v>55</v>
      </c>
      <c r="K59" s="96">
        <v>1542.5282520000003</v>
      </c>
      <c r="L59" s="144" t="s">
        <v>55</v>
      </c>
      <c r="M59" s="96">
        <v>1573.3788170400003</v>
      </c>
      <c r="N59" s="144" t="s">
        <v>55</v>
      </c>
      <c r="O59" s="96">
        <v>1604.8463933808002</v>
      </c>
      <c r="P59" s="144" t="s">
        <v>55</v>
      </c>
      <c r="Q59" s="96">
        <v>1636.9433212484162</v>
      </c>
      <c r="R59" s="79" t="s">
        <v>55</v>
      </c>
      <c r="S59" s="96">
        <v>1669.6821876733845</v>
      </c>
    </row>
    <row r="60" spans="1:19" ht="24.5" x14ac:dyDescent="0.35">
      <c r="A60" s="166" t="s">
        <v>132</v>
      </c>
      <c r="B60" s="167" t="s">
        <v>133</v>
      </c>
      <c r="C60" s="168"/>
      <c r="D60" s="169">
        <v>1750</v>
      </c>
      <c r="E60" s="169">
        <v>0</v>
      </c>
      <c r="F60" s="177"/>
      <c r="G60" s="178"/>
      <c r="H60" s="144" t="s">
        <v>60</v>
      </c>
      <c r="I60" s="96">
        <v>0</v>
      </c>
      <c r="J60" s="144" t="s">
        <v>60</v>
      </c>
      <c r="K60" s="96">
        <v>0</v>
      </c>
      <c r="L60" s="144" t="s">
        <v>60</v>
      </c>
      <c r="M60" s="96">
        <v>0</v>
      </c>
      <c r="N60" s="144" t="s">
        <v>60</v>
      </c>
      <c r="O60" s="96">
        <v>0</v>
      </c>
      <c r="P60" s="144" t="s">
        <v>60</v>
      </c>
      <c r="Q60" s="96">
        <v>0</v>
      </c>
      <c r="R60" s="79" t="s">
        <v>60</v>
      </c>
      <c r="S60" s="96">
        <v>0</v>
      </c>
    </row>
    <row r="61" spans="1:19" ht="24.5" x14ac:dyDescent="0.35">
      <c r="A61" s="166" t="s">
        <v>134</v>
      </c>
      <c r="B61" s="167" t="s">
        <v>135</v>
      </c>
      <c r="C61" s="168"/>
      <c r="D61" s="169">
        <v>1250</v>
      </c>
      <c r="E61" s="169">
        <v>1131</v>
      </c>
      <c r="F61" s="170"/>
      <c r="G61" s="171"/>
      <c r="H61" s="144" t="s">
        <v>55</v>
      </c>
      <c r="I61" s="96">
        <v>1275</v>
      </c>
      <c r="J61" s="144" t="s">
        <v>55</v>
      </c>
      <c r="K61" s="96">
        <v>1300.5</v>
      </c>
      <c r="L61" s="144" t="s">
        <v>55</v>
      </c>
      <c r="M61" s="96">
        <v>1326.51</v>
      </c>
      <c r="N61" s="144" t="s">
        <v>55</v>
      </c>
      <c r="O61" s="96">
        <v>1353.0401999999999</v>
      </c>
      <c r="P61" s="144" t="s">
        <v>55</v>
      </c>
      <c r="Q61" s="96">
        <v>1380.1010039999999</v>
      </c>
      <c r="R61" s="79" t="s">
        <v>55</v>
      </c>
      <c r="S61" s="96">
        <v>1407.70302408</v>
      </c>
    </row>
    <row r="62" spans="1:19" ht="24.5" x14ac:dyDescent="0.35">
      <c r="A62" s="166" t="s">
        <v>136</v>
      </c>
      <c r="B62" s="167" t="s">
        <v>137</v>
      </c>
      <c r="C62" s="168"/>
      <c r="D62" s="169">
        <v>13</v>
      </c>
      <c r="E62" s="169">
        <v>0</v>
      </c>
      <c r="F62" s="170"/>
      <c r="G62" s="171"/>
      <c r="H62" s="144" t="s">
        <v>60</v>
      </c>
      <c r="I62" s="96">
        <v>0</v>
      </c>
      <c r="J62" s="144" t="s">
        <v>60</v>
      </c>
      <c r="K62" s="96">
        <v>0</v>
      </c>
      <c r="L62" s="144" t="s">
        <v>60</v>
      </c>
      <c r="M62" s="96">
        <v>0</v>
      </c>
      <c r="N62" s="144" t="s">
        <v>60</v>
      </c>
      <c r="O62" s="96">
        <v>0</v>
      </c>
      <c r="P62" s="144" t="s">
        <v>60</v>
      </c>
      <c r="Q62" s="96">
        <v>0</v>
      </c>
      <c r="R62" s="79" t="s">
        <v>60</v>
      </c>
      <c r="S62" s="96">
        <v>0</v>
      </c>
    </row>
    <row r="63" spans="1:19" x14ac:dyDescent="0.35">
      <c r="A63" s="166" t="s">
        <v>138</v>
      </c>
      <c r="B63" s="167" t="s">
        <v>139</v>
      </c>
      <c r="C63" s="168"/>
      <c r="D63" s="169">
        <v>4028.78</v>
      </c>
      <c r="E63" s="169">
        <v>2236</v>
      </c>
      <c r="F63" s="170"/>
      <c r="G63" s="171"/>
      <c r="H63" s="144" t="s">
        <v>59</v>
      </c>
      <c r="I63" s="96">
        <v>4500</v>
      </c>
      <c r="J63" s="144" t="s">
        <v>59</v>
      </c>
      <c r="K63" s="96">
        <v>2000</v>
      </c>
      <c r="L63" s="144" t="s">
        <v>59</v>
      </c>
      <c r="M63" s="96">
        <v>2040</v>
      </c>
      <c r="N63" s="144" t="s">
        <v>59</v>
      </c>
      <c r="O63" s="96">
        <v>2080.8000000000002</v>
      </c>
      <c r="P63" s="144" t="s">
        <v>59</v>
      </c>
      <c r="Q63" s="96">
        <v>2122.4160000000002</v>
      </c>
      <c r="R63" s="79" t="s">
        <v>59</v>
      </c>
      <c r="S63" s="96">
        <v>2164.8643200000001</v>
      </c>
    </row>
    <row r="64" spans="1:19" ht="24.5" x14ac:dyDescent="0.35">
      <c r="A64" s="166" t="s">
        <v>140</v>
      </c>
      <c r="B64" s="167" t="s">
        <v>141</v>
      </c>
      <c r="C64" s="168"/>
      <c r="D64" s="169">
        <v>92.6</v>
      </c>
      <c r="E64" s="169">
        <v>333</v>
      </c>
      <c r="F64" s="170"/>
      <c r="G64" s="171"/>
      <c r="H64" s="144" t="s">
        <v>59</v>
      </c>
      <c r="I64" s="96">
        <v>1000</v>
      </c>
      <c r="J64" s="144" t="s">
        <v>55</v>
      </c>
      <c r="K64" s="96">
        <v>1020</v>
      </c>
      <c r="L64" s="144" t="s">
        <v>55</v>
      </c>
      <c r="M64" s="96">
        <v>1040.4000000000001</v>
      </c>
      <c r="N64" s="144" t="s">
        <v>55</v>
      </c>
      <c r="O64" s="96">
        <v>1061.2080000000001</v>
      </c>
      <c r="P64" s="144" t="s">
        <v>55</v>
      </c>
      <c r="Q64" s="96">
        <v>1082.4321600000001</v>
      </c>
      <c r="R64" s="79" t="s">
        <v>55</v>
      </c>
      <c r="S64" s="96">
        <v>1104.0808032</v>
      </c>
    </row>
    <row r="65" spans="1:19" ht="24.5" x14ac:dyDescent="0.35">
      <c r="A65" s="166" t="s">
        <v>142</v>
      </c>
      <c r="B65" s="167" t="s">
        <v>143</v>
      </c>
      <c r="C65" s="168"/>
      <c r="D65" s="169">
        <v>1454.87</v>
      </c>
      <c r="E65" s="169">
        <v>936</v>
      </c>
      <c r="F65" s="170"/>
      <c r="G65" s="171"/>
      <c r="H65" s="144" t="s">
        <v>55</v>
      </c>
      <c r="I65" s="96">
        <v>1483.9674</v>
      </c>
      <c r="J65" s="144" t="s">
        <v>55</v>
      </c>
      <c r="K65" s="96">
        <v>1513.6467480000001</v>
      </c>
      <c r="L65" s="144" t="s">
        <v>55</v>
      </c>
      <c r="M65" s="96">
        <v>1543.91968296</v>
      </c>
      <c r="N65" s="144" t="s">
        <v>55</v>
      </c>
      <c r="O65" s="96">
        <v>1574.7980766192002</v>
      </c>
      <c r="P65" s="144" t="s">
        <v>55</v>
      </c>
      <c r="Q65" s="96">
        <v>1606.2940381515841</v>
      </c>
      <c r="R65" s="79" t="s">
        <v>55</v>
      </c>
      <c r="S65" s="96">
        <v>1638.4199189146159</v>
      </c>
    </row>
    <row r="66" spans="1:19" ht="24.5" x14ac:dyDescent="0.35">
      <c r="A66" s="166" t="s">
        <v>144</v>
      </c>
      <c r="B66" s="167" t="s">
        <v>145</v>
      </c>
      <c r="C66" s="168"/>
      <c r="D66" s="169">
        <v>1300</v>
      </c>
      <c r="E66" s="169">
        <v>2999</v>
      </c>
      <c r="F66" s="170"/>
      <c r="G66" s="171"/>
      <c r="H66" s="144" t="s">
        <v>58</v>
      </c>
      <c r="I66" s="96">
        <v>1300</v>
      </c>
      <c r="J66" s="144" t="s">
        <v>59</v>
      </c>
      <c r="K66" s="96">
        <v>4500</v>
      </c>
      <c r="L66" s="144" t="s">
        <v>55</v>
      </c>
      <c r="M66" s="96">
        <v>4590</v>
      </c>
      <c r="N66" s="144" t="s">
        <v>55</v>
      </c>
      <c r="O66" s="96">
        <v>4681.8</v>
      </c>
      <c r="P66" s="144" t="s">
        <v>55</v>
      </c>
      <c r="Q66" s="96">
        <v>4775.4360000000006</v>
      </c>
      <c r="R66" s="79" t="s">
        <v>55</v>
      </c>
      <c r="S66" s="96">
        <v>4870.9447200000004</v>
      </c>
    </row>
    <row r="67" spans="1:19" ht="24.5" x14ac:dyDescent="0.35">
      <c r="A67" s="166"/>
      <c r="B67" s="167" t="s">
        <v>146</v>
      </c>
      <c r="C67" s="168"/>
      <c r="D67" s="169"/>
      <c r="E67" s="169">
        <v>0</v>
      </c>
      <c r="F67" s="170"/>
      <c r="G67" s="171"/>
      <c r="H67" s="144" t="s">
        <v>60</v>
      </c>
      <c r="I67" s="96">
        <v>0</v>
      </c>
      <c r="J67" s="144" t="s">
        <v>59</v>
      </c>
      <c r="K67" s="96">
        <v>2300</v>
      </c>
      <c r="L67" s="144" t="s">
        <v>55</v>
      </c>
      <c r="M67" s="96">
        <v>2346</v>
      </c>
      <c r="N67" s="144" t="s">
        <v>55</v>
      </c>
      <c r="O67" s="96">
        <v>2392.92</v>
      </c>
      <c r="P67" s="144" t="s">
        <v>55</v>
      </c>
      <c r="Q67" s="96">
        <v>2440.7784000000001</v>
      </c>
      <c r="R67" s="79" t="s">
        <v>55</v>
      </c>
      <c r="S67" s="96">
        <v>2489.5939680000001</v>
      </c>
    </row>
    <row r="68" spans="1:19" x14ac:dyDescent="0.35">
      <c r="A68" s="104"/>
      <c r="B68" s="92"/>
      <c r="C68" s="93"/>
      <c r="D68" s="94"/>
      <c r="E68" s="94"/>
      <c r="F68" s="95"/>
      <c r="G68" s="105"/>
      <c r="H68" s="106"/>
      <c r="I68" s="107"/>
      <c r="J68" s="106"/>
      <c r="K68" s="107"/>
      <c r="L68" s="106"/>
      <c r="M68" s="107"/>
      <c r="N68" s="106"/>
      <c r="O68" s="107"/>
      <c r="P68" s="106"/>
      <c r="Q68" s="11"/>
      <c r="R68" s="106"/>
      <c r="S68" s="11"/>
    </row>
    <row r="69" spans="1:19" x14ac:dyDescent="0.35">
      <c r="A69" s="104"/>
      <c r="B69" s="194" t="s">
        <v>147</v>
      </c>
      <c r="C69" s="195"/>
      <c r="D69" s="196">
        <v>452013.33</v>
      </c>
      <c r="E69" s="196">
        <v>950567</v>
      </c>
      <c r="F69" s="196"/>
      <c r="G69" s="196"/>
      <c r="H69" s="197"/>
      <c r="I69" s="196">
        <v>350516.1496</v>
      </c>
      <c r="J69" s="195"/>
      <c r="K69" s="196">
        <v>153371.361592</v>
      </c>
      <c r="L69" s="195"/>
      <c r="M69" s="196">
        <v>551036.28882384009</v>
      </c>
      <c r="N69" s="195"/>
      <c r="O69" s="196">
        <v>200673.76460031679</v>
      </c>
      <c r="P69" s="195"/>
      <c r="Q69" s="196">
        <v>223147.23989232312</v>
      </c>
      <c r="R69" s="195"/>
      <c r="S69" s="196">
        <v>225670.18469016961</v>
      </c>
    </row>
    <row r="70" spans="1:19" x14ac:dyDescent="0.35">
      <c r="A70" s="104"/>
      <c r="B70" s="92"/>
      <c r="C70" s="93"/>
      <c r="D70" s="94"/>
      <c r="E70" s="94"/>
      <c r="F70" s="95"/>
      <c r="G70" s="105"/>
      <c r="H70" s="106"/>
      <c r="I70" s="107"/>
      <c r="J70" s="106"/>
      <c r="K70" s="107"/>
      <c r="L70" s="106"/>
      <c r="M70" s="107"/>
      <c r="N70" s="106"/>
      <c r="O70" s="107"/>
      <c r="P70" s="106"/>
      <c r="Q70" s="113"/>
      <c r="R70" s="106"/>
      <c r="S70" s="113"/>
    </row>
    <row r="71" spans="1:19" x14ac:dyDescent="0.35">
      <c r="A71" s="198" t="s">
        <v>148</v>
      </c>
      <c r="B71" s="199" t="s">
        <v>149</v>
      </c>
      <c r="C71" s="200"/>
      <c r="D71" s="201">
        <v>420</v>
      </c>
      <c r="E71" s="201">
        <v>0</v>
      </c>
      <c r="F71" s="202"/>
      <c r="G71" s="203"/>
      <c r="H71" s="144" t="s">
        <v>59</v>
      </c>
      <c r="I71" s="80">
        <v>253.83599999999998</v>
      </c>
      <c r="J71" s="144" t="s">
        <v>59</v>
      </c>
      <c r="K71" s="80">
        <v>2040.9127199999998</v>
      </c>
      <c r="L71" s="144" t="s">
        <v>59</v>
      </c>
      <c r="M71" s="80">
        <v>2116.0509744000001</v>
      </c>
      <c r="N71" s="144" t="s">
        <v>59</v>
      </c>
      <c r="O71" s="80">
        <v>2155.731993888</v>
      </c>
      <c r="P71" s="144" t="s">
        <v>59</v>
      </c>
      <c r="Q71" s="80">
        <v>2064.2066337657598</v>
      </c>
      <c r="R71" s="79" t="s">
        <v>59</v>
      </c>
      <c r="S71" s="80">
        <v>2066.268518761075</v>
      </c>
    </row>
    <row r="72" spans="1:19" x14ac:dyDescent="0.35">
      <c r="A72" s="166" t="s">
        <v>150</v>
      </c>
      <c r="B72" s="167" t="s">
        <v>151</v>
      </c>
      <c r="C72" s="204"/>
      <c r="D72" s="169">
        <v>520</v>
      </c>
      <c r="E72" s="169">
        <v>0</v>
      </c>
      <c r="F72" s="170"/>
      <c r="G72" s="171"/>
      <c r="H72" s="144" t="s">
        <v>59</v>
      </c>
      <c r="I72" s="96">
        <v>313.83359999999999</v>
      </c>
      <c r="J72" s="144" t="s">
        <v>59</v>
      </c>
      <c r="K72" s="96">
        <v>2523.3102719999997</v>
      </c>
      <c r="L72" s="144" t="s">
        <v>59</v>
      </c>
      <c r="M72" s="96">
        <v>2616.20847744</v>
      </c>
      <c r="N72" s="144" t="s">
        <v>59</v>
      </c>
      <c r="O72" s="96">
        <v>2665.2686469887994</v>
      </c>
      <c r="P72" s="144" t="s">
        <v>59</v>
      </c>
      <c r="Q72" s="96">
        <v>2552.1100199285765</v>
      </c>
      <c r="R72" s="79" t="s">
        <v>59</v>
      </c>
      <c r="S72" s="96">
        <v>2554.6592595591474</v>
      </c>
    </row>
    <row r="73" spans="1:19" ht="24.5" x14ac:dyDescent="0.35">
      <c r="A73" s="166" t="s">
        <v>152</v>
      </c>
      <c r="B73" s="167" t="s">
        <v>153</v>
      </c>
      <c r="C73" s="204"/>
      <c r="D73" s="169">
        <v>828</v>
      </c>
      <c r="E73" s="169">
        <v>0</v>
      </c>
      <c r="F73" s="170"/>
      <c r="G73" s="171"/>
      <c r="H73" s="144" t="s">
        <v>55</v>
      </c>
      <c r="I73" s="96">
        <v>844.56000000000006</v>
      </c>
      <c r="J73" s="144" t="s">
        <v>55</v>
      </c>
      <c r="K73" s="96">
        <v>861.45120000000009</v>
      </c>
      <c r="L73" s="144" t="s">
        <v>55</v>
      </c>
      <c r="M73" s="96">
        <v>878.68022400000007</v>
      </c>
      <c r="N73" s="144" t="s">
        <v>55</v>
      </c>
      <c r="O73" s="96">
        <v>896.25382848000004</v>
      </c>
      <c r="P73" s="144" t="s">
        <v>55</v>
      </c>
      <c r="Q73" s="96">
        <v>914.17890504960008</v>
      </c>
      <c r="R73" s="79" t="s">
        <v>55</v>
      </c>
      <c r="S73" s="96">
        <v>932.46248315059211</v>
      </c>
    </row>
    <row r="74" spans="1:19" ht="24.5" x14ac:dyDescent="0.35">
      <c r="A74" s="166" t="s">
        <v>154</v>
      </c>
      <c r="B74" s="167" t="s">
        <v>155</v>
      </c>
      <c r="C74" s="204"/>
      <c r="D74" s="169">
        <v>1273</v>
      </c>
      <c r="E74" s="169">
        <v>0</v>
      </c>
      <c r="F74" s="170"/>
      <c r="G74" s="171"/>
      <c r="H74" s="144" t="s">
        <v>55</v>
      </c>
      <c r="I74" s="96">
        <v>1298.46</v>
      </c>
      <c r="J74" s="144" t="s">
        <v>55</v>
      </c>
      <c r="K74" s="96">
        <v>1324.4292</v>
      </c>
      <c r="L74" s="144" t="s">
        <v>55</v>
      </c>
      <c r="M74" s="96">
        <v>1350.917784</v>
      </c>
      <c r="N74" s="144" t="s">
        <v>55</v>
      </c>
      <c r="O74" s="96">
        <v>1377.93613968</v>
      </c>
      <c r="P74" s="144" t="s">
        <v>55</v>
      </c>
      <c r="Q74" s="96">
        <v>1405.4948624736001</v>
      </c>
      <c r="R74" s="79" t="s">
        <v>55</v>
      </c>
      <c r="S74" s="96">
        <v>1433.604759723072</v>
      </c>
    </row>
    <row r="75" spans="1:19" ht="24.5" x14ac:dyDescent="0.35">
      <c r="A75" s="166" t="s">
        <v>156</v>
      </c>
      <c r="B75" s="167" t="s">
        <v>157</v>
      </c>
      <c r="C75" s="204"/>
      <c r="D75" s="169">
        <v>1942.35</v>
      </c>
      <c r="E75" s="169">
        <v>1985</v>
      </c>
      <c r="F75" s="170"/>
      <c r="G75" s="171"/>
      <c r="H75" s="144" t="s">
        <v>55</v>
      </c>
      <c r="I75" s="96">
        <v>1981.1969999999999</v>
      </c>
      <c r="J75" s="144" t="s">
        <v>55</v>
      </c>
      <c r="K75" s="96">
        <v>2020.8209399999998</v>
      </c>
      <c r="L75" s="144" t="s">
        <v>55</v>
      </c>
      <c r="M75" s="96">
        <v>2061.2373588</v>
      </c>
      <c r="N75" s="144" t="s">
        <v>55</v>
      </c>
      <c r="O75" s="96">
        <v>2102.4621059760002</v>
      </c>
      <c r="P75" s="144" t="s">
        <v>55</v>
      </c>
      <c r="Q75" s="96">
        <v>2144.5113480955201</v>
      </c>
      <c r="R75" s="79" t="s">
        <v>55</v>
      </c>
      <c r="S75" s="96">
        <v>2187.4015750574304</v>
      </c>
    </row>
    <row r="76" spans="1:19" ht="24.5" x14ac:dyDescent="0.35">
      <c r="A76" s="166" t="s">
        <v>158</v>
      </c>
      <c r="B76" s="167" t="s">
        <v>159</v>
      </c>
      <c r="C76" s="204"/>
      <c r="D76" s="169">
        <v>456</v>
      </c>
      <c r="E76" s="169">
        <v>114</v>
      </c>
      <c r="F76" s="170"/>
      <c r="G76" s="171"/>
      <c r="H76" s="144" t="s">
        <v>60</v>
      </c>
      <c r="I76" s="96">
        <v>0</v>
      </c>
      <c r="J76" s="144" t="s">
        <v>60</v>
      </c>
      <c r="K76" s="96">
        <v>0</v>
      </c>
      <c r="L76" s="144" t="s">
        <v>60</v>
      </c>
      <c r="M76" s="96">
        <v>0</v>
      </c>
      <c r="N76" s="144" t="s">
        <v>60</v>
      </c>
      <c r="O76" s="96">
        <v>0</v>
      </c>
      <c r="P76" s="144" t="s">
        <v>60</v>
      </c>
      <c r="Q76" s="96">
        <v>0</v>
      </c>
      <c r="R76" s="79" t="s">
        <v>60</v>
      </c>
      <c r="S76" s="96">
        <v>0</v>
      </c>
    </row>
    <row r="77" spans="1:19" ht="24.5" x14ac:dyDescent="0.35">
      <c r="A77" s="205"/>
      <c r="B77" s="206" t="s">
        <v>160</v>
      </c>
      <c r="C77" s="207"/>
      <c r="D77" s="208"/>
      <c r="E77" s="208"/>
      <c r="F77" s="209"/>
      <c r="G77" s="210"/>
      <c r="H77" s="144" t="s">
        <v>59</v>
      </c>
      <c r="I77" s="211">
        <v>0</v>
      </c>
      <c r="J77" s="144" t="s">
        <v>59</v>
      </c>
      <c r="K77" s="211">
        <v>0</v>
      </c>
      <c r="L77" s="144" t="s">
        <v>60</v>
      </c>
      <c r="M77" s="211">
        <v>204.79380629438018</v>
      </c>
      <c r="N77" s="144" t="s">
        <v>60</v>
      </c>
      <c r="O77" s="212" t="e">
        <v>#DIV/0!</v>
      </c>
      <c r="P77" s="144" t="s">
        <v>60</v>
      </c>
      <c r="Q77" s="212" t="e">
        <v>#DIV/0!</v>
      </c>
      <c r="R77" s="79" t="s">
        <v>60</v>
      </c>
      <c r="S77" s="212" t="e">
        <v>#DIV/0!</v>
      </c>
    </row>
    <row r="78" spans="1:19" x14ac:dyDescent="0.35">
      <c r="A78" s="104"/>
      <c r="B78" s="92"/>
      <c r="C78" s="93"/>
      <c r="D78" s="94"/>
      <c r="E78" s="94"/>
      <c r="F78" s="95"/>
      <c r="G78" s="105"/>
      <c r="H78" s="106"/>
      <c r="I78" s="107"/>
      <c r="J78" s="106"/>
      <c r="K78" s="107"/>
      <c r="L78" s="106"/>
      <c r="M78" s="107"/>
      <c r="N78" s="106"/>
      <c r="O78" s="107"/>
      <c r="P78" s="106"/>
      <c r="Q78" s="11"/>
      <c r="R78" s="106"/>
      <c r="S78" s="11"/>
    </row>
    <row r="79" spans="1:19" x14ac:dyDescent="0.35">
      <c r="A79" s="104"/>
      <c r="B79" s="194" t="s">
        <v>161</v>
      </c>
      <c r="C79" s="196"/>
      <c r="D79" s="196">
        <v>5439.35</v>
      </c>
      <c r="E79" s="196">
        <v>2099</v>
      </c>
      <c r="F79" s="196"/>
      <c r="G79" s="196"/>
      <c r="H79" s="197"/>
      <c r="I79" s="196">
        <v>4691.8865999999998</v>
      </c>
      <c r="J79" s="195"/>
      <c r="K79" s="196">
        <v>8770.9243319999987</v>
      </c>
      <c r="L79" s="195"/>
      <c r="M79" s="196">
        <v>9227.8886249343795</v>
      </c>
      <c r="N79" s="195"/>
      <c r="O79" s="196" t="e">
        <v>#DIV/0!</v>
      </c>
      <c r="P79" s="195"/>
      <c r="Q79" s="196" t="e">
        <v>#DIV/0!</v>
      </c>
      <c r="R79" s="195"/>
      <c r="S79" s="196" t="e">
        <v>#DIV/0!</v>
      </c>
    </row>
    <row r="80" spans="1:19" x14ac:dyDescent="0.35">
      <c r="A80" s="104"/>
      <c r="B80" s="92"/>
      <c r="C80" s="93"/>
      <c r="D80" s="94"/>
      <c r="E80" s="94"/>
      <c r="F80" s="95"/>
      <c r="G80" s="105"/>
      <c r="H80" s="106"/>
      <c r="I80" s="107"/>
      <c r="J80" s="106"/>
      <c r="K80" s="107"/>
      <c r="L80" s="106"/>
      <c r="M80" s="107"/>
      <c r="N80" s="106"/>
      <c r="O80" s="107"/>
      <c r="P80" s="106"/>
      <c r="Q80" s="11"/>
      <c r="R80" s="106"/>
      <c r="S80" s="11"/>
    </row>
    <row r="81" spans="1:19" x14ac:dyDescent="0.35">
      <c r="A81" s="198" t="s">
        <v>162</v>
      </c>
      <c r="B81" s="199" t="s">
        <v>163</v>
      </c>
      <c r="C81" s="200"/>
      <c r="D81" s="201">
        <v>2300</v>
      </c>
      <c r="E81" s="201">
        <v>30769</v>
      </c>
      <c r="F81" s="202"/>
      <c r="G81" s="203"/>
      <c r="H81" s="144" t="s">
        <v>59</v>
      </c>
      <c r="I81" s="80">
        <v>46152</v>
      </c>
      <c r="J81" s="144" t="s">
        <v>59</v>
      </c>
      <c r="K81" s="80">
        <v>371075.04</v>
      </c>
      <c r="L81" s="144" t="s">
        <v>59</v>
      </c>
      <c r="M81" s="80">
        <v>384736.54080000002</v>
      </c>
      <c r="N81" s="144" t="s">
        <v>59</v>
      </c>
      <c r="O81" s="80">
        <v>391951.27161600004</v>
      </c>
      <c r="P81" s="144" t="s">
        <v>59</v>
      </c>
      <c r="Q81" s="80">
        <v>375310.29704832006</v>
      </c>
      <c r="R81" s="79" t="s">
        <v>59</v>
      </c>
      <c r="S81" s="80">
        <v>375685.18522928644</v>
      </c>
    </row>
    <row r="82" spans="1:19" ht="24.5" x14ac:dyDescent="0.35">
      <c r="A82" s="166" t="s">
        <v>164</v>
      </c>
      <c r="B82" s="167" t="s">
        <v>165</v>
      </c>
      <c r="C82" s="204"/>
      <c r="D82" s="169">
        <v>37500</v>
      </c>
      <c r="E82" s="169">
        <v>0</v>
      </c>
      <c r="F82" s="170"/>
      <c r="G82" s="171"/>
      <c r="H82" s="144" t="s">
        <v>60</v>
      </c>
      <c r="I82" s="161">
        <v>0</v>
      </c>
      <c r="J82" s="144" t="s">
        <v>60</v>
      </c>
      <c r="K82" s="161">
        <v>0</v>
      </c>
      <c r="L82" s="144" t="s">
        <v>60</v>
      </c>
      <c r="M82" s="161">
        <v>0</v>
      </c>
      <c r="N82" s="144" t="s">
        <v>60</v>
      </c>
      <c r="O82" s="161">
        <v>0</v>
      </c>
      <c r="P82" s="144" t="s">
        <v>60</v>
      </c>
      <c r="Q82" s="161">
        <v>0</v>
      </c>
      <c r="R82" s="79" t="s">
        <v>60</v>
      </c>
      <c r="S82" s="161">
        <v>0</v>
      </c>
    </row>
    <row r="83" spans="1:19" ht="24.5" x14ac:dyDescent="0.35">
      <c r="A83" s="166" t="s">
        <v>166</v>
      </c>
      <c r="B83" s="167" t="s">
        <v>28</v>
      </c>
      <c r="C83" s="204"/>
      <c r="D83" s="169">
        <v>2704.85</v>
      </c>
      <c r="E83" s="169">
        <v>0</v>
      </c>
      <c r="F83" s="170"/>
      <c r="G83" s="171"/>
      <c r="H83" s="144" t="s">
        <v>60</v>
      </c>
      <c r="I83" s="96">
        <v>0</v>
      </c>
      <c r="J83" s="144" t="s">
        <v>60</v>
      </c>
      <c r="K83" s="96">
        <v>0</v>
      </c>
      <c r="L83" s="144" t="s">
        <v>60</v>
      </c>
      <c r="M83" s="96">
        <v>0</v>
      </c>
      <c r="N83" s="144" t="s">
        <v>60</v>
      </c>
      <c r="O83" s="96">
        <v>0</v>
      </c>
      <c r="P83" s="144" t="s">
        <v>60</v>
      </c>
      <c r="Q83" s="96">
        <v>0</v>
      </c>
      <c r="R83" s="79" t="s">
        <v>60</v>
      </c>
      <c r="S83" s="96">
        <v>0</v>
      </c>
    </row>
    <row r="84" spans="1:19" ht="24.5" x14ac:dyDescent="0.35">
      <c r="A84" s="166" t="s">
        <v>167</v>
      </c>
      <c r="B84" s="167" t="s">
        <v>168</v>
      </c>
      <c r="C84" s="204"/>
      <c r="D84" s="169">
        <v>188.71</v>
      </c>
      <c r="E84" s="169">
        <v>0</v>
      </c>
      <c r="F84" s="170"/>
      <c r="G84" s="171"/>
      <c r="H84" s="144" t="s">
        <v>60</v>
      </c>
      <c r="I84" s="96">
        <v>0</v>
      </c>
      <c r="J84" s="144" t="s">
        <v>60</v>
      </c>
      <c r="K84" s="96">
        <v>0</v>
      </c>
      <c r="L84" s="144" t="s">
        <v>60</v>
      </c>
      <c r="M84" s="96">
        <v>0</v>
      </c>
      <c r="N84" s="144" t="s">
        <v>60</v>
      </c>
      <c r="O84" s="96">
        <v>0</v>
      </c>
      <c r="P84" s="144" t="s">
        <v>60</v>
      </c>
      <c r="Q84" s="96">
        <v>0</v>
      </c>
      <c r="R84" s="144" t="s">
        <v>60</v>
      </c>
      <c r="S84" s="96">
        <v>0</v>
      </c>
    </row>
    <row r="85" spans="1:19" x14ac:dyDescent="0.35">
      <c r="A85" s="166" t="s">
        <v>169</v>
      </c>
      <c r="B85" s="167" t="s">
        <v>170</v>
      </c>
      <c r="C85" s="204"/>
      <c r="D85" s="169">
        <v>1805.5</v>
      </c>
      <c r="E85" s="169">
        <v>1326</v>
      </c>
      <c r="F85" s="324"/>
      <c r="G85" s="87"/>
      <c r="H85" s="321" t="s">
        <v>59</v>
      </c>
      <c r="I85" s="318">
        <v>17999.28</v>
      </c>
      <c r="J85" s="321" t="s">
        <v>59</v>
      </c>
      <c r="K85" s="318">
        <v>150959.26560000001</v>
      </c>
      <c r="L85" s="321" t="s">
        <v>59</v>
      </c>
      <c r="M85" s="318">
        <v>156541.65091200001</v>
      </c>
      <c r="N85" s="321" t="s">
        <v>59</v>
      </c>
      <c r="O85" s="318">
        <v>159480.48393023998</v>
      </c>
      <c r="P85" s="321" t="s">
        <v>59</v>
      </c>
      <c r="Q85" s="318">
        <v>152878.09360884482</v>
      </c>
      <c r="R85" s="321" t="s">
        <v>59</v>
      </c>
      <c r="S85" s="318">
        <v>153011.81519942169</v>
      </c>
    </row>
    <row r="86" spans="1:19" x14ac:dyDescent="0.35">
      <c r="A86" s="166" t="s">
        <v>171</v>
      </c>
      <c r="B86" s="167" t="s">
        <v>172</v>
      </c>
      <c r="C86" s="204"/>
      <c r="D86" s="169">
        <v>86.08</v>
      </c>
      <c r="E86" s="169">
        <v>0</v>
      </c>
      <c r="F86" s="324"/>
      <c r="G86" s="87"/>
      <c r="H86" s="322"/>
      <c r="I86" s="319"/>
      <c r="J86" s="322"/>
      <c r="K86" s="319"/>
      <c r="L86" s="322"/>
      <c r="M86" s="319"/>
      <c r="N86" s="322"/>
      <c r="O86" s="319"/>
      <c r="P86" s="322"/>
      <c r="Q86" s="319"/>
      <c r="R86" s="322"/>
      <c r="S86" s="319"/>
    </row>
    <row r="87" spans="1:19" x14ac:dyDescent="0.35">
      <c r="A87" s="166" t="s">
        <v>173</v>
      </c>
      <c r="B87" s="167" t="s">
        <v>174</v>
      </c>
      <c r="C87" s="204"/>
      <c r="D87" s="169">
        <v>522</v>
      </c>
      <c r="E87" s="169">
        <v>0</v>
      </c>
      <c r="F87" s="324"/>
      <c r="G87" s="87"/>
      <c r="H87" s="322"/>
      <c r="I87" s="319"/>
      <c r="J87" s="322"/>
      <c r="K87" s="319"/>
      <c r="L87" s="322"/>
      <c r="M87" s="319"/>
      <c r="N87" s="322"/>
      <c r="O87" s="319"/>
      <c r="P87" s="322"/>
      <c r="Q87" s="319"/>
      <c r="R87" s="322"/>
      <c r="S87" s="319"/>
    </row>
    <row r="88" spans="1:19" x14ac:dyDescent="0.35">
      <c r="A88" s="166" t="s">
        <v>175</v>
      </c>
      <c r="B88" s="167" t="s">
        <v>176</v>
      </c>
      <c r="C88" s="204"/>
      <c r="D88" s="169">
        <v>1256</v>
      </c>
      <c r="E88" s="169">
        <v>9663</v>
      </c>
      <c r="F88" s="324"/>
      <c r="G88" s="87"/>
      <c r="H88" s="322"/>
      <c r="I88" s="319"/>
      <c r="J88" s="322"/>
      <c r="K88" s="319"/>
      <c r="L88" s="322"/>
      <c r="M88" s="319"/>
      <c r="N88" s="322"/>
      <c r="O88" s="319"/>
      <c r="P88" s="322"/>
      <c r="Q88" s="319"/>
      <c r="R88" s="322"/>
      <c r="S88" s="319"/>
    </row>
    <row r="89" spans="1:19" x14ac:dyDescent="0.35">
      <c r="A89" s="166" t="s">
        <v>177</v>
      </c>
      <c r="B89" s="167" t="s">
        <v>178</v>
      </c>
      <c r="C89" s="204"/>
      <c r="D89" s="169">
        <v>1470.37</v>
      </c>
      <c r="E89" s="169">
        <v>643</v>
      </c>
      <c r="F89" s="324"/>
      <c r="G89" s="87"/>
      <c r="H89" s="322"/>
      <c r="I89" s="319"/>
      <c r="J89" s="322"/>
      <c r="K89" s="319"/>
      <c r="L89" s="322"/>
      <c r="M89" s="319"/>
      <c r="N89" s="322"/>
      <c r="O89" s="319"/>
      <c r="P89" s="322"/>
      <c r="Q89" s="319"/>
      <c r="R89" s="322"/>
      <c r="S89" s="319"/>
    </row>
    <row r="90" spans="1:19" x14ac:dyDescent="0.35">
      <c r="A90" s="166" t="s">
        <v>179</v>
      </c>
      <c r="B90" s="167" t="s">
        <v>180</v>
      </c>
      <c r="C90" s="204"/>
      <c r="D90" s="169">
        <v>7498.14</v>
      </c>
      <c r="E90" s="169">
        <v>2257</v>
      </c>
      <c r="F90" s="324"/>
      <c r="G90" s="87"/>
      <c r="H90" s="322"/>
      <c r="I90" s="319"/>
      <c r="J90" s="322"/>
      <c r="K90" s="319"/>
      <c r="L90" s="322"/>
      <c r="M90" s="319"/>
      <c r="N90" s="322"/>
      <c r="O90" s="319"/>
      <c r="P90" s="322"/>
      <c r="Q90" s="319"/>
      <c r="R90" s="322"/>
      <c r="S90" s="319"/>
    </row>
    <row r="91" spans="1:19" x14ac:dyDescent="0.35">
      <c r="A91" s="166" t="s">
        <v>181</v>
      </c>
      <c r="B91" s="167" t="s">
        <v>182</v>
      </c>
      <c r="C91" s="204"/>
      <c r="D91" s="169">
        <v>1018.06</v>
      </c>
      <c r="E91" s="169">
        <v>-1612</v>
      </c>
      <c r="F91" s="324"/>
      <c r="G91" s="87"/>
      <c r="H91" s="322"/>
      <c r="I91" s="319"/>
      <c r="J91" s="322"/>
      <c r="K91" s="319"/>
      <c r="L91" s="322"/>
      <c r="M91" s="319"/>
      <c r="N91" s="322"/>
      <c r="O91" s="319"/>
      <c r="P91" s="322"/>
      <c r="Q91" s="319"/>
      <c r="R91" s="322"/>
      <c r="S91" s="319"/>
    </row>
    <row r="92" spans="1:19" x14ac:dyDescent="0.35">
      <c r="A92" s="166" t="s">
        <v>183</v>
      </c>
      <c r="B92" s="167" t="s">
        <v>184</v>
      </c>
      <c r="C92" s="204"/>
      <c r="D92" s="169">
        <v>1911.36</v>
      </c>
      <c r="E92" s="169">
        <v>922</v>
      </c>
      <c r="F92" s="324"/>
      <c r="G92" s="87"/>
      <c r="H92" s="322"/>
      <c r="I92" s="319"/>
      <c r="J92" s="322"/>
      <c r="K92" s="319"/>
      <c r="L92" s="322"/>
      <c r="M92" s="319"/>
      <c r="N92" s="322"/>
      <c r="O92" s="319"/>
      <c r="P92" s="322"/>
      <c r="Q92" s="319"/>
      <c r="R92" s="322"/>
      <c r="S92" s="319"/>
    </row>
    <row r="93" spans="1:19" x14ac:dyDescent="0.35">
      <c r="A93" s="213" t="s">
        <v>185</v>
      </c>
      <c r="B93" s="214" t="s">
        <v>186</v>
      </c>
      <c r="C93" s="215"/>
      <c r="D93" s="216">
        <v>77</v>
      </c>
      <c r="E93" s="216">
        <v>78</v>
      </c>
      <c r="F93" s="325"/>
      <c r="G93" s="129"/>
      <c r="H93" s="323"/>
      <c r="I93" s="320"/>
      <c r="J93" s="323"/>
      <c r="K93" s="320"/>
      <c r="L93" s="323"/>
      <c r="M93" s="320"/>
      <c r="N93" s="323"/>
      <c r="O93" s="320"/>
      <c r="P93" s="323"/>
      <c r="Q93" s="320"/>
      <c r="R93" s="323"/>
      <c r="S93" s="320"/>
    </row>
    <row r="94" spans="1:19" x14ac:dyDescent="0.35">
      <c r="A94" s="104"/>
      <c r="B94" s="193"/>
      <c r="C94" s="217"/>
      <c r="D94" s="100"/>
      <c r="E94" s="100"/>
      <c r="F94" s="101"/>
      <c r="G94" s="102"/>
      <c r="H94" s="218"/>
      <c r="I94" s="219"/>
      <c r="J94" s="218"/>
      <c r="K94" s="219"/>
      <c r="L94" s="218"/>
      <c r="M94" s="219"/>
      <c r="N94" s="218"/>
      <c r="O94" s="219"/>
      <c r="P94" s="218"/>
      <c r="Q94" s="219"/>
      <c r="R94" s="218"/>
      <c r="S94" s="219"/>
    </row>
    <row r="95" spans="1:19" x14ac:dyDescent="0.35">
      <c r="A95" s="104"/>
      <c r="B95" s="220" t="s">
        <v>187</v>
      </c>
      <c r="C95" s="221"/>
      <c r="D95" s="222">
        <v>78740.899999999994</v>
      </c>
      <c r="E95" s="222">
        <v>44046</v>
      </c>
      <c r="F95" s="222"/>
      <c r="G95" s="222"/>
      <c r="H95" s="223"/>
      <c r="I95" s="222">
        <v>64151.28</v>
      </c>
      <c r="J95" s="221"/>
      <c r="K95" s="222">
        <v>522034.30559999996</v>
      </c>
      <c r="L95" s="221"/>
      <c r="M95" s="222">
        <v>541278.19171200006</v>
      </c>
      <c r="N95" s="221"/>
      <c r="O95" s="222">
        <v>551431.75554624002</v>
      </c>
      <c r="P95" s="221"/>
      <c r="Q95" s="224">
        <v>528188.39065716485</v>
      </c>
      <c r="R95" s="221"/>
      <c r="S95" s="224">
        <v>528697.00042870815</v>
      </c>
    </row>
    <row r="96" spans="1:19" x14ac:dyDescent="0.35">
      <c r="A96" s="225"/>
      <c r="B96" s="139"/>
      <c r="C96" s="226"/>
      <c r="D96" s="226"/>
      <c r="E96" s="226"/>
      <c r="F96" s="226"/>
      <c r="G96" s="226"/>
      <c r="H96" s="227"/>
      <c r="I96" s="226"/>
      <c r="J96" s="226"/>
      <c r="K96" s="226"/>
      <c r="L96" s="226"/>
      <c r="M96" s="226"/>
      <c r="N96" s="226"/>
      <c r="O96" s="226"/>
      <c r="P96" s="226"/>
      <c r="Q96" s="226"/>
      <c r="R96" s="226"/>
      <c r="S96" s="226"/>
    </row>
    <row r="97" spans="1:19" ht="24.5" x14ac:dyDescent="0.35">
      <c r="A97" s="198" t="s">
        <v>188</v>
      </c>
      <c r="B97" s="199" t="s">
        <v>189</v>
      </c>
      <c r="C97" s="200"/>
      <c r="D97" s="201">
        <v>7.49</v>
      </c>
      <c r="E97" s="201">
        <v>1</v>
      </c>
      <c r="F97" s="228"/>
      <c r="G97" s="203"/>
      <c r="H97" s="144" t="s">
        <v>60</v>
      </c>
      <c r="I97" s="229">
        <v>0</v>
      </c>
      <c r="J97" s="144" t="s">
        <v>60</v>
      </c>
      <c r="K97" s="229">
        <v>0</v>
      </c>
      <c r="L97" s="144" t="s">
        <v>60</v>
      </c>
      <c r="M97" s="229">
        <v>0</v>
      </c>
      <c r="N97" s="144" t="s">
        <v>60</v>
      </c>
      <c r="O97" s="229">
        <v>0</v>
      </c>
      <c r="P97" s="144" t="s">
        <v>60</v>
      </c>
      <c r="Q97" s="229">
        <v>0</v>
      </c>
      <c r="R97" s="79" t="s">
        <v>60</v>
      </c>
      <c r="S97" s="229">
        <v>0</v>
      </c>
    </row>
    <row r="98" spans="1:19" x14ac:dyDescent="0.35">
      <c r="A98" s="166" t="s">
        <v>190</v>
      </c>
      <c r="B98" s="167" t="s">
        <v>191</v>
      </c>
      <c r="C98" s="204"/>
      <c r="D98" s="169">
        <v>2500</v>
      </c>
      <c r="E98" s="169">
        <v>0</v>
      </c>
      <c r="F98" s="177"/>
      <c r="G98" s="171"/>
      <c r="H98" s="144" t="s">
        <v>59</v>
      </c>
      <c r="I98" s="96">
        <v>40408.9</v>
      </c>
      <c r="J98" s="144" t="s">
        <v>59</v>
      </c>
      <c r="K98" s="96">
        <v>34875.613200000007</v>
      </c>
      <c r="L98" s="144" t="s">
        <v>59</v>
      </c>
      <c r="M98" s="96">
        <v>35922.836519999997</v>
      </c>
      <c r="N98" s="144" t="s">
        <v>59</v>
      </c>
      <c r="O98" s="96">
        <v>37001.495638079999</v>
      </c>
      <c r="P98" s="144" t="s">
        <v>59</v>
      </c>
      <c r="Q98" s="96">
        <v>38112.534010151998</v>
      </c>
      <c r="R98" s="79" t="s">
        <v>59</v>
      </c>
      <c r="S98" s="96">
        <v>39256.923403444744</v>
      </c>
    </row>
    <row r="99" spans="1:19" x14ac:dyDescent="0.35">
      <c r="A99" s="166" t="s">
        <v>192</v>
      </c>
      <c r="B99" s="167" t="s">
        <v>193</v>
      </c>
      <c r="C99" s="204"/>
      <c r="D99" s="169">
        <v>1917.42</v>
      </c>
      <c r="E99" s="169">
        <v>809</v>
      </c>
      <c r="F99" s="170"/>
      <c r="G99" s="171"/>
      <c r="H99" s="144" t="s">
        <v>59</v>
      </c>
      <c r="I99" s="96">
        <v>2000</v>
      </c>
      <c r="J99" s="144" t="s">
        <v>59</v>
      </c>
      <c r="K99" s="96">
        <v>4000</v>
      </c>
      <c r="L99" s="144" t="s">
        <v>58</v>
      </c>
      <c r="M99" s="96">
        <v>4000</v>
      </c>
      <c r="N99" s="144" t="s">
        <v>58</v>
      </c>
      <c r="O99" s="96">
        <v>4000</v>
      </c>
      <c r="P99" s="144" t="s">
        <v>58</v>
      </c>
      <c r="Q99" s="96">
        <v>4000</v>
      </c>
      <c r="R99" s="79" t="s">
        <v>58</v>
      </c>
      <c r="S99" s="96">
        <v>4000</v>
      </c>
    </row>
    <row r="100" spans="1:19" x14ac:dyDescent="0.35">
      <c r="A100" s="230"/>
      <c r="B100" s="231" t="s">
        <v>209</v>
      </c>
      <c r="C100" s="232"/>
      <c r="D100" s="233"/>
      <c r="E100" s="234"/>
      <c r="F100" s="235"/>
      <c r="G100" s="235"/>
      <c r="H100" s="236" t="s">
        <v>59</v>
      </c>
      <c r="I100" s="234">
        <v>0</v>
      </c>
      <c r="J100" s="236" t="s">
        <v>59</v>
      </c>
      <c r="K100" s="234">
        <v>72608.876265205487</v>
      </c>
      <c r="L100" s="236" t="s">
        <v>59</v>
      </c>
      <c r="M100" s="237">
        <v>72608.876265205487</v>
      </c>
      <c r="N100" s="236" t="s">
        <v>59</v>
      </c>
      <c r="O100" s="234">
        <v>72808.351200000005</v>
      </c>
      <c r="P100" s="236" t="s">
        <v>59</v>
      </c>
      <c r="Q100" s="161">
        <v>8709.272245479453</v>
      </c>
      <c r="R100" s="236" t="s">
        <v>59</v>
      </c>
      <c r="S100" s="161">
        <v>0</v>
      </c>
    </row>
    <row r="101" spans="1:19" x14ac:dyDescent="0.35">
      <c r="A101" s="213" t="s">
        <v>194</v>
      </c>
      <c r="B101" s="214" t="s">
        <v>195</v>
      </c>
      <c r="C101" s="215"/>
      <c r="D101" s="216">
        <v>246.58</v>
      </c>
      <c r="E101" s="216">
        <v>3000</v>
      </c>
      <c r="F101" s="238"/>
      <c r="G101" s="129"/>
      <c r="H101" s="144" t="s">
        <v>59</v>
      </c>
      <c r="I101" s="103">
        <v>3000</v>
      </c>
      <c r="J101" s="144" t="s">
        <v>59</v>
      </c>
      <c r="K101" s="103">
        <v>1000</v>
      </c>
      <c r="L101" s="144" t="s">
        <v>58</v>
      </c>
      <c r="M101" s="103">
        <v>1000</v>
      </c>
      <c r="N101" s="239" t="s">
        <v>58</v>
      </c>
      <c r="O101" s="103">
        <v>1000</v>
      </c>
      <c r="P101" s="144" t="s">
        <v>58</v>
      </c>
      <c r="Q101" s="103">
        <v>1000</v>
      </c>
      <c r="R101" s="144" t="s">
        <v>58</v>
      </c>
      <c r="S101" s="103">
        <v>1000</v>
      </c>
    </row>
    <row r="102" spans="1:19" x14ac:dyDescent="0.35">
      <c r="A102" s="104"/>
      <c r="B102" s="104"/>
      <c r="C102" s="130"/>
      <c r="D102" s="94"/>
      <c r="E102" s="94"/>
      <c r="F102" s="95"/>
      <c r="G102" s="105"/>
      <c r="H102" s="106"/>
      <c r="I102" s="107"/>
      <c r="J102" s="106"/>
      <c r="K102" s="107"/>
      <c r="L102" s="106"/>
      <c r="M102" s="107"/>
      <c r="N102" s="106"/>
      <c r="O102" s="107"/>
      <c r="P102" s="106"/>
      <c r="Q102" s="11"/>
      <c r="R102" s="106"/>
      <c r="S102" s="11"/>
    </row>
    <row r="103" spans="1:19" x14ac:dyDescent="0.35">
      <c r="A103" s="104"/>
      <c r="B103" s="194" t="s">
        <v>196</v>
      </c>
      <c r="C103" s="196"/>
      <c r="D103" s="196">
        <v>4671.49</v>
      </c>
      <c r="E103" s="196">
        <v>3810</v>
      </c>
      <c r="F103" s="196"/>
      <c r="G103" s="196"/>
      <c r="H103" s="197"/>
      <c r="I103" s="196">
        <v>45408.9</v>
      </c>
      <c r="J103" s="195"/>
      <c r="K103" s="196">
        <v>112484.48946520549</v>
      </c>
      <c r="L103" s="195"/>
      <c r="M103" s="196">
        <v>113531.71278520548</v>
      </c>
      <c r="N103" s="195"/>
      <c r="O103" s="196">
        <v>114809.84683808</v>
      </c>
      <c r="P103" s="195"/>
      <c r="Q103" s="240">
        <v>51821.806255631454</v>
      </c>
      <c r="R103" s="195"/>
      <c r="S103" s="240">
        <v>44256.923403444744</v>
      </c>
    </row>
    <row r="104" spans="1:19" x14ac:dyDescent="0.35">
      <c r="A104" s="104"/>
      <c r="B104" s="104"/>
      <c r="C104" s="130"/>
      <c r="D104" s="94"/>
      <c r="E104" s="94"/>
      <c r="F104" s="95"/>
      <c r="G104" s="105"/>
      <c r="H104" s="106"/>
      <c r="I104" s="107"/>
      <c r="J104" s="106"/>
      <c r="K104" s="107"/>
      <c r="L104" s="106"/>
      <c r="M104" s="107"/>
      <c r="N104" s="106"/>
      <c r="O104" s="107"/>
      <c r="P104" s="106"/>
      <c r="Q104" s="113"/>
      <c r="R104" s="106"/>
      <c r="S104" s="113"/>
    </row>
    <row r="105" spans="1:19" ht="24.5" x14ac:dyDescent="0.35">
      <c r="A105" s="241" t="s">
        <v>197</v>
      </c>
      <c r="B105" s="242" t="s">
        <v>198</v>
      </c>
      <c r="C105" s="243"/>
      <c r="D105" s="244">
        <v>54000</v>
      </c>
      <c r="E105" s="244">
        <v>0</v>
      </c>
      <c r="F105" s="245"/>
      <c r="G105" s="246"/>
      <c r="H105" s="247" t="s">
        <v>60</v>
      </c>
      <c r="I105" s="229">
        <v>0</v>
      </c>
      <c r="J105" s="236" t="s">
        <v>60</v>
      </c>
      <c r="K105" s="229">
        <v>0</v>
      </c>
      <c r="L105" s="236" t="s">
        <v>60</v>
      </c>
      <c r="M105" s="229">
        <v>0</v>
      </c>
      <c r="N105" s="236" t="s">
        <v>60</v>
      </c>
      <c r="O105" s="229">
        <v>0</v>
      </c>
      <c r="P105" s="236" t="s">
        <v>60</v>
      </c>
      <c r="Q105" s="229">
        <v>0</v>
      </c>
      <c r="R105" s="79" t="s">
        <v>60</v>
      </c>
      <c r="S105" s="229">
        <v>0</v>
      </c>
    </row>
    <row r="106" spans="1:19" x14ac:dyDescent="0.35">
      <c r="A106" s="230" t="s">
        <v>199</v>
      </c>
      <c r="B106" s="231" t="s">
        <v>200</v>
      </c>
      <c r="C106" s="248"/>
      <c r="D106" s="249">
        <v>4203.03</v>
      </c>
      <c r="E106" s="249">
        <v>0</v>
      </c>
      <c r="F106" s="250"/>
      <c r="G106" s="251"/>
      <c r="H106" s="236" t="s">
        <v>58</v>
      </c>
      <c r="I106" s="161">
        <v>4203.03</v>
      </c>
      <c r="J106" s="236" t="s">
        <v>58</v>
      </c>
      <c r="K106" s="161">
        <v>4203.03</v>
      </c>
      <c r="L106" s="236" t="s">
        <v>58</v>
      </c>
      <c r="M106" s="161">
        <v>4203.03</v>
      </c>
      <c r="N106" s="236" t="s">
        <v>58</v>
      </c>
      <c r="O106" s="161">
        <v>4203.03</v>
      </c>
      <c r="P106" s="236" t="s">
        <v>58</v>
      </c>
      <c r="Q106" s="161">
        <v>4203.03</v>
      </c>
      <c r="R106" s="79" t="s">
        <v>58</v>
      </c>
      <c r="S106" s="161">
        <v>4203.03</v>
      </c>
    </row>
    <row r="107" spans="1:19" ht="24.5" x14ac:dyDescent="0.35">
      <c r="A107" s="230" t="s">
        <v>201</v>
      </c>
      <c r="B107" s="231" t="s">
        <v>202</v>
      </c>
      <c r="C107" s="248"/>
      <c r="D107" s="249">
        <v>2500</v>
      </c>
      <c r="E107" s="249">
        <v>0</v>
      </c>
      <c r="F107" s="250"/>
      <c r="G107" s="251"/>
      <c r="H107" s="236" t="s">
        <v>60</v>
      </c>
      <c r="I107" s="161">
        <v>0</v>
      </c>
      <c r="J107" s="236" t="s">
        <v>60</v>
      </c>
      <c r="K107" s="161">
        <v>0</v>
      </c>
      <c r="L107" s="236" t="s">
        <v>60</v>
      </c>
      <c r="M107" s="161">
        <v>0</v>
      </c>
      <c r="N107" s="236" t="s">
        <v>60</v>
      </c>
      <c r="O107" s="161">
        <v>0</v>
      </c>
      <c r="P107" s="236" t="s">
        <v>60</v>
      </c>
      <c r="Q107" s="161">
        <v>0</v>
      </c>
      <c r="R107" s="79" t="s">
        <v>60</v>
      </c>
      <c r="S107" s="161">
        <v>0</v>
      </c>
    </row>
    <row r="108" spans="1:19" ht="24.5" x14ac:dyDescent="0.35">
      <c r="A108" s="252" t="s">
        <v>203</v>
      </c>
      <c r="B108" s="253" t="s">
        <v>204</v>
      </c>
      <c r="C108" s="254"/>
      <c r="D108" s="255">
        <v>2400</v>
      </c>
      <c r="E108" s="255">
        <v>0</v>
      </c>
      <c r="F108" s="256"/>
      <c r="G108" s="257"/>
      <c r="H108" s="236" t="s">
        <v>60</v>
      </c>
      <c r="I108" s="258">
        <v>0</v>
      </c>
      <c r="J108" s="236" t="s">
        <v>60</v>
      </c>
      <c r="K108" s="258">
        <v>0</v>
      </c>
      <c r="L108" s="236" t="s">
        <v>60</v>
      </c>
      <c r="M108" s="258">
        <v>0</v>
      </c>
      <c r="N108" s="236" t="s">
        <v>60</v>
      </c>
      <c r="O108" s="258">
        <v>0</v>
      </c>
      <c r="P108" s="236" t="s">
        <v>60</v>
      </c>
      <c r="Q108" s="258">
        <v>0</v>
      </c>
      <c r="R108" s="79" t="s">
        <v>60</v>
      </c>
      <c r="S108" s="258">
        <v>0</v>
      </c>
    </row>
    <row r="109" spans="1:19" x14ac:dyDescent="0.35">
      <c r="A109" s="104"/>
      <c r="B109" s="104"/>
      <c r="C109" s="130"/>
      <c r="D109" s="94"/>
      <c r="E109" s="94"/>
      <c r="F109" s="95"/>
      <c r="G109" s="105"/>
      <c r="H109" s="106"/>
      <c r="I109" s="107"/>
      <c r="J109" s="106"/>
      <c r="K109" s="107"/>
      <c r="L109" s="106"/>
      <c r="M109" s="107"/>
      <c r="N109" s="106"/>
      <c r="O109" s="107"/>
      <c r="P109" s="106"/>
      <c r="Q109" s="11"/>
      <c r="R109" s="106"/>
      <c r="S109" s="11"/>
    </row>
    <row r="110" spans="1:19" x14ac:dyDescent="0.35">
      <c r="A110" s="104"/>
      <c r="B110" s="194" t="s">
        <v>205</v>
      </c>
      <c r="C110" s="196"/>
      <c r="D110" s="196">
        <v>555103.03</v>
      </c>
      <c r="E110" s="196"/>
      <c r="F110" s="196"/>
      <c r="G110" s="196"/>
      <c r="H110" s="197"/>
      <c r="I110" s="196">
        <v>4203.03</v>
      </c>
      <c r="J110" s="195"/>
      <c r="K110" s="196">
        <v>4203.03</v>
      </c>
      <c r="L110" s="195"/>
      <c r="M110" s="196">
        <v>4203.03</v>
      </c>
      <c r="N110" s="195"/>
      <c r="O110" s="196">
        <v>4203.03</v>
      </c>
      <c r="P110" s="195"/>
      <c r="Q110" s="240">
        <v>4203.03</v>
      </c>
      <c r="R110" s="195"/>
      <c r="S110" s="240">
        <v>4203.03</v>
      </c>
    </row>
    <row r="111" spans="1:19" x14ac:dyDescent="0.35">
      <c r="A111" s="259" t="s">
        <v>206</v>
      </c>
      <c r="B111" s="260" t="s">
        <v>207</v>
      </c>
      <c r="C111" s="261"/>
      <c r="D111" s="262">
        <v>-2300</v>
      </c>
      <c r="E111" s="262"/>
      <c r="F111" s="263"/>
      <c r="G111" s="192"/>
      <c r="H111" s="144" t="s">
        <v>59</v>
      </c>
      <c r="I111" s="264">
        <v>-24579.776558399997</v>
      </c>
      <c r="J111" s="144" t="s">
        <v>59</v>
      </c>
      <c r="K111" s="264">
        <v>-85138.934397599995</v>
      </c>
      <c r="L111" s="144" t="s">
        <v>59</v>
      </c>
      <c r="M111" s="264">
        <v>-87344.863785551992</v>
      </c>
      <c r="N111" s="144" t="s">
        <v>59</v>
      </c>
      <c r="O111" s="264">
        <v>-87545.622561263037</v>
      </c>
      <c r="P111" s="144" t="s">
        <v>59</v>
      </c>
      <c r="Q111" s="264">
        <v>-80073.542012488295</v>
      </c>
      <c r="R111" s="79" t="s">
        <v>59</v>
      </c>
      <c r="S111" s="264">
        <v>-79594.05121639448</v>
      </c>
    </row>
    <row r="112" spans="1:19" x14ac:dyDescent="0.35">
      <c r="A112" s="104"/>
      <c r="B112" s="194" t="s">
        <v>208</v>
      </c>
      <c r="C112" s="196"/>
      <c r="D112" s="196">
        <v>-2300</v>
      </c>
      <c r="E112" s="196"/>
      <c r="F112" s="196"/>
      <c r="G112" s="196"/>
      <c r="H112" s="197"/>
      <c r="I112" s="196">
        <v>-24579.776558399997</v>
      </c>
      <c r="J112" s="195"/>
      <c r="K112" s="196">
        <v>-85138.934397599995</v>
      </c>
      <c r="L112" s="195"/>
      <c r="M112" s="196">
        <v>-87344.863785551992</v>
      </c>
      <c r="N112" s="195"/>
      <c r="O112" s="196">
        <v>-87545.622561263037</v>
      </c>
      <c r="P112" s="195"/>
      <c r="Q112" s="240">
        <v>-80073.542012488295</v>
      </c>
      <c r="R112" s="195"/>
      <c r="S112" s="240">
        <v>-79594.05121639448</v>
      </c>
    </row>
  </sheetData>
  <mergeCells count="19">
    <mergeCell ref="L85:L93"/>
    <mergeCell ref="F85:F93"/>
    <mergeCell ref="H85:H93"/>
    <mergeCell ref="I85:I93"/>
    <mergeCell ref="J85:J93"/>
    <mergeCell ref="K85:K93"/>
    <mergeCell ref="S85:S93"/>
    <mergeCell ref="M85:M93"/>
    <mergeCell ref="N85:N93"/>
    <mergeCell ref="O85:O93"/>
    <mergeCell ref="P85:P93"/>
    <mergeCell ref="Q85:Q93"/>
    <mergeCell ref="R85:R93"/>
    <mergeCell ref="R2:S2"/>
    <mergeCell ref="H2:I2"/>
    <mergeCell ref="J2:K2"/>
    <mergeCell ref="L2:M2"/>
    <mergeCell ref="N2:O2"/>
    <mergeCell ref="P2:Q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1</vt:lpstr>
      <vt:lpstr>donnees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KAHIL</dc:creator>
  <cp:lastModifiedBy>Nathalie KAHIL</cp:lastModifiedBy>
  <dcterms:created xsi:type="dcterms:W3CDTF">2018-01-13T18:00:20Z</dcterms:created>
  <dcterms:modified xsi:type="dcterms:W3CDTF">2018-01-14T11:49:51Z</dcterms:modified>
</cp:coreProperties>
</file>