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gan.dufour\Desktop\"/>
    </mc:Choice>
  </mc:AlternateContent>
  <xr:revisionPtr revIDLastSave="0" documentId="13_ncr:1_{BDC9722B-0C4C-4815-B764-F61EE083A06E}" xr6:coauthVersionLast="45" xr6:coauthVersionMax="45" xr10:uidLastSave="{00000000-0000-0000-0000-000000000000}"/>
  <bookViews>
    <workbookView xWindow="-28920" yWindow="1275" windowWidth="29040" windowHeight="15840" xr2:uid="{00000000-000D-0000-FFFF-FFFF00000000}"/>
  </bookViews>
  <sheets>
    <sheet name="Devis" sheetId="5" r:id="rId1"/>
    <sheet name="Base" sheetId="10" r:id="rId2"/>
    <sheet name="Fichier_client" sheetId="9" r:id="rId3"/>
    <sheet name="MO" sheetId="13" r:id="rId4"/>
  </sheets>
  <definedNames>
    <definedName name="Base1">OFFSET(Base!$B$2,,,COUNTA(Base!$B:$B),6)</definedName>
    <definedName name="Base2">OFFSET(Base!$B$2,,,COUNTA(Base!$B:$B),1)</definedName>
    <definedName name="BD_MO">MO!$A$1:$B$5</definedName>
    <definedName name="client">Fichier_client!$A$2:$A$8</definedName>
    <definedName name="CODA">Base!$B:$B</definedName>
    <definedName name="ctva">Devis!$H$23:$H$49</definedName>
    <definedName name="Equip_Maison">Base!$C$4:$C$16</definedName>
    <definedName name="f_cl">Fichier_client!$A$1:$H$8</definedName>
    <definedName name="FOURNITURE_ET_POSE_D_UNE_EQUERRE_DE_FINITION_EN_MEMBRANE_BITUME_AUTO_PROTEGEE_ALUMINIUM_SOUDEE_EN_PLEIN_SUR_LES_RELEVES_DE_LA_TOITURE">OFFSET(MO!$B$2,,,COUNTA(MO!$B:$B),6)</definedName>
    <definedName name="M_HT">Devis!$G$23:$G$49</definedName>
    <definedName name="Mainoeuvre1">OFFSET(MO!$B$2,,,COUNTA(MO!$B:$B),4)</definedName>
    <definedName name="Mainoeuvre2">OFFSET(MO!$B$2,,,COUNTA(MO!$B:$B),1)</definedName>
    <definedName name="MO">MO!$A$2:$A$5</definedName>
    <definedName name="_xlnm.Print_Area" localSheetId="0">Devis!$B$1:$H$60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5" l="1"/>
  <c r="D54" i="5" l="1"/>
  <c r="G31" i="5" l="1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9" i="5"/>
  <c r="G48" i="5"/>
  <c r="F48" i="5"/>
  <c r="F49" i="5"/>
  <c r="F47" i="5"/>
  <c r="G47" i="5" s="1"/>
  <c r="E53" i="5" l="1"/>
  <c r="E54" i="5"/>
  <c r="E55" i="5"/>
  <c r="G14" i="5" l="1"/>
  <c r="D55" i="5"/>
  <c r="C54" i="5"/>
  <c r="C55" i="5"/>
  <c r="C53" i="5"/>
  <c r="G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13" i="5" l="1"/>
  <c r="G12" i="5"/>
  <c r="G11" i="5"/>
  <c r="G9" i="5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F19" i="5"/>
  <c r="F52" i="5"/>
  <c r="C24" i="5" l="1"/>
  <c r="C25" i="5"/>
  <c r="F29" i="5"/>
  <c r="G29" i="5" s="1"/>
  <c r="F37" i="5"/>
  <c r="F30" i="5"/>
  <c r="G30" i="5" s="1"/>
  <c r="F38" i="5"/>
  <c r="F31" i="5"/>
  <c r="F39" i="5"/>
  <c r="F36" i="5"/>
  <c r="F32" i="5"/>
  <c r="F40" i="5"/>
  <c r="F33" i="5"/>
  <c r="F41" i="5"/>
  <c r="F34" i="5"/>
  <c r="F42" i="5"/>
  <c r="F35" i="5"/>
  <c r="F43" i="5"/>
  <c r="F44" i="5"/>
  <c r="F28" i="5"/>
  <c r="C23" i="5"/>
  <c r="F23" i="5"/>
  <c r="F27" i="5"/>
  <c r="F25" i="5"/>
  <c r="F26" i="5"/>
  <c r="F24" i="5"/>
  <c r="G28" i="5" l="1"/>
  <c r="G24" i="5"/>
  <c r="G27" i="5"/>
  <c r="G26" i="5"/>
  <c r="G25" i="5"/>
  <c r="F46" i="5" l="1"/>
  <c r="G46" i="5" s="1"/>
  <c r="F18" i="5"/>
  <c r="G23" i="5" l="1"/>
  <c r="G51" i="5" l="1"/>
  <c r="D53" i="5" l="1"/>
  <c r="D56" i="5" s="1"/>
  <c r="G52" i="5" l="1"/>
  <c r="G53" i="5" s="1"/>
</calcChain>
</file>

<file path=xl/sharedStrings.xml><?xml version="1.0" encoding="utf-8"?>
<sst xmlns="http://schemas.openxmlformats.org/spreadsheetml/2006/main" count="114" uniqueCount="94">
  <si>
    <t>Adresse</t>
  </si>
  <si>
    <t>Téléphone</t>
  </si>
  <si>
    <t>Total HT</t>
  </si>
  <si>
    <t>Total TTC</t>
  </si>
  <si>
    <t>Adresse e-mail</t>
  </si>
  <si>
    <t>Désignation</t>
  </si>
  <si>
    <t>A l'attention de</t>
  </si>
  <si>
    <t>Quantité</t>
  </si>
  <si>
    <t>Prix HT</t>
  </si>
  <si>
    <t>Montant HT</t>
  </si>
  <si>
    <t>Ville</t>
  </si>
  <si>
    <t>valable jusqu'au</t>
  </si>
  <si>
    <t>Devis N°:</t>
  </si>
  <si>
    <t>du</t>
  </si>
  <si>
    <t>CODE</t>
  </si>
  <si>
    <t>MAIN D'ŒUVRE (Désignation)</t>
  </si>
  <si>
    <t>FIN de SAISIE (Retour Devis)</t>
  </si>
  <si>
    <t>TVA</t>
  </si>
  <si>
    <t>Codes</t>
  </si>
  <si>
    <t>Taux</t>
  </si>
  <si>
    <t>Montants</t>
  </si>
  <si>
    <t>TOTAL TVA</t>
  </si>
  <si>
    <t>CORIANCE</t>
  </si>
  <si>
    <t>Nom / Bâtiment</t>
  </si>
  <si>
    <t>Code postal</t>
  </si>
  <si>
    <t>ARTICLE</t>
  </si>
  <si>
    <t>DESIGNATION</t>
  </si>
  <si>
    <t>PRIX HT</t>
  </si>
  <si>
    <t>COEFFICIENT</t>
  </si>
  <si>
    <t>PRIX DE VENTE HT</t>
  </si>
  <si>
    <t>Nouveau Client</t>
  </si>
  <si>
    <t>Réinitilisation</t>
  </si>
  <si>
    <t>Impression Devis</t>
  </si>
  <si>
    <t>Sauvegarde Devis</t>
  </si>
  <si>
    <t>Taux de TVA</t>
  </si>
  <si>
    <t>Saisie Base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</si>
  <si>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</si>
  <si>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</si>
  <si>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</si>
  <si>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</si>
  <si>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</si>
  <si>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</si>
  <si>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</si>
  <si>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</si>
  <si>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</si>
  <si>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</si>
  <si>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</si>
  <si>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</si>
  <si>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</si>
  <si>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</si>
  <si>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</si>
  <si>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</si>
  <si>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</si>
  <si>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</si>
  <si>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</si>
  <si>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</si>
  <si>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</si>
  <si>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</si>
  <si>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</si>
  <si>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</si>
  <si>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</si>
  <si>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</si>
  <si>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</si>
  <si>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/>
  </si>
  <si>
    <t>IDENTIFICATION CLIENT</t>
  </si>
  <si>
    <t>ADRESSE</t>
  </si>
  <si>
    <t>CODE POSTAL</t>
  </si>
  <si>
    <t>VILLE</t>
  </si>
  <si>
    <t>ADRESSE MAIL</t>
  </si>
  <si>
    <t>TELEPHONE</t>
  </si>
  <si>
    <t>N° DEVIS</t>
  </si>
  <si>
    <t>P3</t>
  </si>
  <si>
    <t>P5</t>
  </si>
  <si>
    <t>MONT-SAINT-AIGNAN</t>
  </si>
  <si>
    <t>SASU au capital social de 5 407 500€, RCS Bobigny 412 561 706
SIREN 412 561 706
N° TVA intracommunautaire FR 50 412 561 706
Immeuble Horinzon
10, Allée de Bienvenue
93160 Noisy-le-Grand</t>
  </si>
  <si>
    <t>LIBRAIRIE COLBERT</t>
  </si>
  <si>
    <t>1, PLACE COLBERT</t>
  </si>
  <si>
    <t>colbert.direction@gmail.com</t>
  </si>
  <si>
    <t>clement.hans@dalkia.fr</t>
  </si>
  <si>
    <t>DALKIA</t>
  </si>
  <si>
    <t>76140</t>
  </si>
  <si>
    <t>LE PETIT QUEVILLY</t>
  </si>
  <si>
    <t>BOULEVARD CHARLES DE GAULLES</t>
  </si>
  <si>
    <t>01</t>
  </si>
  <si>
    <t>APAVE NO SAS</t>
  </si>
  <si>
    <t>2 Rue Des Mouettes</t>
  </si>
  <si>
    <t>76130</t>
  </si>
  <si>
    <t>MONT SAINT AIGNAN</t>
  </si>
  <si>
    <t>farid.berrada@apave.com</t>
  </si>
  <si>
    <t>06 82 84 91 22</t>
  </si>
  <si>
    <t>divers et consommable</t>
  </si>
  <si>
    <t>fourniture vase expansion 35l instalation de chauffage</t>
  </si>
  <si>
    <t>fourniture flexible droit MF 3/4"</t>
  </si>
  <si>
    <t xml:space="preserve"> main d'œuvre 1 technicien chauffagiste suivant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</si>
</sst>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\j\.m\.\a\a;@"/>
    <numFmt numFmtId="166" formatCode="0#&quot; &quot;##&quot; &quot;##&quot; &quot;##&quot; &quot;##"/>
    <numFmt numFmtId="167" formatCode="0.000"/>
    <numFmt numFmtId="168" formatCode="0.0%"/>
    <numFmt numFmtId="169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  <font>
      <b/>
      <sz val="16"/>
      <color theme="1"/>
      <name val="Verdana"/>
      <family val="2"/>
    </font>
    <font>
      <b/>
      <sz val="11"/>
      <name val="Verdana"/>
      <family val="2"/>
    </font>
    <font>
      <b/>
      <sz val="11"/>
      <color rgb="FFFF0000"/>
      <name val="Verdana"/>
      <family val="2"/>
    </font>
    <font>
      <sz val="11"/>
      <color theme="9"/>
      <name val="Verdana"/>
      <family val="2"/>
    </font>
    <font>
      <b/>
      <sz val="20"/>
      <color rgb="FFFF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7B14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3" borderId="0" applyNumberFormat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4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2" fontId="11" fillId="2" borderId="0" xfId="0" applyNumberFormat="1" applyFont="1" applyFill="1" applyBorder="1" applyAlignment="1">
      <alignment vertical="center"/>
    </xf>
    <xf numFmtId="2" fontId="9" fillId="2" borderId="0" xfId="0" applyNumberFormat="1" applyFont="1" applyFill="1" applyBorder="1" applyAlignment="1">
      <alignment vertical="center"/>
    </xf>
    <xf numFmtId="2" fontId="10" fillId="2" borderId="0" xfId="0" applyNumberFormat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8" fillId="2" borderId="0" xfId="0" applyNumberFormat="1" applyFont="1" applyFill="1" applyBorder="1" applyAlignment="1">
      <alignment horizontal="center" vertical="center"/>
    </xf>
    <xf numFmtId="2" fontId="8" fillId="2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/>
    </xf>
    <xf numFmtId="166" fontId="11" fillId="2" borderId="0" xfId="0" applyNumberFormat="1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 wrapText="1"/>
    </xf>
    <xf numFmtId="14" fontId="9" fillId="2" borderId="0" xfId="0" applyNumberFormat="1" applyFont="1" applyFill="1" applyBorder="1" applyAlignment="1">
      <alignment horizontal="left" vertical="center"/>
    </xf>
    <xf numFmtId="14" fontId="15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/>
      <protection locked="0"/>
    </xf>
    <xf numFmtId="167" fontId="4" fillId="0" borderId="0" xfId="0" applyNumberFormat="1" applyFont="1" applyBorder="1" applyAlignment="1">
      <alignment vertical="center"/>
    </xf>
    <xf numFmtId="0" fontId="8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vertical="center"/>
    </xf>
    <xf numFmtId="2" fontId="10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166" fontId="11" fillId="0" borderId="0" xfId="0" applyNumberFormat="1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Border="1" applyAlignment="1">
      <alignment vertical="center" wrapText="1"/>
    </xf>
    <xf numFmtId="2" fontId="16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4" fillId="2" borderId="0" xfId="0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vertical="center"/>
    </xf>
    <xf numFmtId="2" fontId="9" fillId="0" borderId="0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7" fillId="0" borderId="0" xfId="0" applyNumberFormat="1" applyFont="1" applyFill="1" applyBorder="1" applyAlignment="1">
      <alignment horizontal="center" vertical="center" textRotation="9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2" fillId="0" borderId="0" xfId="2" applyAlignment="1">
      <alignment horizontal="center" vertical="center"/>
    </xf>
    <xf numFmtId="0" fontId="9" fillId="2" borderId="0" xfId="0" applyFont="1" applyFill="1" applyBorder="1" applyAlignment="1">
      <alignment horizontal="right" vertical="center"/>
    </xf>
    <xf numFmtId="0" fontId="9" fillId="2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 applyProtection="1">
      <alignment vertical="center" wrapText="1"/>
      <protection locked="0"/>
    </xf>
    <xf numFmtId="0" fontId="14" fillId="4" borderId="0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 wrapText="1"/>
    </xf>
    <xf numFmtId="0" fontId="25" fillId="0" borderId="9" xfId="3" applyFont="1" applyFill="1" applyBorder="1" applyAlignment="1">
      <alignment horizontal="center" vertical="center" wrapText="1"/>
    </xf>
    <xf numFmtId="0" fontId="25" fillId="0" borderId="2" xfId="3" applyFont="1" applyFill="1" applyBorder="1" applyAlignment="1">
      <alignment horizontal="center" vertical="center" wrapText="1"/>
    </xf>
    <xf numFmtId="2" fontId="25" fillId="0" borderId="2" xfId="3" applyNumberFormat="1" applyFont="1" applyFill="1" applyBorder="1" applyAlignment="1">
      <alignment horizontal="center" vertical="center" wrapText="1"/>
    </xf>
    <xf numFmtId="2" fontId="25" fillId="0" borderId="8" xfId="3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26" fillId="0" borderId="1" xfId="0" applyNumberFormat="1" applyFont="1" applyFill="1" applyBorder="1" applyAlignment="1">
      <alignment horizontal="center" vertical="center" wrapText="1"/>
    </xf>
    <xf numFmtId="2" fontId="26" fillId="0" borderId="11" xfId="0" applyNumberFormat="1" applyFont="1" applyFill="1" applyBorder="1" applyAlignment="1">
      <alignment horizontal="center" vertical="center" wrapText="1"/>
    </xf>
    <xf numFmtId="0" fontId="25" fillId="0" borderId="1" xfId="3" applyFont="1" applyFill="1" applyBorder="1" applyAlignment="1">
      <alignment horizontal="center" vertical="center" wrapText="1"/>
    </xf>
    <xf numFmtId="2" fontId="25" fillId="0" borderId="1" xfId="3" applyNumberFormat="1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2" fontId="26" fillId="0" borderId="6" xfId="0" applyNumberFormat="1" applyFont="1" applyFill="1" applyBorder="1" applyAlignment="1">
      <alignment horizontal="center" vertical="center" wrapText="1"/>
    </xf>
    <xf numFmtId="2" fontId="26" fillId="0" borderId="0" xfId="0" applyNumberFormat="1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9" fontId="4" fillId="0" borderId="0" xfId="4" applyFont="1" applyBorder="1" applyAlignment="1">
      <alignment vertical="center"/>
    </xf>
    <xf numFmtId="9" fontId="8" fillId="2" borderId="0" xfId="4" applyFont="1" applyFill="1" applyBorder="1" applyAlignment="1">
      <alignment horizontal="center" vertical="center"/>
    </xf>
    <xf numFmtId="168" fontId="4" fillId="0" borderId="0" xfId="4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168" fontId="8" fillId="2" borderId="0" xfId="4" applyNumberFormat="1" applyFont="1" applyFill="1" applyBorder="1" applyAlignment="1">
      <alignment horizontal="center" vertical="center"/>
    </xf>
    <xf numFmtId="169" fontId="17" fillId="2" borderId="0" xfId="0" applyNumberFormat="1" applyFont="1" applyFill="1" applyBorder="1" applyAlignment="1">
      <alignment vertical="center"/>
    </xf>
    <xf numFmtId="169" fontId="18" fillId="2" borderId="0" xfId="0" applyNumberFormat="1" applyFont="1" applyFill="1" applyBorder="1" applyAlignment="1">
      <alignment horizontal="left" vertical="center"/>
    </xf>
    <xf numFmtId="169" fontId="19" fillId="2" borderId="0" xfId="0" applyNumberFormat="1" applyFont="1" applyFill="1" applyBorder="1" applyAlignment="1">
      <alignment horizontal="left" vertical="center"/>
    </xf>
    <xf numFmtId="169" fontId="23" fillId="2" borderId="0" xfId="0" applyNumberFormat="1" applyFont="1" applyFill="1" applyBorder="1" applyAlignment="1">
      <alignment horizontal="left" vertical="center"/>
    </xf>
    <xf numFmtId="169" fontId="22" fillId="2" borderId="0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169" fontId="8" fillId="2" borderId="0" xfId="0" applyNumberFormat="1" applyFont="1" applyFill="1" applyBorder="1" applyAlignment="1">
      <alignment horizontal="left" vertical="center"/>
    </xf>
    <xf numFmtId="165" fontId="8" fillId="5" borderId="0" xfId="0" applyNumberFormat="1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 wrapText="1"/>
    </xf>
    <xf numFmtId="2" fontId="8" fillId="5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12" xfId="0" applyFont="1" applyFill="1" applyBorder="1" applyAlignment="1">
      <alignment horizontal="left" vertical="center" wrapText="1"/>
    </xf>
    <xf numFmtId="0" fontId="25" fillId="0" borderId="0" xfId="3" applyFont="1" applyFill="1" applyBorder="1" applyAlignment="1">
      <alignment horizontal="center" vertical="center" wrapText="1"/>
    </xf>
    <xf numFmtId="2" fontId="25" fillId="0" borderId="0" xfId="3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2" fontId="26" fillId="0" borderId="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vertical="center" wrapText="1"/>
    </xf>
    <xf numFmtId="2" fontId="26" fillId="0" borderId="11" xfId="3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0" fillId="0" borderId="0" xfId="0" quotePrefix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 wrapText="1"/>
    </xf>
    <xf numFmtId="0" fontId="7" fillId="5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15" fillId="0" borderId="13" xfId="0" applyFont="1" applyFill="1" applyBorder="1" applyAlignment="1" applyProtection="1">
      <alignment horizontal="center" vertical="center" wrapText="1"/>
      <protection locked="0"/>
    </xf>
    <xf numFmtId="0" fontId="15" fillId="0" borderId="14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right" vertical="center"/>
    </xf>
    <xf numFmtId="2" fontId="7" fillId="5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horizontal="right" vertical="center" wrapText="1"/>
    </xf>
    <xf numFmtId="2" fontId="7" fillId="5" borderId="0" xfId="0" applyNumberFormat="1" applyFont="1" applyFill="1" applyBorder="1" applyAlignment="1">
      <alignment horizontal="center" vertical="center" textRotation="90"/>
    </xf>
    <xf numFmtId="0" fontId="20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 applyProtection="1">
      <alignment horizontal="left" vertical="center" wrapText="1"/>
      <protection locked="0"/>
    </xf>
    <xf numFmtId="0" fontId="4" fillId="4" borderId="0" xfId="0" applyFont="1" applyFill="1" applyBorder="1" applyAlignment="1">
      <alignment horizontal="center" vertical="center" textRotation="90"/>
    </xf>
    <xf numFmtId="0" fontId="27" fillId="0" borderId="3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</cellXfs>
  <cellStyles count="5">
    <cellStyle name="40 % - Accent6" xfId="3" builtinId="51"/>
    <cellStyle name="Euro" xfId="1" xr:uid="{00000000-0005-0000-0000-000003000000}"/>
    <cellStyle name="Lien hypertexte" xfId="2" builtinId="8"/>
    <cellStyle name="Normal" xfId="0" builtinId="0"/>
    <cellStyle name="Pourcentage" xfId="4" builtinId="5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67B1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267153</xdr:colOff>
      <xdr:row>0</xdr:row>
      <xdr:rowOff>50346</xdr:rowOff>
    </xdr:from>
    <xdr:to>
      <xdr:col>4</xdr:col>
      <xdr:colOff>46264</xdr:colOff>
      <xdr:row>4</xdr:row>
      <xdr:rowOff>296768</xdr:rowOff>
    </xdr:to>
    <xdr:pic>
      <xdr:nvPicPr>
        <xdr:cNvPr id="3" name="webImgShrinked" descr="Image">
          <a:extLst>
            <a:ext uri="{FF2B5EF4-FFF2-40B4-BE49-F238E27FC236}">
              <a16:creationId xmlns:a16="http://schemas.microsoft.com/office/drawing/2014/main" id="{262A4B62-6946-45C5-963C-77BFDB701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4" y="50346"/>
          <a:ext cx="2703740" cy="1814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E4EC8A-036A-46CE-990B-273B2B9581B8}" name="Tableau1" displayName="Tableau1" ref="B2:G24" totalsRowShown="0" headerRowDxfId="27" dataDxfId="25" headerRowBorderDxfId="26" tableBorderDxfId="24" totalsRowBorderDxfId="23" headerRowCellStyle="40 % - Accent6">
  <autoFilter ref="B2:G24" xr:uid="{7A26ABDA-B8AD-4974-8382-141D3CE8B3AF}"/>
  <tableColumns count="6">
    <tableColumn id="1" xr3:uid="{E10B9E0E-0E98-40C0-B384-221AE9FC8134}" name="CODE" dataDxfId="22">
      <calculatedColumnFormula>CONCATENATE("A",ROW())</calculatedColumnFormula>
    </tableColumn>
    <tableColumn id="2" xr3:uid="{EA43AA2B-70A4-4E9D-93C3-7A29AFB0D03D}" name="ARTICLE" dataDxfId="21"/>
    <tableColumn id="3" xr3:uid="{F49115EB-A2F1-4E39-A830-93000FFB62A2}" name="DESIGNATION" dataDxfId="20"/>
    <tableColumn id="4" xr3:uid="{0E5B3378-D3FB-4BED-AC69-3B5F528CE2EE}" name="PRIX HT" dataDxfId="19"/>
    <tableColumn id="5" xr3:uid="{A892C385-27E5-4E31-BF5C-98B5FD7FE928}" name="COEFFICIENT" dataDxfId="18"/>
    <tableColumn id="6" xr3:uid="{580E769F-668C-45B7-B529-68655B07C255}" name="PRIX DE VENTE HT" dataDxfId="17">
      <calculatedColumnFormula>+Tableau1[[#This Row],[PRIX HT]]*Tableau1[[#This Row],[COEFFICIENT]]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C8AA0D-4CFC-4FB1-B0C7-64D1686F599E}" name="Tableau2" displayName="Tableau2" ref="B2:H8" totalsRowShown="0" headerRowDxfId="16" dataDxfId="15">
  <autoFilter ref="B2:H8" xr:uid="{2E70F956-E1F6-44FF-8C49-A3E5199924E0}"/>
  <tableColumns count="7">
    <tableColumn id="1" xr3:uid="{551C885D-39F6-42DF-A845-B3B908B56C6E}" name="IDENTIFICATION CLIENT" dataDxfId="14"/>
    <tableColumn id="2" xr3:uid="{9F2B2CC2-1068-4C2B-9C11-64A6D70B8FB2}" name="ADRESSE" dataDxfId="13"/>
    <tableColumn id="3" xr3:uid="{4F11AE85-3C36-46E2-A53B-1A0D74C3EB53}" name="CODE POSTAL" dataDxfId="12"/>
    <tableColumn id="4" xr3:uid="{21E9A201-5C42-4D32-84E3-83ED85F42E17}" name="VILLE" dataDxfId="11"/>
    <tableColumn id="5" xr3:uid="{573092E9-051A-404F-847D-5F523F68AC2C}" name="ADRESSE MAIL" dataDxfId="10" dataCellStyle="Lien hypertexte"/>
    <tableColumn id="6" xr3:uid="{57DA2C72-16E6-4539-BB31-BC42E60BC2F0}" name="TELEPHONE" dataDxfId="9"/>
    <tableColumn id="7" xr3:uid="{FEE4D617-9305-4600-A29D-85D445F73D2D}" name="N° DEVIS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2B5E2A-CDC3-4097-8B8B-6C793A842A55}" name="Tableau3" displayName="Tableau3" ref="B2:E5" totalsRowShown="0" headerRowDxfId="7" dataDxfId="5" headerRowBorderDxfId="6" tableBorderDxfId="4" headerRowCellStyle="40 % - Accent6">
  <autoFilter ref="B2:E5" xr:uid="{28E97E1B-DFE7-49FF-9D9C-74E2029DC466}"/>
  <tableColumns count="4">
    <tableColumn id="1" xr3:uid="{C611DD9E-35EB-458B-A646-A4A5912C90F8}" name="CODE" dataDxfId="3"/>
    <tableColumn id="2" xr3:uid="{F1AD8CAE-AC39-401E-AA2E-A173DDF9830B}" name="ARTICLE" dataDxfId="2"/>
    <tableColumn id="3" xr3:uid="{F5A91441-0033-4DC5-AB37-2DB039EDBA7D}" name="DESIGNATION" dataDxfId="1"/>
    <tableColumn id="4" xr3:uid="{8EA0046A-C1C4-4EA1-9A21-D8153D60B3E2}" name="PRIX H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lbert.direction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O62"/>
  <sheetViews>
    <sheetView tabSelected="1" view="pageBreakPreview" zoomScale="80" zoomScaleNormal="70" zoomScaleSheetLayoutView="80" workbookViewId="0">
      <selection activeCell="G8" sqref="G8"/>
    </sheetView>
  </sheetViews>
  <sheetFormatPr baseColWidth="10" defaultColWidth="35.140625" defaultRowHeight="30" customHeight="1" x14ac:dyDescent="0.25"/>
  <cols>
    <col min="1" max="1" width="5.5703125" style="105" customWidth="1"/>
    <col min="2" max="2" width="10.5703125" style="1" customWidth="1"/>
    <col min="3" max="4" width="15.5703125" style="1" customWidth="1"/>
    <col min="5" max="5" width="75.5703125" style="1" customWidth="1"/>
    <col min="6" max="7" width="40.5703125" style="17" customWidth="1"/>
    <col min="8" max="8" width="3.5703125" style="17" customWidth="1"/>
    <col min="9" max="9" width="5.5703125" style="48" customWidth="1"/>
    <col min="10" max="10" width="27.140625" style="1" customWidth="1"/>
    <col min="11" max="11" width="0" style="1" hidden="1" customWidth="1"/>
    <col min="12" max="13" width="35.140625" style="1" customWidth="1"/>
    <col min="14" max="14" width="35.140625" style="1"/>
    <col min="15" max="15" width="0" style="1" hidden="1" customWidth="1"/>
    <col min="16" max="16384" width="35.140625" style="1"/>
  </cols>
  <sheetData>
    <row r="1" spans="1:15" ht="30" customHeight="1" x14ac:dyDescent="0.25">
      <c r="B1" s="114"/>
      <c r="C1" s="114"/>
      <c r="D1" s="114"/>
      <c r="E1" s="90"/>
      <c r="F1" s="10"/>
      <c r="G1" s="10"/>
      <c r="H1" s="10"/>
      <c r="I1" s="33"/>
      <c r="J1" s="112" t="s">
        <v>30</v>
      </c>
      <c r="K1" s="79">
        <v>0.2</v>
      </c>
      <c r="L1" s="25"/>
      <c r="O1" s="1" t="s">
        <v>71</v>
      </c>
    </row>
    <row r="2" spans="1:15" ht="30" customHeight="1" thickBot="1" x14ac:dyDescent="0.3">
      <c r="B2" s="114"/>
      <c r="C2" s="114"/>
      <c r="D2" s="114"/>
      <c r="E2" s="90"/>
      <c r="F2" s="46"/>
      <c r="G2" s="11"/>
      <c r="H2" s="11"/>
      <c r="I2" s="49"/>
      <c r="J2" s="113"/>
      <c r="K2" s="79">
        <v>0.1</v>
      </c>
      <c r="L2" s="25"/>
      <c r="O2" s="1" t="s">
        <v>72</v>
      </c>
    </row>
    <row r="3" spans="1:15" ht="30" customHeight="1" thickBot="1" x14ac:dyDescent="0.3">
      <c r="B3" s="47"/>
      <c r="C3" s="47"/>
      <c r="D3" s="62"/>
      <c r="E3" s="62"/>
      <c r="F3" s="62"/>
      <c r="G3" s="111" t="s">
        <v>72</v>
      </c>
      <c r="H3" s="10"/>
      <c r="I3" s="33"/>
      <c r="J3" s="31"/>
      <c r="K3" s="81">
        <v>5.5E-2</v>
      </c>
      <c r="L3" s="25"/>
    </row>
    <row r="4" spans="1:15" ht="30" customHeight="1" x14ac:dyDescent="0.25">
      <c r="B4" s="47"/>
      <c r="C4" s="47"/>
      <c r="D4" s="62"/>
      <c r="E4" s="62"/>
      <c r="F4" s="62"/>
      <c r="G4" s="111"/>
      <c r="H4" s="12"/>
      <c r="I4" s="34"/>
      <c r="J4" s="112" t="s">
        <v>31</v>
      </c>
    </row>
    <row r="5" spans="1:15" ht="30" customHeight="1" thickBot="1" x14ac:dyDescent="0.3">
      <c r="B5" s="47"/>
      <c r="C5" s="47"/>
      <c r="D5" s="47"/>
      <c r="E5" s="47"/>
      <c r="F5" s="12"/>
      <c r="G5" s="111"/>
      <c r="H5" s="12"/>
      <c r="I5" s="34"/>
      <c r="J5" s="113"/>
    </row>
    <row r="6" spans="1:15" ht="30" customHeight="1" thickBot="1" x14ac:dyDescent="0.3">
      <c r="B6" s="47"/>
      <c r="C6" s="47"/>
      <c r="D6" s="18"/>
      <c r="E6" s="18"/>
      <c r="F6" s="12"/>
      <c r="G6" s="12"/>
      <c r="H6" s="12"/>
      <c r="I6" s="34"/>
      <c r="J6" s="31"/>
    </row>
    <row r="7" spans="1:15" s="9" customFormat="1" ht="30" customHeight="1" x14ac:dyDescent="0.25">
      <c r="A7" s="106"/>
      <c r="B7" s="115"/>
      <c r="C7" s="115"/>
      <c r="D7" s="18"/>
      <c r="E7" s="18"/>
      <c r="F7" s="28" t="s">
        <v>6</v>
      </c>
      <c r="G7" s="20"/>
      <c r="H7" s="20"/>
      <c r="I7" s="36"/>
      <c r="J7" s="112" t="s">
        <v>32</v>
      </c>
    </row>
    <row r="8" spans="1:15" s="9" customFormat="1" ht="30" customHeight="1" thickBot="1" x14ac:dyDescent="0.3">
      <c r="A8" s="106"/>
      <c r="B8" s="120" t="s">
        <v>22</v>
      </c>
      <c r="C8" s="120"/>
      <c r="D8" s="120"/>
      <c r="E8" s="91"/>
      <c r="F8" s="21" t="s">
        <v>23</v>
      </c>
      <c r="G8" s="43" t="s">
        <v>84</v>
      </c>
      <c r="H8" s="43"/>
      <c r="I8" s="37"/>
      <c r="J8" s="113"/>
    </row>
    <row r="9" spans="1:15" s="9" customFormat="1" ht="30" customHeight="1" thickBot="1" x14ac:dyDescent="0.3">
      <c r="A9" s="106"/>
      <c r="B9" s="120"/>
      <c r="C9" s="120"/>
      <c r="D9" s="120"/>
      <c r="E9" s="91"/>
      <c r="F9" s="21" t="s">
        <v>0</v>
      </c>
      <c r="G9" s="83" t="str">
        <f>VLOOKUP(Devis!$G$8,Fichier_client!$B:$G,2,FALSE)</f>
        <v>2 Rue Des Mouettes</v>
      </c>
      <c r="H9" s="18"/>
      <c r="I9" s="35"/>
      <c r="J9" s="38"/>
    </row>
    <row r="10" spans="1:15" s="9" customFormat="1" ht="30" customHeight="1" x14ac:dyDescent="0.25">
      <c r="A10" s="106"/>
      <c r="B10" s="117"/>
      <c r="C10" s="117"/>
      <c r="D10" s="18"/>
      <c r="E10" s="18"/>
      <c r="F10" s="21"/>
      <c r="G10" s="83"/>
      <c r="H10" s="44"/>
      <c r="I10" s="39"/>
      <c r="J10" s="112" t="s">
        <v>33</v>
      </c>
    </row>
    <row r="11" spans="1:15" s="9" customFormat="1" ht="30" customHeight="1" thickBot="1" x14ac:dyDescent="0.3">
      <c r="A11" s="106"/>
      <c r="B11" s="117"/>
      <c r="C11" s="117"/>
      <c r="D11" s="18"/>
      <c r="E11" s="18"/>
      <c r="F11" s="21" t="s">
        <v>24</v>
      </c>
      <c r="G11" s="18" t="str">
        <f>VLOOKUP(Devis!$G$8,Fichier_client!$B:$G,3,FALSE)</f>
        <v>76130</v>
      </c>
      <c r="H11" s="18"/>
      <c r="I11" s="35"/>
      <c r="J11" s="113"/>
    </row>
    <row r="12" spans="1:15" s="9" customFormat="1" ht="30" customHeight="1" thickBot="1" x14ac:dyDescent="0.3">
      <c r="A12" s="106"/>
      <c r="B12" s="117"/>
      <c r="C12" s="117"/>
      <c r="D12" s="18"/>
      <c r="E12" s="18"/>
      <c r="F12" s="21" t="s">
        <v>10</v>
      </c>
      <c r="G12" s="18" t="str">
        <f>VLOOKUP(Devis!$G$8,Fichier_client!$B:$G,4,FALSE)</f>
        <v>MONT SAINT AIGNAN</v>
      </c>
      <c r="H12" s="18"/>
      <c r="I12" s="35"/>
      <c r="J12" s="40"/>
    </row>
    <row r="13" spans="1:15" s="9" customFormat="1" ht="30" customHeight="1" x14ac:dyDescent="0.25">
      <c r="A13" s="106"/>
      <c r="B13" s="117"/>
      <c r="C13" s="117"/>
      <c r="D13" s="19"/>
      <c r="E13" s="19"/>
      <c r="F13" s="21" t="s">
        <v>4</v>
      </c>
      <c r="G13" s="18" t="str">
        <f>VLOOKUP(Devis!$G$8,Fichier_client!$B:$G,5,FALSE)</f>
        <v>farid.berrada@apave.com</v>
      </c>
      <c r="H13" s="19"/>
      <c r="I13" s="41"/>
      <c r="J13" s="112" t="s">
        <v>34</v>
      </c>
    </row>
    <row r="14" spans="1:15" s="9" customFormat="1" ht="30" customHeight="1" thickBot="1" x14ac:dyDescent="0.3">
      <c r="A14" s="106"/>
      <c r="B14" s="118"/>
      <c r="C14" s="118"/>
      <c r="D14" s="18"/>
      <c r="E14" s="18"/>
      <c r="F14" s="21" t="s">
        <v>1</v>
      </c>
      <c r="G14" s="19" t="str">
        <f>VLOOKUP(Devis!$G$8,Fichier_client!$B:$G,6,FALSE)</f>
        <v>06 82 84 91 22</v>
      </c>
      <c r="H14" s="12"/>
      <c r="I14" s="34"/>
      <c r="J14" s="113"/>
    </row>
    <row r="15" spans="1:15" ht="30" customHeight="1" thickBot="1" x14ac:dyDescent="0.3">
      <c r="B15" s="27"/>
      <c r="C15" s="27"/>
      <c r="D15" s="7"/>
      <c r="E15" s="7"/>
      <c r="F15" s="12"/>
      <c r="G15" s="12"/>
      <c r="H15" s="12"/>
      <c r="I15" s="34"/>
      <c r="J15" s="60"/>
    </row>
    <row r="16" spans="1:15" ht="30" customHeight="1" x14ac:dyDescent="0.25">
      <c r="B16" s="6"/>
      <c r="C16" s="6"/>
      <c r="D16" s="5"/>
      <c r="E16" s="5"/>
      <c r="F16" s="13"/>
      <c r="G16" s="13"/>
      <c r="H16" s="13"/>
      <c r="I16" s="42"/>
      <c r="J16" s="112" t="s">
        <v>35</v>
      </c>
    </row>
    <row r="17" spans="1:10" ht="30" customHeight="1" thickBot="1" x14ac:dyDescent="0.3">
      <c r="B17" s="6"/>
      <c r="C17" s="6"/>
      <c r="E17" s="58" t="s">
        <v>12</v>
      </c>
      <c r="F17" s="59" t="str">
        <f>"MAEV-2020-P5-MDU-" &amp; VLOOKUP($G$8,Fichier_client!$B:$H,7,FALSE)</f>
        <v>MAEV-2020-P5-MDU-3</v>
      </c>
      <c r="G17" s="13"/>
      <c r="H17" s="13"/>
      <c r="I17" s="42"/>
      <c r="J17" s="113"/>
    </row>
    <row r="18" spans="1:10" ht="30" customHeight="1" x14ac:dyDescent="0.25">
      <c r="B18" s="6"/>
      <c r="C18" s="6"/>
      <c r="E18" s="58" t="s">
        <v>13</v>
      </c>
      <c r="F18" s="22">
        <f ca="1">TODAY()</f>
        <v>44110</v>
      </c>
      <c r="G18" s="13"/>
      <c r="H18" s="13"/>
      <c r="I18" s="42"/>
      <c r="J18" s="60"/>
    </row>
    <row r="19" spans="1:10" ht="30" customHeight="1" x14ac:dyDescent="0.25">
      <c r="B19" s="2"/>
      <c r="C19" s="2"/>
      <c r="E19" s="58" t="s">
        <v>11</v>
      </c>
      <c r="F19" s="23">
        <f ca="1">TODAY()+90</f>
        <v>44200</v>
      </c>
      <c r="G19" s="13"/>
      <c r="H19" s="13"/>
      <c r="I19" s="42"/>
      <c r="J19" s="60"/>
    </row>
    <row r="20" spans="1:10" ht="30" customHeight="1" x14ac:dyDescent="0.25">
      <c r="B20" s="3"/>
      <c r="C20" s="4"/>
      <c r="D20" s="4"/>
      <c r="E20" s="4"/>
      <c r="F20" s="14"/>
      <c r="G20" s="14"/>
      <c r="H20" s="14"/>
      <c r="I20" s="50"/>
    </row>
    <row r="21" spans="1:10" ht="30" customHeight="1" x14ac:dyDescent="0.25">
      <c r="A21" s="128" t="s">
        <v>14</v>
      </c>
      <c r="B21" s="126" t="s">
        <v>7</v>
      </c>
      <c r="C21" s="110" t="s">
        <v>5</v>
      </c>
      <c r="D21" s="110"/>
      <c r="E21" s="110"/>
      <c r="F21" s="116" t="s">
        <v>8</v>
      </c>
      <c r="G21" s="116" t="s">
        <v>9</v>
      </c>
      <c r="H21" s="119" t="s">
        <v>17</v>
      </c>
      <c r="I21" s="51"/>
    </row>
    <row r="22" spans="1:10" ht="30" customHeight="1" x14ac:dyDescent="0.25">
      <c r="A22" s="128"/>
      <c r="B22" s="126"/>
      <c r="C22" s="110"/>
      <c r="D22" s="110"/>
      <c r="E22" s="110"/>
      <c r="F22" s="116"/>
      <c r="G22" s="116"/>
      <c r="H22" s="119"/>
      <c r="I22" s="51"/>
      <c r="J22" s="31"/>
    </row>
    <row r="23" spans="1:10" ht="30" customHeight="1" x14ac:dyDescent="0.25">
      <c r="A23" s="61" t="s">
        <v>36</v>
      </c>
      <c r="B23" s="26">
        <v>1</v>
      </c>
      <c r="C23" s="109" t="str">
        <f ca="1">IF($A23="","",(INDEX(Base1,MATCH($A23,Base2,0),3)))</f>
        <v>fourniture vase expansion 35l instalation de chauffage</v>
      </c>
      <c r="D23" s="109"/>
      <c r="E23" s="109"/>
      <c r="F23" s="15">
        <f ca="1">IF($A23="","",(INDEX(Base1,MATCH($A23,Base2,0),6)))</f>
        <v>77.16</v>
      </c>
      <c r="G23" s="15">
        <f ca="1">IF(C23="","",F23*B23)</f>
        <v>77.16</v>
      </c>
      <c r="H23" s="30"/>
      <c r="I23" s="52"/>
      <c r="J23" s="31"/>
    </row>
    <row r="24" spans="1:10" ht="30" customHeight="1" x14ac:dyDescent="0.25">
      <c r="A24" s="61" t="s">
        <v>37</v>
      </c>
      <c r="B24" s="26">
        <v>1</v>
      </c>
      <c r="C24" s="109" t="str">
        <f ca="1">IF($A24="","",(INDEX(Base1,MATCH($A24,Base2,0),3)))</f>
        <v>fourniture flexible droit MF 3/4"</v>
      </c>
      <c r="D24" s="109"/>
      <c r="E24" s="109"/>
      <c r="F24" s="15">
        <f t="shared" ref="F24:F44" ca="1" si="0">IF($A24="","",(INDEX(Base1,MATCH($A24,Base2,0),6)))</f>
        <v>10.98</v>
      </c>
      <c r="G24" s="15">
        <f t="shared" ref="G24:G44" ca="1" si="1">IF(C24="","",F24*B24)</f>
        <v>10.98</v>
      </c>
      <c r="H24" s="30"/>
      <c r="I24" s="52"/>
      <c r="J24" s="31"/>
    </row>
    <row r="25" spans="1:10" ht="30" customHeight="1" x14ac:dyDescent="0.25">
      <c r="A25" s="61" t="s">
        <v>38</v>
      </c>
      <c r="B25" s="26">
        <v>1</v>
      </c>
      <c r="C25" s="109" t="str">
        <f ca="1">IF($A25="","",(INDEX(Base1,MATCH($A25,Base2,0),3)))</f>
        <v>divers et consommable</v>
      </c>
      <c r="D25" s="109"/>
      <c r="E25" s="109"/>
      <c r="F25" s="15">
        <f t="shared" ca="1" si="0"/>
        <v>24</v>
      </c>
      <c r="G25" s="15">
        <f t="shared" ca="1" si="1"/>
        <v>24</v>
      </c>
      <c r="H25" s="30"/>
      <c r="I25" s="52"/>
      <c r="J25" s="31"/>
    </row>
    <row r="26" spans="1:10" ht="30" customHeight="1" x14ac:dyDescent="0.25">
      <c r="A26" s="61" t="s">
        <v>39</v>
      </c>
      <c r="B26" s="26"/>
      <c r="C26" s="109"/>
      <c r="D26" s="109"/>
      <c r="E26" s="109"/>
      <c r="F26" s="15">
        <f t="shared" ca="1" si="0"/>
        <v>0</v>
      </c>
      <c r="G26" s="15" t="str">
        <f t="shared" si="1"/>
        <v/>
      </c>
      <c r="H26" s="30"/>
      <c r="I26" s="52"/>
      <c r="J26" s="31"/>
    </row>
    <row r="27" spans="1:10" ht="30" customHeight="1" x14ac:dyDescent="0.25">
      <c r="A27" s="61" t="s">
        <v>40</v>
      </c>
      <c r="B27" s="26"/>
      <c r="C27" s="109"/>
      <c r="D27" s="109"/>
      <c r="E27" s="109"/>
      <c r="F27" s="15">
        <f t="shared" ca="1" si="0"/>
        <v>0</v>
      </c>
      <c r="G27" s="15" t="str">
        <f t="shared" si="1"/>
        <v/>
      </c>
      <c r="H27" s="30"/>
      <c r="I27" s="52"/>
    </row>
    <row r="28" spans="1:10" ht="30" customHeight="1" x14ac:dyDescent="0.25">
      <c r="A28" s="61" t="s">
        <v>41</v>
      </c>
      <c r="B28" s="26"/>
      <c r="C28" s="109"/>
      <c r="D28" s="109"/>
      <c r="E28" s="109"/>
      <c r="F28" s="15">
        <f t="shared" ca="1" si="0"/>
        <v>0</v>
      </c>
      <c r="G28" s="15" t="str">
        <f t="shared" si="1"/>
        <v/>
      </c>
      <c r="H28" s="30"/>
      <c r="I28" s="52"/>
    </row>
    <row r="29" spans="1:10" ht="30" customHeight="1" x14ac:dyDescent="0.25">
      <c r="A29" s="61" t="s">
        <v>42</v>
      </c>
      <c r="B29" s="26"/>
      <c r="C29" s="109"/>
      <c r="D29" s="109"/>
      <c r="E29" s="109"/>
      <c r="F29" s="15">
        <f t="shared" ca="1" si="0"/>
        <v>0</v>
      </c>
      <c r="G29" s="15" t="str">
        <f t="shared" si="1"/>
        <v/>
      </c>
      <c r="H29" s="30"/>
      <c r="I29" s="52"/>
    </row>
    <row r="30" spans="1:10" ht="30" customHeight="1" x14ac:dyDescent="0.25">
      <c r="A30" s="61" t="s">
        <v>43</v>
      </c>
      <c r="B30" s="26"/>
      <c r="C30" s="109"/>
      <c r="D30" s="109"/>
      <c r="E30" s="109"/>
      <c r="F30" s="15">
        <f t="shared" ca="1" si="0"/>
        <v>0</v>
      </c>
      <c r="G30" s="15" t="str">
        <f t="shared" si="1"/>
        <v/>
      </c>
      <c r="H30" s="30"/>
      <c r="I30" s="52"/>
    </row>
    <row r="31" spans="1:10" ht="30" customHeight="1" x14ac:dyDescent="0.25">
      <c r="A31" s="61" t="s">
        <v>44</v>
      </c>
      <c r="B31" s="26"/>
      <c r="C31" s="109"/>
      <c r="D31" s="109"/>
      <c r="E31" s="109"/>
      <c r="F31" s="15">
        <f t="shared" ca="1" si="0"/>
        <v>0</v>
      </c>
      <c r="G31" s="15" t="str">
        <f t="shared" si="1"/>
        <v/>
      </c>
      <c r="H31" s="30"/>
      <c r="I31" s="52"/>
    </row>
    <row r="32" spans="1:10" ht="30" customHeight="1" x14ac:dyDescent="0.25">
      <c r="A32" s="61" t="s">
        <v>45</v>
      </c>
      <c r="B32" s="26"/>
      <c r="C32" s="109"/>
      <c r="D32" s="109"/>
      <c r="E32" s="109"/>
      <c r="F32" s="15">
        <f t="shared" ca="1" si="0"/>
        <v>0</v>
      </c>
      <c r="G32" s="15" t="str">
        <f t="shared" si="1"/>
        <v/>
      </c>
      <c r="H32" s="30"/>
      <c r="I32" s="52"/>
    </row>
    <row r="33" spans="1:10" ht="30" customHeight="1" x14ac:dyDescent="0.25">
      <c r="A33" s="61" t="s">
        <v>46</v>
      </c>
      <c r="B33" s="26"/>
      <c r="C33" s="109"/>
      <c r="D33" s="109"/>
      <c r="E33" s="109"/>
      <c r="F33" s="15">
        <f t="shared" ca="1" si="0"/>
        <v>0</v>
      </c>
      <c r="G33" s="15" t="str">
        <f t="shared" si="1"/>
        <v/>
      </c>
      <c r="H33" s="30"/>
      <c r="I33" s="52"/>
    </row>
    <row r="34" spans="1:10" ht="30" customHeight="1" x14ac:dyDescent="0.25">
      <c r="A34" s="61" t="s">
        <v>47</v>
      </c>
      <c r="B34" s="26"/>
      <c r="C34" s="109"/>
      <c r="D34" s="109"/>
      <c r="E34" s="109"/>
      <c r="F34" s="15">
        <f t="shared" ca="1" si="0"/>
        <v>0</v>
      </c>
      <c r="G34" s="15" t="str">
        <f t="shared" si="1"/>
        <v/>
      </c>
      <c r="H34" s="30"/>
      <c r="I34" s="52"/>
    </row>
    <row r="35" spans="1:10" ht="30" customHeight="1" x14ac:dyDescent="0.25">
      <c r="A35" s="61" t="s">
        <v>48</v>
      </c>
      <c r="B35" s="26"/>
      <c r="C35" s="109"/>
      <c r="D35" s="109"/>
      <c r="E35" s="109"/>
      <c r="F35" s="15">
        <f t="shared" ca="1" si="0"/>
        <v>0</v>
      </c>
      <c r="G35" s="15" t="str">
        <f t="shared" si="1"/>
        <v/>
      </c>
      <c r="H35" s="30"/>
      <c r="I35" s="52"/>
    </row>
    <row r="36" spans="1:10" ht="30" customHeight="1" x14ac:dyDescent="0.25">
      <c r="A36" s="61" t="s">
        <v>49</v>
      </c>
      <c r="B36" s="26"/>
      <c r="C36" s="109"/>
      <c r="D36" s="109"/>
      <c r="E36" s="109"/>
      <c r="F36" s="15">
        <f t="shared" ca="1" si="0"/>
        <v>0</v>
      </c>
      <c r="G36" s="15" t="str">
        <f t="shared" si="1"/>
        <v/>
      </c>
      <c r="H36" s="30"/>
      <c r="I36" s="52"/>
    </row>
    <row r="37" spans="1:10" ht="30" customHeight="1" x14ac:dyDescent="0.25">
      <c r="A37" s="61" t="s">
        <v>50</v>
      </c>
      <c r="B37" s="26"/>
      <c r="C37" s="109"/>
      <c r="D37" s="109"/>
      <c r="E37" s="109"/>
      <c r="F37" s="15">
        <f t="shared" ca="1" si="0"/>
        <v>0</v>
      </c>
      <c r="G37" s="15" t="str">
        <f t="shared" si="1"/>
        <v/>
      </c>
      <c r="H37" s="30"/>
      <c r="I37" s="52"/>
    </row>
    <row r="38" spans="1:10" ht="30" customHeight="1" x14ac:dyDescent="0.25">
      <c r="A38" s="61" t="s">
        <v>51</v>
      </c>
      <c r="B38" s="26"/>
      <c r="C38" s="109"/>
      <c r="D38" s="109"/>
      <c r="E38" s="109"/>
      <c r="F38" s="15">
        <f t="shared" ca="1" si="0"/>
        <v>0</v>
      </c>
      <c r="G38" s="15" t="str">
        <f t="shared" si="1"/>
        <v/>
      </c>
      <c r="H38" s="30"/>
      <c r="I38" s="52"/>
    </row>
    <row r="39" spans="1:10" ht="30" customHeight="1" x14ac:dyDescent="0.25">
      <c r="A39" s="61" t="s">
        <v>52</v>
      </c>
      <c r="B39" s="26"/>
      <c r="C39" s="109"/>
      <c r="D39" s="109"/>
      <c r="E39" s="109"/>
      <c r="F39" s="15">
        <f t="shared" ca="1" si="0"/>
        <v>0</v>
      </c>
      <c r="G39" s="15" t="str">
        <f t="shared" si="1"/>
        <v/>
      </c>
      <c r="H39" s="30"/>
      <c r="I39" s="52"/>
    </row>
    <row r="40" spans="1:10" ht="30" customHeight="1" x14ac:dyDescent="0.25">
      <c r="A40" s="61" t="s">
        <v>53</v>
      </c>
      <c r="B40" s="26"/>
      <c r="C40" s="109"/>
      <c r="D40" s="109"/>
      <c r="E40" s="109"/>
      <c r="F40" s="15">
        <f t="shared" ca="1" si="0"/>
        <v>0</v>
      </c>
      <c r="G40" s="15" t="str">
        <f t="shared" si="1"/>
        <v/>
      </c>
      <c r="H40" s="30"/>
      <c r="I40" s="52"/>
    </row>
    <row r="41" spans="1:10" ht="30" customHeight="1" x14ac:dyDescent="0.25">
      <c r="A41" s="61" t="s">
        <v>54</v>
      </c>
      <c r="B41" s="26"/>
      <c r="C41" s="109"/>
      <c r="D41" s="109"/>
      <c r="E41" s="109"/>
      <c r="F41" s="15">
        <f t="shared" ca="1" si="0"/>
        <v>0</v>
      </c>
      <c r="G41" s="15" t="str">
        <f t="shared" si="1"/>
        <v/>
      </c>
      <c r="H41" s="30"/>
      <c r="I41" s="52"/>
    </row>
    <row r="42" spans="1:10" ht="30" customHeight="1" x14ac:dyDescent="0.25">
      <c r="A42" s="61" t="s">
        <v>55</v>
      </c>
      <c r="B42" s="26"/>
      <c r="C42" s="109"/>
      <c r="D42" s="109"/>
      <c r="E42" s="109"/>
      <c r="F42" s="15">
        <f t="shared" ca="1" si="0"/>
        <v>0</v>
      </c>
      <c r="G42" s="15" t="str">
        <f t="shared" si="1"/>
        <v/>
      </c>
      <c r="H42" s="30"/>
      <c r="I42" s="52"/>
      <c r="J42" s="31"/>
    </row>
    <row r="43" spans="1:10" ht="30" customHeight="1" x14ac:dyDescent="0.25">
      <c r="A43" s="61" t="s">
        <v>56</v>
      </c>
      <c r="B43" s="26"/>
      <c r="C43" s="109"/>
      <c r="D43" s="109"/>
      <c r="E43" s="109"/>
      <c r="F43" s="15">
        <f t="shared" ca="1" si="0"/>
        <v>0</v>
      </c>
      <c r="G43" s="15" t="str">
        <f t="shared" si="1"/>
        <v/>
      </c>
      <c r="H43" s="30"/>
      <c r="I43" s="52"/>
      <c r="J43" s="31"/>
    </row>
    <row r="44" spans="1:10" ht="30" customHeight="1" x14ac:dyDescent="0.25">
      <c r="A44" s="61" t="s">
        <v>57</v>
      </c>
      <c r="B44" s="26"/>
      <c r="C44" s="109"/>
      <c r="D44" s="109"/>
      <c r="E44" s="109"/>
      <c r="F44" s="15">
        <f t="shared" ca="1" si="0"/>
        <v>0</v>
      </c>
      <c r="G44" s="15" t="str">
        <f t="shared" si="1"/>
        <v/>
      </c>
      <c r="H44" s="30"/>
      <c r="I44" s="52"/>
      <c r="J44" s="31"/>
    </row>
    <row r="45" spans="1:10" ht="30" customHeight="1" x14ac:dyDescent="0.25">
      <c r="A45" s="61" t="s">
        <v>58</v>
      </c>
      <c r="B45" s="126" t="s">
        <v>7</v>
      </c>
      <c r="C45" s="110" t="s">
        <v>15</v>
      </c>
      <c r="D45" s="110"/>
      <c r="E45" s="110"/>
      <c r="F45" s="116" t="s">
        <v>8</v>
      </c>
      <c r="G45" s="116" t="s">
        <v>9</v>
      </c>
      <c r="H45" s="119" t="s">
        <v>17</v>
      </c>
      <c r="I45" s="51"/>
      <c r="J45" s="31"/>
    </row>
    <row r="46" spans="1:10" ht="30" customHeight="1" x14ac:dyDescent="0.25">
      <c r="A46" s="61" t="s">
        <v>59</v>
      </c>
      <c r="B46" s="126"/>
      <c r="C46" s="110"/>
      <c r="D46" s="110"/>
      <c r="E46" s="110"/>
      <c r="F46" s="116" t="str">
        <f>IF(C46="","",VLOOKUP(C46,BD_MO,2,FALSE))</f>
        <v/>
      </c>
      <c r="G46" s="116" t="str">
        <f>IF(C46="","",B46*F46)</f>
        <v/>
      </c>
      <c r="H46" s="119"/>
      <c r="I46" s="51"/>
      <c r="J46" s="31"/>
    </row>
    <row r="47" spans="1:10" ht="30" customHeight="1" x14ac:dyDescent="0.25">
      <c r="A47" s="61" t="s">
        <v>60</v>
      </c>
      <c r="B47" s="24">
        <v>3</v>
      </c>
      <c r="C47" s="127" t="s">
        <v>93</v>
      </c>
      <c r="D47" s="127"/>
      <c r="E47" s="127"/>
      <c r="F47" s="15">
        <f ca="1">IF($A47="","",(INDEX(Mainoeuvre1,MATCH($A47,Mainoeuvre2,0),4)))</f>
        <v>52</v>
      </c>
      <c r="G47" s="15">
        <f t="shared" ref="G47:G49" ca="1" si="2">IF(C47="","",F47*B47)</f>
        <v>156</v>
      </c>
      <c r="H47" s="30"/>
      <c r="I47" s="52"/>
      <c r="J47" s="31"/>
    </row>
    <row r="48" spans="1:10" ht="30" customHeight="1" x14ac:dyDescent="0.25">
      <c r="A48" s="61" t="s">
        <v>61</v>
      </c>
      <c r="B48" s="24"/>
      <c r="C48" s="107"/>
      <c r="D48" s="107"/>
      <c r="E48" s="107"/>
      <c r="F48" s="15">
        <f ca="1">IF($A48="","",(INDEX(Mainoeuvre1,MATCH($A48,Mainoeuvre2,0),4)))</f>
        <v>0</v>
      </c>
      <c r="G48" s="15" t="str">
        <f t="shared" si="2"/>
        <v/>
      </c>
      <c r="H48" s="30"/>
      <c r="I48" s="52"/>
      <c r="J48" s="31"/>
    </row>
    <row r="49" spans="1:10" ht="30" customHeight="1" x14ac:dyDescent="0.25">
      <c r="A49" s="61" t="s">
        <v>62</v>
      </c>
      <c r="B49" s="24"/>
      <c r="C49" s="107"/>
      <c r="D49" s="107"/>
      <c r="E49" s="107"/>
      <c r="F49" s="15">
        <f ca="1">IF($A49="","",(INDEX(Mainoeuvre1,MATCH($A49,Mainoeuvre2,0),4)))</f>
        <v>0</v>
      </c>
      <c r="G49" s="15" t="str">
        <f t="shared" si="2"/>
        <v/>
      </c>
      <c r="H49" s="30"/>
      <c r="I49" s="52"/>
      <c r="J49" s="31"/>
    </row>
    <row r="50" spans="1:10" ht="30" customHeight="1" x14ac:dyDescent="0.25">
      <c r="A50" s="96"/>
      <c r="B50" s="93"/>
      <c r="C50" s="125"/>
      <c r="D50" s="125"/>
      <c r="E50" s="94"/>
      <c r="F50" s="95"/>
      <c r="G50" s="95"/>
      <c r="H50" s="95"/>
      <c r="I50" s="53"/>
      <c r="J50" s="31"/>
    </row>
    <row r="51" spans="1:10" ht="30" customHeight="1" x14ac:dyDescent="0.25">
      <c r="B51" s="124" t="s">
        <v>17</v>
      </c>
      <c r="C51" s="124"/>
      <c r="D51" s="29"/>
      <c r="E51" s="29"/>
      <c r="F51" s="45" t="s">
        <v>2</v>
      </c>
      <c r="G51" s="85">
        <f ca="1">SUM(M_HT)</f>
        <v>268.14</v>
      </c>
      <c r="H51" s="13"/>
      <c r="I51" s="42"/>
      <c r="J51" s="31"/>
    </row>
    <row r="52" spans="1:10" ht="30" customHeight="1" x14ac:dyDescent="0.25">
      <c r="B52" s="32" t="s">
        <v>18</v>
      </c>
      <c r="C52" s="32" t="s">
        <v>19</v>
      </c>
      <c r="D52" s="8" t="s">
        <v>20</v>
      </c>
      <c r="E52" s="8"/>
      <c r="F52" s="45" t="str">
        <f>"TVA "</f>
        <v xml:space="preserve">TVA </v>
      </c>
      <c r="G52" s="85">
        <f ca="1">D56</f>
        <v>53.628</v>
      </c>
      <c r="H52" s="13"/>
      <c r="I52" s="42"/>
      <c r="J52" s="31"/>
    </row>
    <row r="53" spans="1:10" ht="30" customHeight="1" x14ac:dyDescent="0.25">
      <c r="B53" s="32">
        <v>1</v>
      </c>
      <c r="C53" s="80">
        <f>K1</f>
        <v>0.2</v>
      </c>
      <c r="D53" s="86">
        <f ca="1">IF(G3="",SUMIF(ctva,1,M_HT)*K1,IF(G3="P3",20%*G51*K1,IF(G3="P5",G51*K1)))</f>
        <v>53.628</v>
      </c>
      <c r="E53" s="92" t="str">
        <f>IF($G$3="","",IF($G$3="P3","20% du montant à 20% de TVA",IF($G$3="P5","")))</f>
        <v/>
      </c>
      <c r="F53" s="45" t="s">
        <v>3</v>
      </c>
      <c r="G53" s="85">
        <f ca="1">G51+G52</f>
        <v>321.76799999999997</v>
      </c>
      <c r="H53" s="13"/>
      <c r="I53" s="42"/>
      <c r="J53" s="31"/>
    </row>
    <row r="54" spans="1:10" ht="30" customHeight="1" x14ac:dyDescent="0.25">
      <c r="B54" s="32">
        <v>2</v>
      </c>
      <c r="C54" s="80">
        <f t="shared" ref="C54:C55" si="3">K2</f>
        <v>0.1</v>
      </c>
      <c r="D54" s="87">
        <f>IF(G3="",SUMIF(ctva,2,M_HT)*K2,IF(G3="P3",80%*G51*K2,IF(G3="P5",0)))</f>
        <v>0</v>
      </c>
      <c r="E54" s="92" t="str">
        <f>IF($G$3="","",IF($G$3="P3","80% du montant à 10% de TVA",IF($G$3="P5","")))</f>
        <v/>
      </c>
      <c r="F54" s="16"/>
      <c r="G54" s="13"/>
      <c r="H54" s="13"/>
      <c r="I54" s="42"/>
      <c r="J54" s="31"/>
    </row>
    <row r="55" spans="1:10" ht="30" customHeight="1" x14ac:dyDescent="0.25">
      <c r="B55" s="32">
        <v>3</v>
      </c>
      <c r="C55" s="84">
        <f t="shared" si="3"/>
        <v>5.5E-2</v>
      </c>
      <c r="D55" s="88">
        <f>SUMIF(ctva,3,M_HT)*K3</f>
        <v>0</v>
      </c>
      <c r="E55" s="86" t="str">
        <f>IF($G$3="","",IF($G$3="P3","",IF($G$3="P5","")))</f>
        <v/>
      </c>
      <c r="F55" s="16"/>
      <c r="G55" s="13"/>
      <c r="H55" s="13"/>
      <c r="I55" s="42"/>
      <c r="J55" s="31"/>
    </row>
    <row r="56" spans="1:10" ht="30" customHeight="1" x14ac:dyDescent="0.25">
      <c r="B56" s="123" t="s">
        <v>21</v>
      </c>
      <c r="C56" s="123"/>
      <c r="D56" s="89">
        <f ca="1">D53+D54+D55</f>
        <v>53.628</v>
      </c>
      <c r="E56" s="89"/>
      <c r="F56" s="13"/>
      <c r="G56" s="13"/>
      <c r="H56" s="13"/>
      <c r="I56" s="42"/>
      <c r="J56" s="31"/>
    </row>
    <row r="57" spans="1:10" ht="30" customHeight="1" x14ac:dyDescent="0.25">
      <c r="B57" s="93"/>
      <c r="C57" s="125"/>
      <c r="D57" s="125"/>
      <c r="E57" s="94"/>
      <c r="F57" s="95"/>
      <c r="G57" s="95"/>
      <c r="H57" s="95"/>
      <c r="I57" s="53"/>
      <c r="J57" s="31"/>
    </row>
    <row r="58" spans="1:10" ht="30" customHeight="1" x14ac:dyDescent="0.25">
      <c r="B58" s="121" t="s">
        <v>74</v>
      </c>
      <c r="C58" s="122"/>
      <c r="D58" s="122"/>
      <c r="E58" s="122"/>
      <c r="F58" s="122"/>
      <c r="G58" s="122"/>
      <c r="H58" s="122"/>
      <c r="I58" s="54"/>
      <c r="J58" s="31"/>
    </row>
    <row r="59" spans="1:10" ht="30" customHeight="1" x14ac:dyDescent="0.25">
      <c r="B59" s="122"/>
      <c r="C59" s="122"/>
      <c r="D59" s="122"/>
      <c r="E59" s="122"/>
      <c r="F59" s="122"/>
      <c r="G59" s="122"/>
      <c r="H59" s="122"/>
      <c r="I59" s="54"/>
      <c r="J59" s="31"/>
    </row>
    <row r="60" spans="1:10" ht="30" customHeight="1" x14ac:dyDescent="0.25">
      <c r="B60" s="122"/>
      <c r="C60" s="122"/>
      <c r="D60" s="122"/>
      <c r="E60" s="122"/>
      <c r="F60" s="122"/>
      <c r="G60" s="122"/>
      <c r="H60" s="122"/>
      <c r="I60" s="54"/>
      <c r="J60" s="31"/>
    </row>
    <row r="61" spans="1:10" ht="30" customHeight="1" x14ac:dyDescent="0.25">
      <c r="J61" s="31"/>
    </row>
    <row r="62" spans="1:10" ht="30" customHeight="1" x14ac:dyDescent="0.25">
      <c r="J62" s="31"/>
    </row>
  </sheetData>
  <sheetProtection selectLockedCells="1"/>
  <mergeCells count="54">
    <mergeCell ref="C38:E38"/>
    <mergeCell ref="C39:E39"/>
    <mergeCell ref="C40:E40"/>
    <mergeCell ref="A21:A22"/>
    <mergeCell ref="B21:B22"/>
    <mergeCell ref="C23:E23"/>
    <mergeCell ref="C24:E24"/>
    <mergeCell ref="C25:E25"/>
    <mergeCell ref="C26:E26"/>
    <mergeCell ref="C27:E27"/>
    <mergeCell ref="C28:E28"/>
    <mergeCell ref="C29:E29"/>
    <mergeCell ref="C21:E22"/>
    <mergeCell ref="C33:E33"/>
    <mergeCell ref="C34:E34"/>
    <mergeCell ref="C35:E35"/>
    <mergeCell ref="C36:E36"/>
    <mergeCell ref="C37:E37"/>
    <mergeCell ref="J13:J14"/>
    <mergeCell ref="J16:J17"/>
    <mergeCell ref="C30:E30"/>
    <mergeCell ref="C31:E31"/>
    <mergeCell ref="C32:E32"/>
    <mergeCell ref="B58:H60"/>
    <mergeCell ref="B56:C56"/>
    <mergeCell ref="B51:C51"/>
    <mergeCell ref="H45:H46"/>
    <mergeCell ref="C57:D57"/>
    <mergeCell ref="C50:D50"/>
    <mergeCell ref="B45:B46"/>
    <mergeCell ref="F45:F46"/>
    <mergeCell ref="G45:G46"/>
    <mergeCell ref="C47:E47"/>
    <mergeCell ref="G3:G5"/>
    <mergeCell ref="J1:J2"/>
    <mergeCell ref="B1:D2"/>
    <mergeCell ref="B7:C7"/>
    <mergeCell ref="G21:G22"/>
    <mergeCell ref="J4:J5"/>
    <mergeCell ref="J7:J8"/>
    <mergeCell ref="J10:J11"/>
    <mergeCell ref="F21:F22"/>
    <mergeCell ref="B10:C10"/>
    <mergeCell ref="B11:C11"/>
    <mergeCell ref="B12:C12"/>
    <mergeCell ref="B13:C13"/>
    <mergeCell ref="B14:C14"/>
    <mergeCell ref="H21:H22"/>
    <mergeCell ref="B8:D9"/>
    <mergeCell ref="C41:E41"/>
    <mergeCell ref="C42:E42"/>
    <mergeCell ref="C43:E43"/>
    <mergeCell ref="C44:E44"/>
    <mergeCell ref="C45:E46"/>
  </mergeCells>
  <conditionalFormatting sqref="B58">
    <cfRule type="cellIs" dxfId="28" priority="2" stopIfTrue="1" operator="equal">
      <formula>#REF!</formula>
    </cfRule>
  </conditionalFormatting>
  <dataValidations count="3">
    <dataValidation type="list" allowBlank="1" showInputMessage="1" showErrorMessage="1" sqref="H8:I8" xr:uid="{00000000-0002-0000-0000-000001000000}">
      <formula1>client</formula1>
    </dataValidation>
    <dataValidation type="whole" allowBlank="1" showInputMessage="1" showErrorMessage="1" error="Saisir 1 ou 2" sqref="H23:I44 H47:I49" xr:uid="{00000000-0002-0000-0000-000002000000}">
      <formula1>1</formula1>
      <formula2>2</formula2>
    </dataValidation>
    <dataValidation type="list" allowBlank="1" showInputMessage="1" showErrorMessage="1" sqref="G3:G5" xr:uid="{B5065738-C459-4C0E-AE7A-D68C0826F935}">
      <formula1>$O$1:$O$2</formula1>
    </dataValidation>
  </dataValidations>
  <printOptions horizontalCentered="1" verticalCentered="1"/>
  <pageMargins left="0.51181102362204722" right="0.39370078740157483" top="0.74803149606299213" bottom="0.74803149606299213" header="0.31496062992125984" footer="0.31496062992125984"/>
  <pageSetup paperSize="9" scale="41" orientation="portrait" r:id="rId1"/>
  <headerFooter>
    <oddHeader>&amp;L&amp;D&amp;R&amp;F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B68609E-625D-44D6-B100-90D7F8A2AFC9}">
          <x14:formula1>
            <xm:f>MO!$D$3:$D$5</xm:f>
          </x14:formula1>
          <xm:sqref>C47:C49 D48:E49</xm:sqref>
        </x14:dataValidation>
        <x14:dataValidation type="list" allowBlank="1" showInputMessage="1" showErrorMessage="1" xr:uid="{075DAFA6-FAEA-48D5-9C07-F06B1256FB6E}">
          <x14:formula1>
            <xm:f>Fichier_client!$B$3:$B$107</xm:f>
          </x14:formula1>
          <xm:sqref>G8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2:I24"/>
  <sheetViews>
    <sheetView zoomScale="85" zoomScaleNormal="85" workbookViewId="0">
      <selection activeCell="D14" sqref="D14"/>
    </sheetView>
  </sheetViews>
  <sheetFormatPr baseColWidth="10" defaultColWidth="20.5703125" defaultRowHeight="30" customHeight="1" x14ac:dyDescent="0.25"/>
  <cols>
    <col min="1" max="1" width="5.5703125" style="68" customWidth="1"/>
    <col min="2" max="3" width="20.5703125" style="68"/>
    <col min="4" max="4" width="100.5703125" style="68" customWidth="1"/>
    <col min="5" max="5" width="20.5703125" style="77"/>
    <col min="6" max="6" width="20.5703125" style="68"/>
    <col min="7" max="7" width="20.5703125" style="77"/>
    <col min="8" max="16384" width="20.5703125" style="68"/>
  </cols>
  <sheetData>
    <row r="2" spans="2:9" ht="30" customHeight="1" thickBot="1" x14ac:dyDescent="0.3">
      <c r="B2" s="64" t="s">
        <v>14</v>
      </c>
      <c r="C2" s="65" t="s">
        <v>25</v>
      </c>
      <c r="D2" s="65" t="s">
        <v>26</v>
      </c>
      <c r="E2" s="66" t="s">
        <v>27</v>
      </c>
      <c r="F2" s="65" t="s">
        <v>28</v>
      </c>
      <c r="G2" s="67" t="s">
        <v>29</v>
      </c>
    </row>
    <row r="3" spans="2:9" ht="30" customHeight="1" thickTop="1" x14ac:dyDescent="0.25">
      <c r="B3" s="69" t="str">
        <f>CONCATENATE("A",ROW())</f>
        <v>A3</v>
      </c>
      <c r="C3" s="63">
        <v>1</v>
      </c>
      <c r="D3" s="78" t="s">
        <v>91</v>
      </c>
      <c r="E3" s="70">
        <v>38.58</v>
      </c>
      <c r="F3" s="63">
        <v>2</v>
      </c>
      <c r="G3" s="71">
        <f>+Tableau1[[#This Row],[PRIX HT]]*Tableau1[[#This Row],[COEFFICIENT]]</f>
        <v>77.16</v>
      </c>
      <c r="I3" s="129" t="s">
        <v>16</v>
      </c>
    </row>
    <row r="4" spans="2:9" ht="30" customHeight="1" x14ac:dyDescent="0.25">
      <c r="B4" s="69" t="str">
        <f t="shared" ref="B4:B24" si="0">CONCATENATE("A",ROW())</f>
        <v>A4</v>
      </c>
      <c r="C4" s="63">
        <v>2</v>
      </c>
      <c r="D4" s="78" t="s">
        <v>92</v>
      </c>
      <c r="E4" s="70">
        <v>7.32</v>
      </c>
      <c r="F4" s="63">
        <v>1.5</v>
      </c>
      <c r="G4" s="71">
        <f>+Tableau1[[#This Row],[PRIX HT]]*Tableau1[[#This Row],[COEFFICIENT]]</f>
        <v>10.98</v>
      </c>
      <c r="I4" s="130"/>
    </row>
    <row r="5" spans="2:9" ht="30" customHeight="1" thickBot="1" x14ac:dyDescent="0.3">
      <c r="B5" s="69" t="str">
        <f t="shared" si="0"/>
        <v>A5</v>
      </c>
      <c r="C5" s="63">
        <v>3</v>
      </c>
      <c r="D5" s="78" t="s">
        <v>90</v>
      </c>
      <c r="E5" s="70">
        <v>20</v>
      </c>
      <c r="F5" s="63">
        <v>1.2</v>
      </c>
      <c r="G5" s="71">
        <f>+Tableau1[[#This Row],[PRIX HT]]*Tableau1[[#This Row],[COEFFICIENT]]</f>
        <v>24</v>
      </c>
      <c r="I5" s="131"/>
    </row>
    <row r="6" spans="2:9" ht="30" customHeight="1" thickTop="1" x14ac:dyDescent="0.25">
      <c r="B6" s="69" t="str">
        <f t="shared" si="0"/>
        <v>A6</v>
      </c>
      <c r="C6" s="63"/>
      <c r="D6" s="78"/>
      <c r="E6" s="70"/>
      <c r="F6" s="63">
        <v>1.2</v>
      </c>
      <c r="G6" s="71">
        <f>+Tableau1[[#This Row],[PRIX HT]]*Tableau1[[#This Row],[COEFFICIENT]]</f>
        <v>0</v>
      </c>
    </row>
    <row r="7" spans="2:9" ht="30" customHeight="1" x14ac:dyDescent="0.25">
      <c r="B7" s="69" t="str">
        <f t="shared" si="0"/>
        <v>A7</v>
      </c>
      <c r="C7" s="63"/>
      <c r="D7" s="78"/>
      <c r="E7" s="70"/>
      <c r="F7" s="63">
        <v>1.2</v>
      </c>
      <c r="G7" s="71">
        <f>+Tableau1[[#This Row],[PRIX HT]]*Tableau1[[#This Row],[COEFFICIENT]]</f>
        <v>0</v>
      </c>
    </row>
    <row r="8" spans="2:9" ht="30" customHeight="1" x14ac:dyDescent="0.25">
      <c r="B8" s="69" t="str">
        <f t="shared" si="0"/>
        <v>A8</v>
      </c>
      <c r="C8" s="63"/>
      <c r="D8" s="78"/>
      <c r="E8" s="70"/>
      <c r="F8" s="63">
        <v>1.2</v>
      </c>
      <c r="G8" s="71">
        <f>+Tableau1[[#This Row],[PRIX HT]]*Tableau1[[#This Row],[COEFFICIENT]]</f>
        <v>0</v>
      </c>
    </row>
    <row r="9" spans="2:9" ht="30" customHeight="1" x14ac:dyDescent="0.25">
      <c r="B9" s="69" t="str">
        <f t="shared" si="0"/>
        <v>A9</v>
      </c>
      <c r="C9" s="63"/>
      <c r="D9" s="63"/>
      <c r="E9" s="70"/>
      <c r="F9" s="63">
        <v>1.2</v>
      </c>
      <c r="G9" s="71">
        <f>+Tableau1[[#This Row],[PRIX HT]]*Tableau1[[#This Row],[COEFFICIENT]]</f>
        <v>0</v>
      </c>
    </row>
    <row r="10" spans="2:9" ht="30" customHeight="1" x14ac:dyDescent="0.25">
      <c r="B10" s="69" t="str">
        <f t="shared" si="0"/>
        <v>A10</v>
      </c>
      <c r="C10" s="63"/>
      <c r="D10" s="63"/>
      <c r="E10" s="70"/>
      <c r="F10" s="63">
        <v>1.2</v>
      </c>
      <c r="G10" s="71">
        <f>+Tableau1[[#This Row],[PRIX HT]]*Tableau1[[#This Row],[COEFFICIENT]]</f>
        <v>0</v>
      </c>
    </row>
    <row r="11" spans="2:9" ht="30" customHeight="1" x14ac:dyDescent="0.25">
      <c r="B11" s="69" t="str">
        <f t="shared" si="0"/>
        <v>A11</v>
      </c>
      <c r="C11" s="63"/>
      <c r="D11" s="63"/>
      <c r="E11" s="70"/>
      <c r="F11" s="63">
        <v>1.2</v>
      </c>
      <c r="G11" s="71">
        <f>+Tableau1[[#This Row],[PRIX HT]]*Tableau1[[#This Row],[COEFFICIENT]]</f>
        <v>0</v>
      </c>
    </row>
    <row r="12" spans="2:9" ht="30" customHeight="1" x14ac:dyDescent="0.25">
      <c r="B12" s="69" t="str">
        <f t="shared" si="0"/>
        <v>A12</v>
      </c>
      <c r="C12" s="63"/>
      <c r="D12" s="63"/>
      <c r="E12" s="70"/>
      <c r="F12" s="63">
        <v>1.2</v>
      </c>
      <c r="G12" s="71">
        <f>+Tableau1[[#This Row],[PRIX HT]]*Tableau1[[#This Row],[COEFFICIENT]]</f>
        <v>0</v>
      </c>
    </row>
    <row r="13" spans="2:9" ht="30" customHeight="1" x14ac:dyDescent="0.25">
      <c r="B13" s="69" t="str">
        <f t="shared" si="0"/>
        <v>A13</v>
      </c>
      <c r="C13" s="63"/>
      <c r="D13" s="63"/>
      <c r="E13" s="70"/>
      <c r="F13" s="63">
        <v>1.2</v>
      </c>
      <c r="G13" s="71">
        <f>+Tableau1[[#This Row],[PRIX HT]]*Tableau1[[#This Row],[COEFFICIENT]]</f>
        <v>0</v>
      </c>
    </row>
    <row r="14" spans="2:9" ht="30" customHeight="1" x14ac:dyDescent="0.25">
      <c r="B14" s="69" t="str">
        <f t="shared" si="0"/>
        <v>A14</v>
      </c>
      <c r="C14" s="72"/>
      <c r="D14" s="72"/>
      <c r="E14" s="73"/>
      <c r="F14" s="63">
        <v>1.2</v>
      </c>
      <c r="G14" s="104">
        <f>+Tableau1[[#This Row],[PRIX HT]]*Tableau1[[#This Row],[COEFFICIENT]]</f>
        <v>0</v>
      </c>
    </row>
    <row r="15" spans="2:9" ht="30" customHeight="1" x14ac:dyDescent="0.25">
      <c r="B15" s="69" t="str">
        <f t="shared" si="0"/>
        <v>A15</v>
      </c>
      <c r="C15" s="63"/>
      <c r="D15" s="63"/>
      <c r="E15" s="70"/>
      <c r="F15" s="63">
        <v>1.2</v>
      </c>
      <c r="G15" s="71">
        <f>+Tableau1[[#This Row],[PRIX HT]]*Tableau1[[#This Row],[COEFFICIENT]]</f>
        <v>0</v>
      </c>
    </row>
    <row r="16" spans="2:9" ht="30" customHeight="1" x14ac:dyDescent="0.25">
      <c r="B16" s="69" t="str">
        <f>CONCATENATE("A",ROW())</f>
        <v>A16</v>
      </c>
      <c r="C16" s="63"/>
      <c r="D16" s="63"/>
      <c r="E16" s="70"/>
      <c r="F16" s="63">
        <v>1.2</v>
      </c>
      <c r="G16" s="71">
        <f>+Tableau1[[#This Row],[PRIX HT]]*Tableau1[[#This Row],[COEFFICIENT]]</f>
        <v>0</v>
      </c>
    </row>
    <row r="17" spans="2:7" ht="30" customHeight="1" x14ac:dyDescent="0.25">
      <c r="B17" s="69" t="str">
        <f t="shared" si="0"/>
        <v>A17</v>
      </c>
      <c r="C17" s="63"/>
      <c r="D17" s="63"/>
      <c r="E17" s="70"/>
      <c r="F17" s="63">
        <v>1.2</v>
      </c>
      <c r="G17" s="71">
        <f>+Tableau1[[#This Row],[PRIX HT]]*Tableau1[[#This Row],[COEFFICIENT]]</f>
        <v>0</v>
      </c>
    </row>
    <row r="18" spans="2:7" ht="30" customHeight="1" x14ac:dyDescent="0.25">
      <c r="B18" s="69" t="str">
        <f t="shared" si="0"/>
        <v>A18</v>
      </c>
      <c r="C18" s="63"/>
      <c r="D18" s="63"/>
      <c r="E18" s="70"/>
      <c r="F18" s="63">
        <v>1.2</v>
      </c>
      <c r="G18" s="71">
        <f>+Tableau1[[#This Row],[PRIX HT]]*Tableau1[[#This Row],[COEFFICIENT]]</f>
        <v>0</v>
      </c>
    </row>
    <row r="19" spans="2:7" ht="30" customHeight="1" x14ac:dyDescent="0.25">
      <c r="B19" s="69" t="str">
        <f t="shared" si="0"/>
        <v>A19</v>
      </c>
      <c r="C19" s="63"/>
      <c r="D19" s="63"/>
      <c r="E19" s="70"/>
      <c r="F19" s="63">
        <v>1.2</v>
      </c>
      <c r="G19" s="71">
        <f>+Tableau1[[#This Row],[PRIX HT]]*Tableau1[[#This Row],[COEFFICIENT]]</f>
        <v>0</v>
      </c>
    </row>
    <row r="20" spans="2:7" ht="30" customHeight="1" x14ac:dyDescent="0.25">
      <c r="B20" s="69" t="str">
        <f t="shared" si="0"/>
        <v>A20</v>
      </c>
      <c r="C20" s="63"/>
      <c r="D20" s="63"/>
      <c r="E20" s="70"/>
      <c r="F20" s="63">
        <v>1.2</v>
      </c>
      <c r="G20" s="71">
        <f>+Tableau1[[#This Row],[PRIX HT]]*Tableau1[[#This Row],[COEFFICIENT]]</f>
        <v>0</v>
      </c>
    </row>
    <row r="21" spans="2:7" ht="30" customHeight="1" x14ac:dyDescent="0.25">
      <c r="B21" s="69" t="str">
        <f t="shared" si="0"/>
        <v>A21</v>
      </c>
      <c r="C21" s="63"/>
      <c r="D21" s="63"/>
      <c r="E21" s="70"/>
      <c r="F21" s="63">
        <v>1.2</v>
      </c>
      <c r="G21" s="71">
        <f>+Tableau1[[#This Row],[PRIX HT]]*Tableau1[[#This Row],[COEFFICIENT]]</f>
        <v>0</v>
      </c>
    </row>
    <row r="22" spans="2:7" ht="30" customHeight="1" x14ac:dyDescent="0.25">
      <c r="B22" s="69" t="str">
        <f t="shared" si="0"/>
        <v>A22</v>
      </c>
      <c r="C22" s="63"/>
      <c r="D22" s="63"/>
      <c r="E22" s="70"/>
      <c r="F22" s="63">
        <v>1.2</v>
      </c>
      <c r="G22" s="71">
        <f>+Tableau1[[#This Row],[PRIX HT]]*Tableau1[[#This Row],[COEFFICIENT]]</f>
        <v>0</v>
      </c>
    </row>
    <row r="23" spans="2:7" ht="30" customHeight="1" x14ac:dyDescent="0.25">
      <c r="B23" s="69" t="str">
        <f t="shared" si="0"/>
        <v>A23</v>
      </c>
      <c r="C23" s="63"/>
      <c r="D23" s="63"/>
      <c r="E23" s="70"/>
      <c r="F23" s="63">
        <v>1.2</v>
      </c>
      <c r="G23" s="71">
        <f>+Tableau1[[#This Row],[PRIX HT]]*Tableau1[[#This Row],[COEFFICIENT]]</f>
        <v>0</v>
      </c>
    </row>
    <row r="24" spans="2:7" ht="30" customHeight="1" x14ac:dyDescent="0.25">
      <c r="B24" s="69" t="str">
        <f t="shared" si="0"/>
        <v>A24</v>
      </c>
      <c r="C24" s="63"/>
      <c r="D24" s="63"/>
      <c r="E24" s="70"/>
      <c r="F24" s="63">
        <v>1.2</v>
      </c>
      <c r="G24" s="71">
        <f>+Tableau1[[#This Row],[PRIX HT]]*Tableau1[[#This Row],[COEFFICIENT]]</f>
        <v>0</v>
      </c>
    </row>
  </sheetData>
  <mergeCells count="1">
    <mergeCell ref="I3:I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H16"/>
  <sheetViews>
    <sheetView workbookViewId="0">
      <selection activeCell="H9" sqref="H9"/>
    </sheetView>
  </sheetViews>
  <sheetFormatPr baseColWidth="10" defaultColWidth="10.85546875" defaultRowHeight="20.100000000000001" customHeight="1" x14ac:dyDescent="0.25"/>
  <cols>
    <col min="1" max="1" width="5.5703125" style="55" customWidth="1"/>
    <col min="2" max="3" width="25.5703125" style="55" customWidth="1"/>
    <col min="4" max="4" width="25.5703125" style="82" customWidth="1"/>
    <col min="5" max="5" width="25.5703125" style="55" customWidth="1"/>
    <col min="6" max="6" width="35.5703125" style="55" customWidth="1"/>
    <col min="7" max="7" width="25.5703125" style="56" customWidth="1"/>
    <col min="8" max="8" width="25.5703125" style="55" customWidth="1"/>
    <col min="9" max="16384" width="10.85546875" style="55"/>
  </cols>
  <sheetData>
    <row r="2" spans="2:8" ht="20.100000000000001" customHeight="1" x14ac:dyDescent="0.25">
      <c r="B2" s="55" t="s">
        <v>64</v>
      </c>
      <c r="C2" s="55" t="s">
        <v>65</v>
      </c>
      <c r="D2" s="82" t="s">
        <v>66</v>
      </c>
      <c r="E2" s="55" t="s">
        <v>67</v>
      </c>
      <c r="F2" s="55" t="s">
        <v>68</v>
      </c>
      <c r="G2" s="56" t="s">
        <v>69</v>
      </c>
      <c r="H2" s="55" t="s">
        <v>70</v>
      </c>
    </row>
    <row r="3" spans="2:8" ht="20.100000000000001" customHeight="1" x14ac:dyDescent="0.25">
      <c r="F3" s="57"/>
    </row>
    <row r="4" spans="2:8" ht="20.45" customHeight="1" x14ac:dyDescent="0.25">
      <c r="B4" s="55" t="s">
        <v>75</v>
      </c>
      <c r="C4" s="55" t="s">
        <v>76</v>
      </c>
      <c r="D4" s="82">
        <v>76130</v>
      </c>
      <c r="E4" s="55" t="s">
        <v>73</v>
      </c>
      <c r="F4" s="57" t="s">
        <v>77</v>
      </c>
      <c r="H4" s="108">
        <v>11</v>
      </c>
    </row>
    <row r="5" spans="2:8" ht="20.100000000000001" customHeight="1" x14ac:dyDescent="0.25">
      <c r="F5" s="57"/>
    </row>
    <row r="6" spans="2:8" ht="20.100000000000001" customHeight="1" x14ac:dyDescent="0.25">
      <c r="D6" s="82" t="s">
        <v>63</v>
      </c>
      <c r="F6" s="57"/>
      <c r="G6" s="56" t="s">
        <v>63</v>
      </c>
    </row>
    <row r="7" spans="2:8" ht="20.100000000000001" customHeight="1" x14ac:dyDescent="0.25">
      <c r="B7" s="55" t="s">
        <v>79</v>
      </c>
      <c r="C7" s="55" t="s">
        <v>82</v>
      </c>
      <c r="D7" s="82" t="s">
        <v>80</v>
      </c>
      <c r="E7" s="55" t="s">
        <v>81</v>
      </c>
      <c r="F7" s="57" t="s">
        <v>78</v>
      </c>
      <c r="G7" s="56">
        <v>770067255</v>
      </c>
      <c r="H7" s="108" t="s">
        <v>83</v>
      </c>
    </row>
    <row r="8" spans="2:8" ht="20.100000000000001" customHeight="1" x14ac:dyDescent="0.25">
      <c r="B8" s="55" t="s">
        <v>84</v>
      </c>
      <c r="C8" s="55" t="s">
        <v>85</v>
      </c>
      <c r="D8" s="82" t="s">
        <v>86</v>
      </c>
      <c r="E8" s="55" t="s">
        <v>87</v>
      </c>
      <c r="F8" s="57" t="s">
        <v>88</v>
      </c>
      <c r="G8" s="56" t="s">
        <v>89</v>
      </c>
      <c r="H8" s="55">
        <v>3</v>
      </c>
    </row>
    <row r="9" spans="2:8" ht="20.100000000000001" customHeight="1" x14ac:dyDescent="0.25">
      <c r="F9" s="57"/>
    </row>
    <row r="10" spans="2:8" ht="20.100000000000001" customHeight="1" x14ac:dyDescent="0.25">
      <c r="F10" s="57"/>
    </row>
    <row r="11" spans="2:8" ht="20.100000000000001" customHeight="1" x14ac:dyDescent="0.25">
      <c r="F11" s="57"/>
    </row>
    <row r="12" spans="2:8" ht="20.100000000000001" customHeight="1" x14ac:dyDescent="0.25">
      <c r="F12" s="57"/>
    </row>
    <row r="13" spans="2:8" ht="20.100000000000001" customHeight="1" x14ac:dyDescent="0.25">
      <c r="F13" s="57"/>
    </row>
    <row r="14" spans="2:8" ht="20.100000000000001" customHeight="1" x14ac:dyDescent="0.25">
      <c r="F14" s="57"/>
    </row>
    <row r="15" spans="2:8" ht="20.100000000000001" customHeight="1" x14ac:dyDescent="0.25">
      <c r="F15" s="57"/>
    </row>
    <row r="16" spans="2:8" ht="20.100000000000001" customHeight="1" x14ac:dyDescent="0.25">
      <c r="D16" s="82" t="s">
        <v>63</v>
      </c>
      <c r="F16" s="57" t="s">
        <v>63</v>
      </c>
      <c r="G16" s="56" t="s">
        <v>63</v>
      </c>
    </row>
  </sheetData>
  <hyperlinks>
    <hyperlink ref="F4" r:id="rId1" xr:uid="{84514170-AA05-48F9-ADB5-DD5BC00596D6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B2:I25"/>
  <sheetViews>
    <sheetView zoomScale="85" zoomScaleNormal="85" workbookViewId="0">
      <selection activeCell="D3" sqref="D3"/>
    </sheetView>
  </sheetViews>
  <sheetFormatPr baseColWidth="10" defaultColWidth="20.5703125" defaultRowHeight="30" customHeight="1" x14ac:dyDescent="0.25"/>
  <cols>
    <col min="1" max="1" width="5.5703125" style="68" customWidth="1"/>
    <col min="2" max="3" width="20.5703125" style="68"/>
    <col min="4" max="4" width="100.5703125" style="68" customWidth="1"/>
    <col min="5" max="5" width="20.5703125" style="77"/>
    <col min="6" max="6" width="20.5703125" style="100"/>
    <col min="7" max="7" width="20.5703125" style="101"/>
    <col min="8" max="16384" width="20.5703125" style="68"/>
  </cols>
  <sheetData>
    <row r="2" spans="2:9" ht="30" customHeight="1" x14ac:dyDescent="0.25">
      <c r="B2" s="64" t="s">
        <v>14</v>
      </c>
      <c r="C2" s="65" t="s">
        <v>25</v>
      </c>
      <c r="D2" s="65" t="s">
        <v>26</v>
      </c>
      <c r="E2" s="67" t="s">
        <v>27</v>
      </c>
      <c r="F2" s="98"/>
      <c r="G2" s="99"/>
    </row>
    <row r="3" spans="2:9" ht="30" customHeight="1" x14ac:dyDescent="0.25">
      <c r="B3" s="69" t="s">
        <v>60</v>
      </c>
      <c r="C3" s="63">
        <v>3</v>
      </c>
      <c r="D3" s="78" t="s">
        <v>93</v>
      </c>
      <c r="E3" s="71">
        <v>52</v>
      </c>
      <c r="I3" s="103"/>
    </row>
    <row r="4" spans="2:9" ht="30" customHeight="1" x14ac:dyDescent="0.25">
      <c r="B4" s="69" t="s">
        <v>61</v>
      </c>
      <c r="C4" s="63">
        <v>2</v>
      </c>
      <c r="D4" s="78"/>
      <c r="E4" s="71"/>
      <c r="I4" s="103"/>
    </row>
    <row r="5" spans="2:9" ht="30" customHeight="1" x14ac:dyDescent="0.25">
      <c r="B5" s="74" t="s">
        <v>62</v>
      </c>
      <c r="C5" s="75">
        <v>3</v>
      </c>
      <c r="D5" s="97"/>
      <c r="E5" s="76"/>
      <c r="I5" s="103"/>
    </row>
    <row r="6" spans="2:9" s="100" customFormat="1" ht="30" customHeight="1" x14ac:dyDescent="0.25">
      <c r="D6" s="102"/>
      <c r="E6" s="101"/>
      <c r="G6" s="101"/>
    </row>
    <row r="7" spans="2:9" s="100" customFormat="1" ht="30" customHeight="1" x14ac:dyDescent="0.25">
      <c r="D7" s="102"/>
      <c r="E7" s="101"/>
      <c r="G7" s="101"/>
    </row>
    <row r="8" spans="2:9" s="100" customFormat="1" ht="30" customHeight="1" x14ac:dyDescent="0.25">
      <c r="D8" s="102"/>
      <c r="E8" s="101"/>
      <c r="G8" s="101"/>
    </row>
    <row r="9" spans="2:9" s="100" customFormat="1" ht="30" customHeight="1" x14ac:dyDescent="0.25">
      <c r="E9" s="101"/>
      <c r="G9" s="101"/>
    </row>
    <row r="10" spans="2:9" s="100" customFormat="1" ht="30" customHeight="1" x14ac:dyDescent="0.25">
      <c r="E10" s="101"/>
      <c r="G10" s="101"/>
    </row>
    <row r="11" spans="2:9" s="100" customFormat="1" ht="30" customHeight="1" x14ac:dyDescent="0.25">
      <c r="E11" s="101"/>
      <c r="G11" s="101"/>
    </row>
    <row r="12" spans="2:9" s="100" customFormat="1" ht="30" customHeight="1" x14ac:dyDescent="0.25">
      <c r="E12" s="101"/>
      <c r="G12" s="101"/>
    </row>
    <row r="13" spans="2:9" s="100" customFormat="1" ht="30" customHeight="1" x14ac:dyDescent="0.25">
      <c r="E13" s="101"/>
      <c r="G13" s="101"/>
    </row>
    <row r="14" spans="2:9" s="100" customFormat="1" ht="30" customHeight="1" x14ac:dyDescent="0.25">
      <c r="C14" s="98"/>
      <c r="D14" s="98"/>
      <c r="E14" s="99"/>
      <c r="G14" s="99"/>
    </row>
    <row r="15" spans="2:9" s="100" customFormat="1" ht="30" customHeight="1" x14ac:dyDescent="0.25">
      <c r="E15" s="101"/>
      <c r="G15" s="101"/>
    </row>
    <row r="16" spans="2:9" s="100" customFormat="1" ht="30" customHeight="1" x14ac:dyDescent="0.25">
      <c r="E16" s="101"/>
      <c r="G16" s="101"/>
    </row>
    <row r="17" spans="5:7" s="100" customFormat="1" ht="30" customHeight="1" x14ac:dyDescent="0.25">
      <c r="E17" s="101"/>
      <c r="G17" s="101"/>
    </row>
    <row r="18" spans="5:7" s="100" customFormat="1" ht="30" customHeight="1" x14ac:dyDescent="0.25">
      <c r="E18" s="101"/>
      <c r="G18" s="101"/>
    </row>
    <row r="19" spans="5:7" s="100" customFormat="1" ht="30" customHeight="1" x14ac:dyDescent="0.25">
      <c r="E19" s="101"/>
      <c r="G19" s="101"/>
    </row>
    <row r="20" spans="5:7" s="100" customFormat="1" ht="30" customHeight="1" x14ac:dyDescent="0.25">
      <c r="E20" s="101"/>
      <c r="G20" s="101"/>
    </row>
    <row r="21" spans="5:7" s="100" customFormat="1" ht="30" customHeight="1" x14ac:dyDescent="0.25">
      <c r="E21" s="101"/>
      <c r="G21" s="101"/>
    </row>
    <row r="22" spans="5:7" s="100" customFormat="1" ht="30" customHeight="1" x14ac:dyDescent="0.25">
      <c r="E22" s="101"/>
      <c r="G22" s="101"/>
    </row>
    <row r="23" spans="5:7" s="100" customFormat="1" ht="30" customHeight="1" x14ac:dyDescent="0.25">
      <c r="E23" s="101"/>
      <c r="G23" s="101"/>
    </row>
    <row r="24" spans="5:7" s="100" customFormat="1" ht="30" customHeight="1" x14ac:dyDescent="0.25">
      <c r="E24" s="101"/>
      <c r="G24" s="101"/>
    </row>
    <row r="25" spans="5:7" s="100" customFormat="1" ht="30" customHeight="1" x14ac:dyDescent="0.25">
      <c r="E25" s="101"/>
      <c r="G25" s="10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Devis</vt:lpstr>
      <vt:lpstr>Base</vt:lpstr>
      <vt:lpstr>Fichier_client</vt:lpstr>
      <vt:lpstr>MO</vt:lpstr>
      <vt:lpstr>BD_MO</vt:lpstr>
      <vt:lpstr>client</vt:lpstr>
      <vt:lpstr>CODA</vt:lpstr>
      <vt:lpstr>ctva</vt:lpstr>
      <vt:lpstr>Equip_Maison</vt:lpstr>
      <vt:lpstr>f_cl</vt:lpstr>
      <vt:lpstr>M_HT</vt:lpstr>
      <vt:lpstr>MO</vt:lpstr>
      <vt:lpstr>Devis!Zone_d_impression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DUFOUR Morgan</cp:lastModifiedBy>
  <cp:lastPrinted>2020-10-06T12:45:46Z</cp:lastPrinted>
  <dcterms:created xsi:type="dcterms:W3CDTF">2013-02-21T12:37:54Z</dcterms:created>
  <dcterms:modified xsi:type="dcterms:W3CDTF">2020-10-06T13:02:30Z</dcterms:modified>
</cp:coreProperties>
</file>