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fileSharing readOnlyRecommended="1" userName="HAECK Alain ADJ ADM PAL 2CL AE" reservationPassword="A766"/>
  <workbookPr filterPrivacy="1" hidePivotFieldList="1" defaultThemeVersion="124226"/>
  <bookViews>
    <workbookView xWindow="240" yWindow="105" windowWidth="14805" windowHeight="8010" activeTab="2"/>
  </bookViews>
  <sheets>
    <sheet name="2015" sheetId="1" r:id="rId1"/>
    <sheet name="2016" sheetId="4" r:id="rId2"/>
    <sheet name="2017" sheetId="5" r:id="rId3"/>
    <sheet name="2018" sheetId="2" r:id="rId4"/>
    <sheet name="Feuil3" sheetId="3" r:id="rId5"/>
  </sheets>
  <calcPr calcId="145621"/>
  <pivotCaches>
    <pivotCache cacheId="0" r:id="rId6"/>
    <pivotCache cacheId="1" r:id="rId7"/>
    <pivotCache cacheId="2" r:id="rId8"/>
    <pivotCache cacheId="3" r:id="rId9"/>
  </pivotCaches>
</workbook>
</file>

<file path=xl/calcChain.xml><?xml version="1.0" encoding="utf-8"?>
<calcChain xmlns="http://schemas.openxmlformats.org/spreadsheetml/2006/main">
  <c r="C71" i="2" l="1"/>
  <c r="F70" i="2"/>
  <c r="E70" i="2"/>
  <c r="D70" i="2"/>
  <c r="C70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H1" i="2"/>
  <c r="G1" i="2"/>
  <c r="F1" i="2"/>
  <c r="E1" i="2"/>
  <c r="E71" i="5"/>
  <c r="E71" i="2" s="1"/>
  <c r="D71" i="5"/>
  <c r="D71" i="2" s="1"/>
  <c r="I68" i="5"/>
  <c r="I67" i="5"/>
  <c r="I66" i="5"/>
  <c r="I65" i="5"/>
  <c r="I64" i="5"/>
  <c r="I63" i="5"/>
  <c r="I62" i="5"/>
  <c r="I61" i="5"/>
  <c r="I60" i="5"/>
  <c r="I59" i="5"/>
  <c r="I58" i="5"/>
  <c r="I57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9" i="5"/>
  <c r="I8" i="5"/>
  <c r="H1" i="5"/>
  <c r="G1" i="5"/>
  <c r="F1" i="5"/>
  <c r="E1" i="5"/>
  <c r="E73" i="4"/>
  <c r="D73" i="4"/>
  <c r="I70" i="4"/>
  <c r="I69" i="4"/>
  <c r="I68" i="4"/>
  <c r="I67" i="4"/>
  <c r="I66" i="4"/>
  <c r="I65" i="4"/>
  <c r="I64" i="4"/>
  <c r="I63" i="4"/>
  <c r="I62" i="4"/>
  <c r="I61" i="4"/>
  <c r="I60" i="4"/>
  <c r="I59" i="4"/>
  <c r="I58" i="4"/>
  <c r="I57" i="4"/>
  <c r="I56" i="4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I34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K4" i="4"/>
  <c r="K3" i="4"/>
  <c r="K2" i="4"/>
  <c r="K1" i="4"/>
  <c r="I1" i="4"/>
  <c r="H1" i="4"/>
  <c r="G1" i="4"/>
  <c r="F1" i="4"/>
  <c r="E1" i="4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K4" i="1"/>
  <c r="K3" i="1"/>
  <c r="K2" i="1"/>
  <c r="K1" i="1"/>
  <c r="I1" i="1"/>
  <c r="H1" i="1"/>
  <c r="G1" i="1"/>
  <c r="F1" i="1"/>
  <c r="E1" i="1"/>
  <c r="K1" i="2" l="1"/>
  <c r="I1" i="2"/>
  <c r="G71" i="2" s="1"/>
  <c r="K3" i="2"/>
  <c r="K4" i="2"/>
  <c r="K2" i="2"/>
  <c r="K3" i="5"/>
  <c r="K4" i="5"/>
  <c r="K2" i="5"/>
  <c r="I1" i="5"/>
  <c r="F71" i="5" s="1"/>
  <c r="F71" i="2" s="1"/>
  <c r="K1" i="5"/>
</calcChain>
</file>

<file path=xl/comments1.xml><?xml version="1.0" encoding="utf-8"?>
<comments xmlns="http://schemas.openxmlformats.org/spreadsheetml/2006/main">
  <authors>
    <author>Auteur</author>
  </authors>
  <commentList>
    <comment ref="H10" authorId="0">
      <text>
        <r>
          <rPr>
            <b/>
            <sz val="9"/>
            <color indexed="81"/>
            <rFont val="Tahoma"/>
            <family val="2"/>
          </rPr>
          <t>- 11 : 21,65€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1" authorId="0">
      <text>
        <r>
          <rPr>
            <b/>
            <sz val="9"/>
            <color indexed="81"/>
            <rFont val="Tahoma"/>
            <family val="2"/>
          </rPr>
          <t>- 10 : 1782,11€
- 11 : 679,14€
- 12 : 1269,33€</t>
        </r>
      </text>
    </comment>
    <comment ref="H19" authorId="0">
      <text>
        <r>
          <rPr>
            <b/>
            <sz val="9"/>
            <color indexed="81"/>
            <rFont val="Tahoma"/>
            <family val="2"/>
          </rPr>
          <t>- 12 : 119,07€</t>
        </r>
      </text>
    </comment>
    <comment ref="H20" authorId="0">
      <text>
        <r>
          <rPr>
            <b/>
            <sz val="9"/>
            <color indexed="81"/>
            <rFont val="Tahoma"/>
            <family val="2"/>
          </rPr>
          <t>- 10 : 1310,91€
- 11 : 723,15€
- 12 : 612,31€</t>
        </r>
      </text>
    </comment>
    <comment ref="H23" authorId="0">
      <text>
        <r>
          <rPr>
            <b/>
            <sz val="9"/>
            <color indexed="81"/>
            <rFont val="Tahoma"/>
            <family val="2"/>
          </rPr>
          <t>- 10 : 360,69€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- 11 : 
- 12 : 710,70€</t>
        </r>
      </text>
    </comment>
    <comment ref="H32" authorId="0">
      <text>
        <r>
          <rPr>
            <b/>
            <sz val="9"/>
            <color indexed="81"/>
            <rFont val="Tahoma"/>
            <family val="2"/>
          </rPr>
          <t>- 10 : 638,47€
- 11 : 638,47€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- 12 : 842,26€</t>
        </r>
      </text>
    </comment>
    <comment ref="H66" authorId="0">
      <text>
        <r>
          <rPr>
            <b/>
            <sz val="9"/>
            <color indexed="81"/>
            <rFont val="Tahoma"/>
            <family val="2"/>
          </rPr>
          <t>- 10 : 1021,89€
- 11 : 1241,00€
- 12 : 203,53€</t>
        </r>
      </text>
    </comment>
    <comment ref="H68" authorId="0">
      <text>
        <r>
          <rPr>
            <b/>
            <sz val="9"/>
            <color indexed="81"/>
            <rFont val="Tahoma"/>
            <family val="2"/>
          </rPr>
          <t>- 10 : 1281,07€
- 11 : 1012,29€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- 12 : 881,90€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E9" authorId="0">
      <text>
        <r>
          <rPr>
            <b/>
            <sz val="9"/>
            <color indexed="81"/>
            <rFont val="Tahoma"/>
            <charset val="1"/>
          </rPr>
          <t>- 01 : 782,71€</t>
        </r>
      </text>
    </comment>
    <comment ref="E11" authorId="0">
      <text>
        <r>
          <rPr>
            <b/>
            <sz val="9"/>
            <color indexed="81"/>
            <rFont val="Tahoma"/>
            <charset val="1"/>
          </rPr>
          <t>- 01 : 1303,44€</t>
        </r>
      </text>
    </comment>
    <comment ref="E23" authorId="0">
      <text>
        <r>
          <rPr>
            <b/>
            <sz val="9"/>
            <color indexed="81"/>
            <rFont val="Tahoma"/>
            <charset val="1"/>
          </rPr>
          <t>- 01 : 710,70€</t>
        </r>
      </text>
    </comment>
    <comment ref="E32" authorId="0">
      <text>
        <r>
          <rPr>
            <b/>
            <sz val="9"/>
            <color indexed="81"/>
            <rFont val="Tahoma"/>
            <charset val="1"/>
          </rPr>
          <t>- 01 : 1340,40€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66" authorId="0">
      <text>
        <r>
          <rPr>
            <b/>
            <sz val="9"/>
            <color indexed="81"/>
            <rFont val="Tahoma"/>
            <charset val="1"/>
          </rPr>
          <t>- 01 : 237,45€</t>
        </r>
      </text>
    </comment>
    <comment ref="E68" authorId="0">
      <text>
        <r>
          <rPr>
            <b/>
            <sz val="9"/>
            <color indexed="81"/>
            <rFont val="Tahoma"/>
            <charset val="1"/>
          </rPr>
          <t>- 01 : 1431,58€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<sst xmlns="http://schemas.openxmlformats.org/spreadsheetml/2006/main" count="847" uniqueCount="142">
  <si>
    <t>TOTAL</t>
  </si>
  <si>
    <t>L.F.V. :</t>
  </si>
  <si>
    <t>ERILIA:</t>
  </si>
  <si>
    <t>SNI:</t>
  </si>
  <si>
    <t>VAR HABITAT:</t>
  </si>
  <si>
    <t>Nom de 
l'ensemble immobilier</t>
  </si>
  <si>
    <t>Bailleur</t>
  </si>
  <si>
    <t>Ville</t>
  </si>
  <si>
    <t xml:space="preserve"> LES QUATRE SAISONS</t>
  </si>
  <si>
    <t>SNI</t>
  </si>
  <si>
    <t>BRIGNOLES</t>
  </si>
  <si>
    <t>LES PALMIERS</t>
  </si>
  <si>
    <t>COGOLIN</t>
  </si>
  <si>
    <t xml:space="preserve"> LES VIGNES</t>
  </si>
  <si>
    <t>LE KENNEDY</t>
  </si>
  <si>
    <t>SFHE</t>
  </si>
  <si>
    <t>DRAGUIGNAN</t>
  </si>
  <si>
    <t>LE LOUBET</t>
  </si>
  <si>
    <t>SAIEM</t>
  </si>
  <si>
    <t>LES FLORALIES I</t>
  </si>
  <si>
    <t>Var Habitat</t>
  </si>
  <si>
    <t>LES FLORALIES II</t>
  </si>
  <si>
    <t>LE CADRAN SOLAIRE</t>
  </si>
  <si>
    <t>L.F.V.</t>
  </si>
  <si>
    <t>LES SOULEIES</t>
  </si>
  <si>
    <t>ANCIENNE GENDARMERIE</t>
  </si>
  <si>
    <t>QUARTIER JARDINS</t>
  </si>
  <si>
    <t>L'OREE DU BOIS</t>
  </si>
  <si>
    <t>Erilia</t>
  </si>
  <si>
    <t>LES PORTIQUES</t>
  </si>
  <si>
    <t>LA VIGNE VIERGE</t>
  </si>
  <si>
    <t xml:space="preserve"> LOMBARDS</t>
  </si>
  <si>
    <t>LES TILLEULS</t>
  </si>
  <si>
    <t>LES ACACIAS</t>
  </si>
  <si>
    <t>LA MESCLA</t>
  </si>
  <si>
    <t>LE PATIO</t>
  </si>
  <si>
    <t>LES NEGADIS</t>
  </si>
  <si>
    <t>LA MESCLA II</t>
  </si>
  <si>
    <t>VICTORIA</t>
  </si>
  <si>
    <t>ESPACE CHABRAN</t>
  </si>
  <si>
    <t xml:space="preserve"> LA CLOSERIE D'EUGENIE</t>
  </si>
  <si>
    <t>TRANS - CHAUDRONNIERS</t>
  </si>
  <si>
    <t>TOUR DES TANNEURS</t>
  </si>
  <si>
    <t>RESIDENCE ETOILE</t>
  </si>
  <si>
    <t>LE BAOUCHET</t>
  </si>
  <si>
    <t>CLOS DES ALBIZIAS</t>
  </si>
  <si>
    <t>VILLA BARBARA</t>
  </si>
  <si>
    <t>L' OLIVINE</t>
  </si>
  <si>
    <t>FIGANIERES</t>
  </si>
  <si>
    <t>CAMP ROBERT I</t>
  </si>
  <si>
    <t>FREJUS</t>
  </si>
  <si>
    <t>CAMP ROBERT II</t>
  </si>
  <si>
    <t>CAMP ROBERT III</t>
  </si>
  <si>
    <t>CAMP ROBERT IV</t>
  </si>
  <si>
    <t>CAMP ROBERT V</t>
  </si>
  <si>
    <t>LES MURIERS</t>
  </si>
  <si>
    <t>LE CLOS D'ANJOUAN</t>
  </si>
  <si>
    <t>LE CANNET</t>
  </si>
  <si>
    <t>LES CAPUCINES (TR 1)</t>
  </si>
  <si>
    <t xml:space="preserve">LE LUC </t>
  </si>
  <si>
    <t>LES CAPUCINES (TR 2)</t>
  </si>
  <si>
    <t>LES CAPUCINES (TR 3)</t>
  </si>
  <si>
    <t>LES CAPUCINES (TR 4)</t>
  </si>
  <si>
    <t>LES CAPUCINES (TR 5)</t>
  </si>
  <si>
    <t>RESIDENCE MARINE</t>
  </si>
  <si>
    <t>SCI MARINE</t>
  </si>
  <si>
    <t>LE CLOS SAINT ROCH</t>
  </si>
  <si>
    <t>LES ARCS</t>
  </si>
  <si>
    <t>VAL AIR</t>
  </si>
  <si>
    <t>MENTON</t>
  </si>
  <si>
    <t>Hameau de Mathurine Muse</t>
  </si>
  <si>
    <t>MONTFERRAT</t>
  </si>
  <si>
    <t>SAINT ROCH I</t>
  </si>
  <si>
    <t>NICE</t>
  </si>
  <si>
    <t>JARDINS D'ERASMUS</t>
  </si>
  <si>
    <t xml:space="preserve"> BELLI DI VENANSON</t>
  </si>
  <si>
    <t xml:space="preserve">LES JARDINS DE MAGDALA I </t>
  </si>
  <si>
    <t xml:space="preserve">ST MAXIMIN </t>
  </si>
  <si>
    <t xml:space="preserve"> LES JARDINS DE MAGDALA II</t>
  </si>
  <si>
    <t xml:space="preserve"> LA REMONTE</t>
  </si>
  <si>
    <t>SAINT RAPHAEL</t>
  </si>
  <si>
    <t>SAINT ANTOINE</t>
  </si>
  <si>
    <t>SAINT TROPEZ</t>
  </si>
  <si>
    <t>TIVOLE</t>
  </si>
  <si>
    <t>LES HAUTS DE LA COULETTE</t>
  </si>
  <si>
    <t>VIDAUBAN</t>
  </si>
  <si>
    <t>L'ARGENS</t>
  </si>
  <si>
    <t>L'ERMITAGE</t>
  </si>
  <si>
    <t>VIA AURELIA</t>
  </si>
  <si>
    <t xml:space="preserve"> ESPLANADE 2</t>
  </si>
  <si>
    <t>GO 
1er trim.
2015 (€)</t>
  </si>
  <si>
    <t>GO 
2ème trim.
2015 (€)</t>
  </si>
  <si>
    <t>GO 
3ème trim.
2015 (€)</t>
  </si>
  <si>
    <t>GO 
4ème trim.
2015 (€)</t>
  </si>
  <si>
    <t>Total GO 2015 (€)</t>
  </si>
  <si>
    <t>SAINT LAMBERT I</t>
  </si>
  <si>
    <t>SAINT LAMBERT II</t>
  </si>
  <si>
    <r>
      <t xml:space="preserve">
</t>
    </r>
    <r>
      <rPr>
        <u/>
        <sz val="12"/>
        <color theme="1"/>
        <rFont val="Calibri"/>
        <family val="2"/>
        <scheme val="minor"/>
      </rPr>
      <t>Convention</t>
    </r>
  </si>
  <si>
    <t>GO 
1er trim.
2016 (€)</t>
  </si>
  <si>
    <t>GO 
2ème trim.
2016 (€)</t>
  </si>
  <si>
    <t>GO 
3ème trim.
2016 (€)</t>
  </si>
  <si>
    <t>GO 
4ème trim.
2016 (€)</t>
  </si>
  <si>
    <t>Total GO 2016 (€)</t>
  </si>
  <si>
    <t>Total général</t>
  </si>
  <si>
    <t>G.O. 1er TR 2015</t>
  </si>
  <si>
    <t>G.O. 2ème TR 2015</t>
  </si>
  <si>
    <t>G.O. 3ème TR 2015</t>
  </si>
  <si>
    <t>G.O. 4ème TR 2015</t>
  </si>
  <si>
    <t xml:space="preserve">TOTAL GO 2015 </t>
  </si>
  <si>
    <t>HAMEAU DES MATHURINES - MUSE</t>
  </si>
  <si>
    <t>G.O. 2014</t>
  </si>
  <si>
    <t>G.O. 2015</t>
  </si>
  <si>
    <t>G.O. 2016</t>
  </si>
  <si>
    <t>G.O. 1er TR 2016</t>
  </si>
  <si>
    <t>G.O.2ème TR 2016</t>
  </si>
  <si>
    <t>G.O.3ème TR 2016</t>
  </si>
  <si>
    <t>G.O.4ème TR 2016</t>
  </si>
  <si>
    <t>TOTAL G.O. 2016</t>
  </si>
  <si>
    <t>G.O. 2017</t>
  </si>
  <si>
    <t>G.O. 1er TR 2017</t>
  </si>
  <si>
    <t>G.O. 2ème TR 2017</t>
  </si>
  <si>
    <t>G.O. 3ème TR 2017</t>
  </si>
  <si>
    <t>G.O. 4ème TR 2017</t>
  </si>
  <si>
    <t>TOTAL G.O. 2017</t>
  </si>
  <si>
    <t>GO 
1er trim.
2018 (€)</t>
  </si>
  <si>
    <t>GO 
2ème trim.
2018 (€)</t>
  </si>
  <si>
    <t>GO 
3ème trim.
2018 (€)</t>
  </si>
  <si>
    <t>GO 
4ème trim.
2018 (€)</t>
  </si>
  <si>
    <t>Total GO 2018 (€)</t>
  </si>
  <si>
    <t>G.O. 2018</t>
  </si>
  <si>
    <t>Bailleurs</t>
  </si>
  <si>
    <t>G.O. 1er TR 2018</t>
  </si>
  <si>
    <t>G.O. 2ème TR 2018</t>
  </si>
  <si>
    <t>G.O. 3ème TR 2018</t>
  </si>
  <si>
    <t>G.O. 4ème TR 2018</t>
  </si>
  <si>
    <t>TOTAL G.O. 2018 (€)</t>
  </si>
  <si>
    <t xml:space="preserve"> ESPLANADE 1</t>
  </si>
  <si>
    <t>GO 
1er trim.
2017 (€)</t>
  </si>
  <si>
    <t>GO 
2ème trim.
2017 (€)</t>
  </si>
  <si>
    <t>GO 
3ème trim.
2017 (€)</t>
  </si>
  <si>
    <t>GO 
4ème trim.
2017 (€)</t>
  </si>
  <si>
    <t>Total GO 2017 (€)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</si>
</sst>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57">
    <xf numFmtId="0" fontId="0" fillId="0" borderId="0" xfId="0"/>
    <xf numFmtId="44" fontId="0" fillId="0" borderId="0" xfId="1" applyFont="1"/>
    <xf numFmtId="0" fontId="0" fillId="0" borderId="0" xfId="0"/>
    <xf numFmtId="44" fontId="0" fillId="0" borderId="0" xfId="0" applyNumberFormat="1"/>
    <xf numFmtId="0" fontId="4" fillId="0" borderId="0" xfId="0" applyFont="1" applyAlignment="1">
      <alignment horizontal="right" vertical="center"/>
    </xf>
    <xf numFmtId="0" fontId="5" fillId="0" borderId="1" xfId="2" applyFont="1" applyBorder="1"/>
    <xf numFmtId="0" fontId="5" fillId="0" borderId="8" xfId="2" applyFont="1" applyBorder="1"/>
    <xf numFmtId="0" fontId="6" fillId="0" borderId="1" xfId="0" applyFont="1" applyBorder="1"/>
    <xf numFmtId="0" fontId="6" fillId="0" borderId="8" xfId="0" applyFont="1" applyBorder="1"/>
    <xf numFmtId="0" fontId="6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top" wrapText="1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20" fontId="0" fillId="0" borderId="0" xfId="0" applyNumberFormat="1"/>
    <xf numFmtId="44" fontId="4" fillId="0" borderId="1" xfId="1" applyFont="1" applyBorder="1"/>
    <xf numFmtId="44" fontId="4" fillId="0" borderId="6" xfId="1" applyFont="1" applyBorder="1"/>
    <xf numFmtId="8" fontId="4" fillId="0" borderId="1" xfId="1" applyNumberFormat="1" applyFont="1" applyBorder="1"/>
    <xf numFmtId="44" fontId="4" fillId="0" borderId="8" xfId="1" applyFont="1" applyBorder="1"/>
    <xf numFmtId="44" fontId="4" fillId="0" borderId="9" xfId="1" applyFont="1" applyBorder="1"/>
    <xf numFmtId="0" fontId="4" fillId="0" borderId="1" xfId="0" applyFont="1" applyBorder="1" applyAlignment="1">
      <alignment horizontal="left"/>
    </xf>
    <xf numFmtId="0" fontId="4" fillId="0" borderId="1" xfId="0" pivotButton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4" fontId="0" fillId="0" borderId="1" xfId="0" applyNumberFormat="1" applyBorder="1"/>
    <xf numFmtId="44" fontId="4" fillId="0" borderId="1" xfId="0" applyNumberFormat="1" applyFont="1" applyBorder="1"/>
    <xf numFmtId="0" fontId="4" fillId="0" borderId="1" xfId="0" applyFont="1" applyBorder="1" applyAlignment="1">
      <alignment horizontal="center" vertical="center" wrapText="1"/>
    </xf>
    <xf numFmtId="0" fontId="5" fillId="0" borderId="1" xfId="2" applyFont="1" applyBorder="1" applyAlignment="1">
      <alignment vertical="center"/>
    </xf>
    <xf numFmtId="8" fontId="0" fillId="0" borderId="1" xfId="0" applyNumberFormat="1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0" fontId="4" fillId="0" borderId="1" xfId="0" pivotButton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44" fontId="4" fillId="0" borderId="1" xfId="1" applyFont="1" applyBorder="1" applyAlignment="1">
      <alignment horizontal="center" vertical="center"/>
    </xf>
    <xf numFmtId="8" fontId="4" fillId="0" borderId="1" xfId="1" applyNumberFormat="1" applyFont="1" applyBorder="1" applyAlignment="1">
      <alignment horizontal="center" vertical="center"/>
    </xf>
    <xf numFmtId="44" fontId="4" fillId="0" borderId="8" xfId="1" applyFont="1" applyBorder="1" applyAlignment="1">
      <alignment horizontal="center" vertical="center"/>
    </xf>
    <xf numFmtId="8" fontId="4" fillId="0" borderId="8" xfId="1" applyNumberFormat="1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44" fontId="0" fillId="0" borderId="0" xfId="0" applyNumberFormat="1"/>
    <xf numFmtId="0" fontId="4" fillId="0" borderId="0" xfId="0" applyFont="1" applyAlignment="1">
      <alignment horizontal="right" vertical="center"/>
    </xf>
    <xf numFmtId="0" fontId="4" fillId="0" borderId="1" xfId="0" applyFont="1" applyBorder="1" applyAlignment="1">
      <alignment horizontal="center" vertical="center" wrapText="1"/>
    </xf>
    <xf numFmtId="44" fontId="0" fillId="0" borderId="1" xfId="0" applyNumberFormat="1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44" fontId="4" fillId="0" borderId="6" xfId="1" applyFont="1" applyBorder="1" applyAlignment="1">
      <alignment horizontal="center" vertical="center" wrapText="1"/>
    </xf>
    <xf numFmtId="44" fontId="4" fillId="0" borderId="9" xfId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44" fontId="0" fillId="0" borderId="1" xfId="1" applyFont="1" applyBorder="1" applyAlignment="1">
      <alignment horizontal="center" vertical="center"/>
    </xf>
    <xf numFmtId="44" fontId="0" fillId="0" borderId="1" xfId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1" xfId="2" applyBorder="1" applyAlignment="1">
      <alignment vertical="center"/>
    </xf>
    <xf numFmtId="0" fontId="0" fillId="0" borderId="1" xfId="0" pivotButton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</cellXfs>
  <cellStyles count="8">
    <cellStyle name="Lien hypertexte" xfId="2" builtinId="8"/>
    <cellStyle name="Milliers 2" xfId="3"/>
    <cellStyle name="Monétaire" xfId="1" builtinId="4"/>
    <cellStyle name="Monétaire 2" xfId="4"/>
    <cellStyle name="Normal" xfId="0" builtinId="0"/>
    <cellStyle name="Normal 2" xfId="5"/>
    <cellStyle name="Normal 3" xfId="6"/>
    <cellStyle name="Pourcentage 2" xfId="7"/>
  </cellStyles>
  <dxfs count="139"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34" formatCode="_-* #,##0.00\ &quot;€&quot;_-;\-* #,##0.00\ &quot;€&quot;_-;_-* &quot;-&quot;??\ &quot;€&quot;_-;_-@_-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34" formatCode="_-* #,##0.00\ &quot;€&quot;_-;\-* #,##0.00\ &quot;€&quot;_-;_-* &quot;-&quot;??\ &quot;€&quot;_-;_-@_-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34" formatCode="_-* #,##0.00\ &quot;€&quot;_-;\-* #,##0.00\ &quot;€&quot;_-;_-* &quot;-&quot;??\ &quot;€&quot;_-;_-@_-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34" formatCode="_-* #,##0.00\ &quot;€&quot;_-;\-* #,##0.00\ &quot;€&quot;_-;_-* &quot;-&quot;??\ &quot;€&quot;_-;_-@_-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/>
        <vertAlign val="baseline"/>
        <sz val="12"/>
        <color theme="10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numFmt numFmtId="34" formatCode="_-* #,##0.00\ &quot;€&quot;_-;\-* #,##0.00\ &quot;€&quot;_-;_-* &quot;-&quot;??\ &quot;€&quot;_-;_-@_-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/>
        <vertAlign val="baseline"/>
        <sz val="12"/>
        <color theme="10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/>
        <vertAlign val="baseline"/>
        <sz val="12"/>
        <color theme="10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/>
        <vertAlign val="baseline"/>
        <sz val="12"/>
        <color theme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wrapText="1" readingOrder="0"/>
    </dxf>
    <dxf>
      <font>
        <b/>
      </font>
    </dxf>
    <dxf>
      <numFmt numFmtId="34" formatCode="_-* #,##0.00\ &quot;€&quot;_-;\-* #,##0.00\ &quot;€&quot;_-;_-* &quot;-&quot;??\ &quot;€&quot;_-;_-@_-"/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</dxfs>
  <tableStyles count="2" defaultTableStyle="TableStyleMedium2" defaultPivotStyle="PivotStyleMedium9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[GO DRAGUIGNAN.xlsx]2015!Tableau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G.O. 2015</a:t>
            </a:r>
          </a:p>
        </c:rich>
      </c:tx>
      <c:overlay val="0"/>
      <c:spPr>
        <a:solidFill>
          <a:srgbClr val="FFFF00"/>
        </a:solidFill>
      </c:spPr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>
        <c:manualLayout>
          <c:layoutTarget val="inner"/>
          <c:xMode val="edge"/>
          <c:yMode val="edge"/>
          <c:x val="0.21613578302712161"/>
          <c:y val="0.24045514718823413"/>
          <c:w val="0.53841329833770779"/>
          <c:h val="0.585273983609191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'2015'!$L$7</c:f>
              <c:strCache>
                <c:ptCount val="1"/>
                <c:pt idx="0">
                  <c:v>G.O. 1er TR 2015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'2015'!$K$8:$K$9</c:f>
              <c:strCache>
                <c:ptCount val="1"/>
                <c:pt idx="0">
                  <c:v>L.F.V.</c:v>
                </c:pt>
              </c:strCache>
            </c:strRef>
          </c:cat>
          <c:val>
            <c:numRef>
              <c:f>'2015'!$L$8:$L$9</c:f>
              <c:numCache>
                <c:formatCode>_("€"* #,##0.00_);_("€"* \(#,##0.00\);_("€"* "-"??_);_(@_)</c:formatCode>
                <c:ptCount val="1"/>
                <c:pt idx="0">
                  <c:v>46991.869999999995</c:v>
                </c:pt>
              </c:numCache>
            </c:numRef>
          </c:val>
        </c:ser>
        <c:ser>
          <c:idx val="1"/>
          <c:order val="1"/>
          <c:tx>
            <c:strRef>
              <c:f>'2015'!$M$7</c:f>
              <c:strCache>
                <c:ptCount val="1"/>
                <c:pt idx="0">
                  <c:v>G.O. 2ème TR 2015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'2015'!$K$8:$K$9</c:f>
              <c:strCache>
                <c:ptCount val="1"/>
                <c:pt idx="0">
                  <c:v>L.F.V.</c:v>
                </c:pt>
              </c:strCache>
            </c:strRef>
          </c:cat>
          <c:val>
            <c:numRef>
              <c:f>'2015'!$M$8:$M$9</c:f>
              <c:numCache>
                <c:formatCode>_("€"* #,##0.00_);_("€"* \(#,##0.00\);_("€"* "-"??_);_(@_)</c:formatCode>
                <c:ptCount val="1"/>
                <c:pt idx="0">
                  <c:v>45906.62000000001</c:v>
                </c:pt>
              </c:numCache>
            </c:numRef>
          </c:val>
        </c:ser>
        <c:ser>
          <c:idx val="2"/>
          <c:order val="2"/>
          <c:tx>
            <c:strRef>
              <c:f>'2015'!$N$7</c:f>
              <c:strCache>
                <c:ptCount val="1"/>
                <c:pt idx="0">
                  <c:v>G.O. 3ème TR 2015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'2015'!$K$8:$K$9</c:f>
              <c:strCache>
                <c:ptCount val="1"/>
                <c:pt idx="0">
                  <c:v>L.F.V.</c:v>
                </c:pt>
              </c:strCache>
            </c:strRef>
          </c:cat>
          <c:val>
            <c:numRef>
              <c:f>'2015'!$N$8:$N$9</c:f>
              <c:numCache>
                <c:formatCode>_("€"* #,##0.00_);_("€"* \(#,##0.00\);_("€"* "-"??_);_(@_)</c:formatCode>
                <c:ptCount val="1"/>
                <c:pt idx="0">
                  <c:v>57774.950000000004</c:v>
                </c:pt>
              </c:numCache>
            </c:numRef>
          </c:val>
        </c:ser>
        <c:ser>
          <c:idx val="3"/>
          <c:order val="3"/>
          <c:tx>
            <c:strRef>
              <c:f>'2015'!$O$7</c:f>
              <c:strCache>
                <c:ptCount val="1"/>
                <c:pt idx="0">
                  <c:v>G.O. 4ème TR 2015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'2015'!$K$8:$K$9</c:f>
              <c:strCache>
                <c:ptCount val="1"/>
                <c:pt idx="0">
                  <c:v>L.F.V.</c:v>
                </c:pt>
              </c:strCache>
            </c:strRef>
          </c:cat>
          <c:val>
            <c:numRef>
              <c:f>'2015'!$O$8:$O$9</c:f>
              <c:numCache>
                <c:formatCode>_("€"* #,##0.00_);_("€"* \(#,##0.00\);_("€"* "-"??_);_(@_)</c:formatCode>
                <c:ptCount val="1"/>
                <c:pt idx="0">
                  <c:v>38808.700000000004</c:v>
                </c:pt>
              </c:numCache>
            </c:numRef>
          </c:val>
        </c:ser>
        <c:ser>
          <c:idx val="4"/>
          <c:order val="4"/>
          <c:tx>
            <c:strRef>
              <c:f>'2015'!$P$7</c:f>
              <c:strCache>
                <c:ptCount val="1"/>
                <c:pt idx="0">
                  <c:v>TOTAL GO 2015 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'2015'!$K$8:$K$9</c:f>
              <c:strCache>
                <c:ptCount val="1"/>
                <c:pt idx="0">
                  <c:v>L.F.V.</c:v>
                </c:pt>
              </c:strCache>
            </c:strRef>
          </c:cat>
          <c:val>
            <c:numRef>
              <c:f>'2015'!$P$8:$P$9</c:f>
              <c:numCache>
                <c:formatCode>_("€"* #,##0.00_);_("€"* \(#,##0.00\);_("€"* "-"??_);_(@_)</c:formatCode>
                <c:ptCount val="1"/>
                <c:pt idx="0">
                  <c:v>189482.13999999998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2"/>
        <c:overlap val="-100"/>
        <c:axId val="98771712"/>
        <c:axId val="98773248"/>
      </c:barChart>
      <c:catAx>
        <c:axId val="987717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solidFill>
            <a:srgbClr val="FFFF00"/>
          </a:solidFill>
        </c:spPr>
        <c:txPr>
          <a:bodyPr/>
          <a:lstStyle/>
          <a:p>
            <a:pPr>
              <a:defRPr sz="1200" b="1"/>
            </a:pPr>
            <a:endParaRPr lang="fr-FR"/>
          </a:p>
        </c:txPr>
        <c:crossAx val="98773248"/>
        <c:crosses val="autoZero"/>
        <c:auto val="1"/>
        <c:lblAlgn val="ctr"/>
        <c:lblOffset val="100"/>
        <c:noMultiLvlLbl val="0"/>
      </c:catAx>
      <c:valAx>
        <c:axId val="98773248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987717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ÉVOLUTION G.O. DRAGUIGNAN</a:t>
            </a:r>
          </a:p>
        </c:rich>
      </c:tx>
      <c:overlay val="0"/>
      <c:spPr>
        <a:solidFill>
          <a:srgbClr val="FFFF00"/>
        </a:solidFill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txPr>
              <a:bodyPr/>
              <a:lstStyle/>
              <a:p>
                <a:pPr>
                  <a:defRPr sz="105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'2016'!$C$72:$E$72</c:f>
              <c:strCache>
                <c:ptCount val="3"/>
                <c:pt idx="0">
                  <c:v>G.O. 2014</c:v>
                </c:pt>
                <c:pt idx="1">
                  <c:v>G.O. 2015</c:v>
                </c:pt>
                <c:pt idx="2">
                  <c:v>G.O. 2016</c:v>
                </c:pt>
              </c:strCache>
            </c:strRef>
          </c:cat>
          <c:val>
            <c:numRef>
              <c:f>'2016'!$C$73:$E$73</c:f>
              <c:numCache>
                <c:formatCode>_("€"* #,##0.00_);_("€"* \(#,##0.00\);_("€"* "-"??_);_(@_)</c:formatCode>
                <c:ptCount val="3"/>
                <c:pt idx="0" formatCode="&quot;€&quot;#,##0.00_);[Red]\(&quot;€&quot;#,##0.00\)">
                  <c:v>358642.98</c:v>
                </c:pt>
                <c:pt idx="1">
                  <c:v>392614.54</c:v>
                </c:pt>
                <c:pt idx="2">
                  <c:v>213687.81999999995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892608"/>
        <c:axId val="101024896"/>
      </c:barChart>
      <c:catAx>
        <c:axId val="9989260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solidFill>
            <a:srgbClr val="FFFF00"/>
          </a:solidFill>
        </c:spPr>
        <c:txPr>
          <a:bodyPr/>
          <a:lstStyle/>
          <a:p>
            <a:pPr>
              <a:defRPr sz="1050" b="1"/>
            </a:pPr>
            <a:endParaRPr lang="fr-FR"/>
          </a:p>
        </c:txPr>
        <c:crossAx val="101024896"/>
        <c:crosses val="autoZero"/>
        <c:auto val="1"/>
        <c:lblAlgn val="ctr"/>
        <c:lblOffset val="100"/>
        <c:noMultiLvlLbl val="0"/>
      </c:catAx>
      <c:valAx>
        <c:axId val="101024896"/>
        <c:scaling>
          <c:orientation val="minMax"/>
        </c:scaling>
        <c:delete val="0"/>
        <c:axPos val="l"/>
        <c:majorGridlines/>
        <c:numFmt formatCode="&quot;€&quot;#,##0.00_);[Red]\(&quot;€&quot;#,##0.00\)" sourceLinked="1"/>
        <c:majorTickMark val="none"/>
        <c:minorTickMark val="none"/>
        <c:tickLblPos val="nextTo"/>
        <c:crossAx val="998926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[GO DRAGUIGNAN.xlsx]2016!Tableau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'2016'!$L$7</c:f>
              <c:strCache>
                <c:ptCount val="1"/>
                <c:pt idx="0">
                  <c:v>G.O. 1er TR 2016</c:v>
                </c:pt>
              </c:strCache>
            </c:strRef>
          </c:tx>
          <c:invertIfNegative val="0"/>
          <c:cat>
            <c:strRef>
              <c:f>'2016'!$K$8:$K$15</c:f>
              <c:strCache>
                <c:ptCount val="7"/>
                <c:pt idx="0">
                  <c:v>Erilia</c:v>
                </c:pt>
                <c:pt idx="1">
                  <c:v>L.F.V.</c:v>
                </c:pt>
                <c:pt idx="2">
                  <c:v>SAIEM</c:v>
                </c:pt>
                <c:pt idx="3">
                  <c:v>SCI MARINE</c:v>
                </c:pt>
                <c:pt idx="4">
                  <c:v>SFHE</c:v>
                </c:pt>
                <c:pt idx="5">
                  <c:v>SNI</c:v>
                </c:pt>
                <c:pt idx="6">
                  <c:v>Var Habitat</c:v>
                </c:pt>
              </c:strCache>
            </c:strRef>
          </c:cat>
          <c:val>
            <c:numRef>
              <c:f>'2016'!$L$8:$L$15</c:f>
              <c:numCache>
                <c:formatCode>_("€"* #,##0.00_);_("€"* \(#,##0.00\);_("€"* "-"??_);_(@_)</c:formatCode>
                <c:ptCount val="7"/>
                <c:pt idx="0">
                  <c:v>14105.86</c:v>
                </c:pt>
                <c:pt idx="1">
                  <c:v>26041.14</c:v>
                </c:pt>
                <c:pt idx="6">
                  <c:v>618.04</c:v>
                </c:pt>
              </c:numCache>
            </c:numRef>
          </c:val>
        </c:ser>
        <c:ser>
          <c:idx val="1"/>
          <c:order val="1"/>
          <c:tx>
            <c:strRef>
              <c:f>'2016'!$M$7</c:f>
              <c:strCache>
                <c:ptCount val="1"/>
                <c:pt idx="0">
                  <c:v>G.O.2ème TR 2016</c:v>
                </c:pt>
              </c:strCache>
            </c:strRef>
          </c:tx>
          <c:invertIfNegative val="0"/>
          <c:cat>
            <c:strRef>
              <c:f>'2016'!$K$8:$K$15</c:f>
              <c:strCache>
                <c:ptCount val="7"/>
                <c:pt idx="0">
                  <c:v>Erilia</c:v>
                </c:pt>
                <c:pt idx="1">
                  <c:v>L.F.V.</c:v>
                </c:pt>
                <c:pt idx="2">
                  <c:v>SAIEM</c:v>
                </c:pt>
                <c:pt idx="3">
                  <c:v>SCI MARINE</c:v>
                </c:pt>
                <c:pt idx="4">
                  <c:v>SFHE</c:v>
                </c:pt>
                <c:pt idx="5">
                  <c:v>SNI</c:v>
                </c:pt>
                <c:pt idx="6">
                  <c:v>Var Habitat</c:v>
                </c:pt>
              </c:strCache>
            </c:strRef>
          </c:cat>
          <c:val>
            <c:numRef>
              <c:f>'2016'!$M$8:$M$15</c:f>
              <c:numCache>
                <c:formatCode>_("€"* #,##0.00_);_("€"* \(#,##0.00\);_("€"* "-"??_);_(@_)</c:formatCode>
                <c:ptCount val="7"/>
                <c:pt idx="0">
                  <c:v>30485.159999999996</c:v>
                </c:pt>
                <c:pt idx="1">
                  <c:v>26218.859999999997</c:v>
                </c:pt>
                <c:pt idx="3">
                  <c:v>1092.6600000000001</c:v>
                </c:pt>
                <c:pt idx="6">
                  <c:v>2688.98</c:v>
                </c:pt>
              </c:numCache>
            </c:numRef>
          </c:val>
        </c:ser>
        <c:ser>
          <c:idx val="2"/>
          <c:order val="2"/>
          <c:tx>
            <c:strRef>
              <c:f>'2016'!$N$7</c:f>
              <c:strCache>
                <c:ptCount val="1"/>
                <c:pt idx="0">
                  <c:v>G.O.3ème TR 2016</c:v>
                </c:pt>
              </c:strCache>
            </c:strRef>
          </c:tx>
          <c:invertIfNegative val="0"/>
          <c:cat>
            <c:strRef>
              <c:f>'2016'!$K$8:$K$15</c:f>
              <c:strCache>
                <c:ptCount val="7"/>
                <c:pt idx="0">
                  <c:v>Erilia</c:v>
                </c:pt>
                <c:pt idx="1">
                  <c:v>L.F.V.</c:v>
                </c:pt>
                <c:pt idx="2">
                  <c:v>SAIEM</c:v>
                </c:pt>
                <c:pt idx="3">
                  <c:v>SCI MARINE</c:v>
                </c:pt>
                <c:pt idx="4">
                  <c:v>SFHE</c:v>
                </c:pt>
                <c:pt idx="5">
                  <c:v>SNI</c:v>
                </c:pt>
                <c:pt idx="6">
                  <c:v>Var Habitat</c:v>
                </c:pt>
              </c:strCache>
            </c:strRef>
          </c:cat>
          <c:val>
            <c:numRef>
              <c:f>'2016'!$N$8:$N$15</c:f>
              <c:numCache>
                <c:formatCode>_("€"* #,##0.00_);_("€"* \(#,##0.00\);_("€"* "-"??_);_(@_)</c:formatCode>
                <c:ptCount val="7"/>
                <c:pt idx="0">
                  <c:v>65830.540000000008</c:v>
                </c:pt>
                <c:pt idx="1">
                  <c:v>135402.94999999998</c:v>
                </c:pt>
                <c:pt idx="2">
                  <c:v>0</c:v>
                </c:pt>
                <c:pt idx="3">
                  <c:v>1092.6600000000001</c:v>
                </c:pt>
                <c:pt idx="4">
                  <c:v>0</c:v>
                </c:pt>
                <c:pt idx="5">
                  <c:v>0</c:v>
                </c:pt>
                <c:pt idx="6">
                  <c:v>11361.669999999998</c:v>
                </c:pt>
              </c:numCache>
            </c:numRef>
          </c:val>
        </c:ser>
        <c:ser>
          <c:idx val="3"/>
          <c:order val="3"/>
          <c:tx>
            <c:strRef>
              <c:f>'2016'!$O$7</c:f>
              <c:strCache>
                <c:ptCount val="1"/>
                <c:pt idx="0">
                  <c:v>G.O.4ème TR 2016</c:v>
                </c:pt>
              </c:strCache>
            </c:strRef>
          </c:tx>
          <c:invertIfNegative val="0"/>
          <c:cat>
            <c:strRef>
              <c:f>'2016'!$K$8:$K$15</c:f>
              <c:strCache>
                <c:ptCount val="7"/>
                <c:pt idx="0">
                  <c:v>Erilia</c:v>
                </c:pt>
                <c:pt idx="1">
                  <c:v>L.F.V.</c:v>
                </c:pt>
                <c:pt idx="2">
                  <c:v>SAIEM</c:v>
                </c:pt>
                <c:pt idx="3">
                  <c:v>SCI MARINE</c:v>
                </c:pt>
                <c:pt idx="4">
                  <c:v>SFHE</c:v>
                </c:pt>
                <c:pt idx="5">
                  <c:v>SNI</c:v>
                </c:pt>
                <c:pt idx="6">
                  <c:v>Var Habitat</c:v>
                </c:pt>
              </c:strCache>
            </c:strRef>
          </c:cat>
          <c:val>
            <c:numRef>
              <c:f>'2016'!$O$8:$O$15</c:f>
              <c:numCache>
                <c:formatCode>_("€"* #,##0.00_);_("€"* \(#,##0.00\);_("€"* "-"??_);_(@_)</c:formatCode>
                <c:ptCount val="7"/>
                <c:pt idx="0">
                  <c:v>6176.06</c:v>
                </c:pt>
                <c:pt idx="1">
                  <c:v>50347.08</c:v>
                </c:pt>
                <c:pt idx="6">
                  <c:v>4805.67</c:v>
                </c:pt>
              </c:numCache>
            </c:numRef>
          </c:val>
        </c:ser>
        <c:ser>
          <c:idx val="4"/>
          <c:order val="4"/>
          <c:tx>
            <c:strRef>
              <c:f>'2016'!$P$7</c:f>
              <c:strCache>
                <c:ptCount val="1"/>
                <c:pt idx="0">
                  <c:v>TOTAL G.O. 2016</c:v>
                </c:pt>
              </c:strCache>
            </c:strRef>
          </c:tx>
          <c:invertIfNegative val="0"/>
          <c:cat>
            <c:strRef>
              <c:f>'2016'!$K$8:$K$15</c:f>
              <c:strCache>
                <c:ptCount val="7"/>
                <c:pt idx="0">
                  <c:v>Erilia</c:v>
                </c:pt>
                <c:pt idx="1">
                  <c:v>L.F.V.</c:v>
                </c:pt>
                <c:pt idx="2">
                  <c:v>SAIEM</c:v>
                </c:pt>
                <c:pt idx="3">
                  <c:v>SCI MARINE</c:v>
                </c:pt>
                <c:pt idx="4">
                  <c:v>SFHE</c:v>
                </c:pt>
                <c:pt idx="5">
                  <c:v>SNI</c:v>
                </c:pt>
                <c:pt idx="6">
                  <c:v>Var Habitat</c:v>
                </c:pt>
              </c:strCache>
            </c:strRef>
          </c:cat>
          <c:val>
            <c:numRef>
              <c:f>'2016'!$P$8:$P$15</c:f>
              <c:numCache>
                <c:formatCode>_("€"* #,##0.00_);_("€"* \(#,##0.00\);_("€"* "-"??_);_(@_)</c:formatCode>
                <c:ptCount val="7"/>
                <c:pt idx="0">
                  <c:v>65830.540000000008</c:v>
                </c:pt>
                <c:pt idx="1">
                  <c:v>135402.94999999998</c:v>
                </c:pt>
                <c:pt idx="2">
                  <c:v>0</c:v>
                </c:pt>
                <c:pt idx="3">
                  <c:v>1092.6600000000001</c:v>
                </c:pt>
                <c:pt idx="4">
                  <c:v>0</c:v>
                </c:pt>
                <c:pt idx="5">
                  <c:v>0</c:v>
                </c:pt>
                <c:pt idx="6">
                  <c:v>11361.669999999998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252544"/>
        <c:axId val="102254080"/>
      </c:barChart>
      <c:catAx>
        <c:axId val="102252544"/>
        <c:scaling>
          <c:orientation val="minMax"/>
        </c:scaling>
        <c:delete val="0"/>
        <c:axPos val="b"/>
        <c:majorTickMark val="out"/>
        <c:minorTickMark val="none"/>
        <c:tickLblPos val="nextTo"/>
        <c:crossAx val="102254080"/>
        <c:crosses val="autoZero"/>
        <c:auto val="1"/>
        <c:lblAlgn val="ctr"/>
        <c:lblOffset val="100"/>
        <c:noMultiLvlLbl val="0"/>
      </c:catAx>
      <c:valAx>
        <c:axId val="10225408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022525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ÉVOLUTION G.O. DRAGUIGNAN</a:t>
            </a:r>
          </a:p>
        </c:rich>
      </c:tx>
      <c:layout/>
      <c:overlay val="0"/>
      <c:spPr>
        <a:solidFill>
          <a:srgbClr val="FFFF00"/>
        </a:solidFill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txPr>
              <a:bodyPr/>
              <a:lstStyle/>
              <a:p>
                <a:pPr>
                  <a:defRPr sz="105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'2017'!$C$70:$F$70</c:f>
              <c:strCache>
                <c:ptCount val="4"/>
                <c:pt idx="0">
                  <c:v>G.O. 2014</c:v>
                </c:pt>
                <c:pt idx="1">
                  <c:v>G.O. 2015</c:v>
                </c:pt>
                <c:pt idx="2">
                  <c:v>G.O. 2016</c:v>
                </c:pt>
                <c:pt idx="3">
                  <c:v>G.O. 2017</c:v>
                </c:pt>
              </c:strCache>
            </c:strRef>
          </c:cat>
          <c:val>
            <c:numRef>
              <c:f>'2017'!$C$71:$F$71</c:f>
              <c:numCache>
                <c:formatCode>_("€"* #,##0.00_);_("€"* \(#,##0.00\);_("€"* "-"??_);_(@_)</c:formatCode>
                <c:ptCount val="4"/>
                <c:pt idx="0" formatCode="&quot;€&quot;#,##0.00_);[Red]\(&quot;€&quot;#,##0.00\)">
                  <c:v>358642.98</c:v>
                </c:pt>
                <c:pt idx="1">
                  <c:v>392614.54</c:v>
                </c:pt>
                <c:pt idx="2">
                  <c:v>213687.81999999995</c:v>
                </c:pt>
                <c:pt idx="3">
                  <c:v>163545.86000000002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950592"/>
        <c:axId val="103952384"/>
      </c:barChart>
      <c:catAx>
        <c:axId val="10395059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solidFill>
            <a:srgbClr val="FFFF00"/>
          </a:solidFill>
        </c:spPr>
        <c:txPr>
          <a:bodyPr/>
          <a:lstStyle/>
          <a:p>
            <a:pPr>
              <a:defRPr sz="1050" b="1"/>
            </a:pPr>
            <a:endParaRPr lang="fr-FR"/>
          </a:p>
        </c:txPr>
        <c:crossAx val="103952384"/>
        <c:crosses val="autoZero"/>
        <c:auto val="1"/>
        <c:lblAlgn val="ctr"/>
        <c:lblOffset val="100"/>
        <c:noMultiLvlLbl val="0"/>
      </c:catAx>
      <c:valAx>
        <c:axId val="103952384"/>
        <c:scaling>
          <c:orientation val="minMax"/>
        </c:scaling>
        <c:delete val="0"/>
        <c:axPos val="l"/>
        <c:majorGridlines/>
        <c:numFmt formatCode="&quot;€&quot;#,##0.00_);[Red]\(&quot;€&quot;#,##0.00\)" sourceLinked="1"/>
        <c:majorTickMark val="none"/>
        <c:minorTickMark val="none"/>
        <c:tickLblPos val="nextTo"/>
        <c:crossAx val="1039505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[GO DRAGUIGNAN.xlsx]2017!Tableau croisé dynamique3</c:name>
    <c:fmtId val="0"/>
  </c:pivotSource>
  <c:chart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'2017'!$H$74</c:f>
              <c:strCache>
                <c:ptCount val="1"/>
                <c:pt idx="0">
                  <c:v>G.O. 1er TR 2017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'2017'!$G$75:$G$76</c:f>
              <c:strCache>
                <c:ptCount val="1"/>
                <c:pt idx="0">
                  <c:v>Erilia</c:v>
                </c:pt>
              </c:strCache>
            </c:strRef>
          </c:cat>
          <c:val>
            <c:numRef>
              <c:f>'2017'!$H$75:$H$76</c:f>
              <c:numCache>
                <c:formatCode>_("€"* #,##0.00_);_("€"* \(#,##0.00\);_("€"* "-"??_);_(@_)</c:formatCode>
                <c:ptCount val="1"/>
                <c:pt idx="0">
                  <c:v>18673.349999999999</c:v>
                </c:pt>
              </c:numCache>
            </c:numRef>
          </c:val>
        </c:ser>
        <c:ser>
          <c:idx val="1"/>
          <c:order val="1"/>
          <c:tx>
            <c:strRef>
              <c:f>'2017'!$I$74</c:f>
              <c:strCache>
                <c:ptCount val="1"/>
                <c:pt idx="0">
                  <c:v>G.O. 2ème TR 2017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'2017'!$G$75:$G$76</c:f>
              <c:strCache>
                <c:ptCount val="1"/>
                <c:pt idx="0">
                  <c:v>Erilia</c:v>
                </c:pt>
              </c:strCache>
            </c:strRef>
          </c:cat>
          <c:val>
            <c:numRef>
              <c:f>'2017'!$I$75:$I$76</c:f>
              <c:numCache>
                <c:formatCode>_("€"* #,##0.00_);_("€"* \(#,##0.00\);_("€"* "-"??_);_(@_)</c:formatCode>
                <c:ptCount val="1"/>
                <c:pt idx="0">
                  <c:v>35549.62000000001</c:v>
                </c:pt>
              </c:numCache>
            </c:numRef>
          </c:val>
        </c:ser>
        <c:ser>
          <c:idx val="2"/>
          <c:order val="2"/>
          <c:tx>
            <c:strRef>
              <c:f>'2017'!$J$74</c:f>
              <c:strCache>
                <c:ptCount val="1"/>
                <c:pt idx="0">
                  <c:v>G.O. 3ème TR 2017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'2017'!$G$75:$G$76</c:f>
              <c:strCache>
                <c:ptCount val="1"/>
                <c:pt idx="0">
                  <c:v>Erilia</c:v>
                </c:pt>
              </c:strCache>
            </c:strRef>
          </c:cat>
          <c:val>
            <c:numRef>
              <c:f>'2017'!$J$75:$J$76</c:f>
              <c:numCache>
                <c:formatCode>_("€"* #,##0.00_);_("€"* \(#,##0.00\);_("€"* "-"??_);_(@_)</c:formatCode>
                <c:ptCount val="1"/>
                <c:pt idx="0">
                  <c:v>21383.87</c:v>
                </c:pt>
              </c:numCache>
            </c:numRef>
          </c:val>
        </c:ser>
        <c:ser>
          <c:idx val="3"/>
          <c:order val="3"/>
          <c:tx>
            <c:strRef>
              <c:f>'2017'!$K$74</c:f>
              <c:strCache>
                <c:ptCount val="1"/>
                <c:pt idx="0">
                  <c:v>G.O. 4ème TR 2017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'2017'!$G$75:$G$76</c:f>
              <c:strCache>
                <c:ptCount val="1"/>
                <c:pt idx="0">
                  <c:v>Erilia</c:v>
                </c:pt>
              </c:strCache>
            </c:strRef>
          </c:cat>
          <c:val>
            <c:numRef>
              <c:f>'2017'!$K$75:$K$76</c:f>
              <c:numCache>
                <c:formatCode>_("€"* #,##0.00_);_("€"* \(#,##0.00\);_("€"* "-"??_);_(@_)</c:formatCode>
                <c:ptCount val="1"/>
                <c:pt idx="0">
                  <c:v>3328.64</c:v>
                </c:pt>
              </c:numCache>
            </c:numRef>
          </c:val>
        </c:ser>
        <c:ser>
          <c:idx val="4"/>
          <c:order val="4"/>
          <c:tx>
            <c:strRef>
              <c:f>'2017'!$L$74</c:f>
              <c:strCache>
                <c:ptCount val="1"/>
                <c:pt idx="0">
                  <c:v>TOTAL G.O. 2017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'2017'!$G$75:$G$76</c:f>
              <c:strCache>
                <c:ptCount val="1"/>
                <c:pt idx="0">
                  <c:v>Erilia</c:v>
                </c:pt>
              </c:strCache>
            </c:strRef>
          </c:cat>
          <c:val>
            <c:numRef>
              <c:f>'2017'!$L$75:$L$76</c:f>
              <c:numCache>
                <c:formatCode>_("€"* #,##0.00_);_("€"* \(#,##0.00\);_("€"* "-"??_);_(@_)</c:formatCode>
                <c:ptCount val="1"/>
                <c:pt idx="0">
                  <c:v>78935.48000000001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6"/>
        <c:overlap val="-100"/>
        <c:axId val="104000128"/>
        <c:axId val="103616896"/>
      </c:barChart>
      <c:catAx>
        <c:axId val="104000128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solidFill>
            <a:srgbClr val="FFFF00"/>
          </a:solidFill>
        </c:spPr>
        <c:txPr>
          <a:bodyPr/>
          <a:lstStyle/>
          <a:p>
            <a:pPr>
              <a:defRPr sz="1600" b="1"/>
            </a:pPr>
            <a:endParaRPr lang="fr-FR"/>
          </a:p>
        </c:txPr>
        <c:crossAx val="103616896"/>
        <c:crosses val="autoZero"/>
        <c:auto val="1"/>
        <c:lblAlgn val="ctr"/>
        <c:lblOffset val="100"/>
        <c:noMultiLvlLbl val="0"/>
      </c:catAx>
      <c:valAx>
        <c:axId val="103616896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040001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ÉVOLUTION G.O. DRAGUIGNAN </a:t>
            </a:r>
          </a:p>
        </c:rich>
      </c:tx>
      <c:overlay val="0"/>
      <c:spPr>
        <a:solidFill>
          <a:srgbClr val="FFFF00"/>
        </a:solidFill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txPr>
              <a:bodyPr/>
              <a:lstStyle/>
              <a:p>
                <a:pPr>
                  <a:defRPr sz="105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'2018'!$C$70:$G$70</c:f>
              <c:strCache>
                <c:ptCount val="5"/>
                <c:pt idx="0">
                  <c:v>G.O. 2014</c:v>
                </c:pt>
                <c:pt idx="1">
                  <c:v>G.O. 2015</c:v>
                </c:pt>
                <c:pt idx="2">
                  <c:v>G.O. 2016</c:v>
                </c:pt>
                <c:pt idx="3">
                  <c:v>G.O. 2017</c:v>
                </c:pt>
                <c:pt idx="4">
                  <c:v>G.O. 2018</c:v>
                </c:pt>
              </c:strCache>
            </c:strRef>
          </c:cat>
          <c:val>
            <c:numRef>
              <c:f>'2018'!$C$71:$G$71</c:f>
              <c:numCache>
                <c:formatCode>_("€"* #,##0.00_);_("€"* \(#,##0.00\);_("€"* "-"??_);_(@_)</c:formatCode>
                <c:ptCount val="5"/>
                <c:pt idx="0">
                  <c:v>358642.98</c:v>
                </c:pt>
                <c:pt idx="1">
                  <c:v>392614.54</c:v>
                </c:pt>
                <c:pt idx="2">
                  <c:v>213687.81999999995</c:v>
                </c:pt>
                <c:pt idx="3">
                  <c:v>163545.86000000002</c:v>
                </c:pt>
                <c:pt idx="4">
                  <c:v>5806.28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3740544"/>
        <c:axId val="103742080"/>
      </c:barChart>
      <c:catAx>
        <c:axId val="1037405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solidFill>
            <a:srgbClr val="FFFF00"/>
          </a:solidFill>
        </c:spPr>
        <c:txPr>
          <a:bodyPr/>
          <a:lstStyle/>
          <a:p>
            <a:pPr>
              <a:defRPr sz="1050" b="1"/>
            </a:pPr>
            <a:endParaRPr lang="fr-FR"/>
          </a:p>
        </c:txPr>
        <c:crossAx val="103742080"/>
        <c:crosses val="autoZero"/>
        <c:auto val="1"/>
        <c:lblAlgn val="ctr"/>
        <c:lblOffset val="100"/>
        <c:noMultiLvlLbl val="0"/>
      </c:catAx>
      <c:valAx>
        <c:axId val="103742080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1037405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[GO DRAGUIGNAN.xlsx]2018!Tableau croisé dynamique2</c:name>
    <c:fmtId val="0"/>
  </c:pivotSource>
  <c:chart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'2018'!$I$74</c:f>
              <c:strCache>
                <c:ptCount val="1"/>
                <c:pt idx="0">
                  <c:v>G.O. 1er TR 2018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'2018'!$H$75:$H$77</c:f>
              <c:strCache>
                <c:ptCount val="2"/>
                <c:pt idx="0">
                  <c:v>Erilia</c:v>
                </c:pt>
                <c:pt idx="1">
                  <c:v>L.F.V.</c:v>
                </c:pt>
              </c:strCache>
            </c:strRef>
          </c:cat>
          <c:val>
            <c:numRef>
              <c:f>'2018'!$I$75:$I$77</c:f>
              <c:numCache>
                <c:formatCode>_("€"* #,##0.00_);_("€"* \(#,##0.00\);_("€"* "-"??_);_(@_)</c:formatCode>
                <c:ptCount val="2"/>
                <c:pt idx="1">
                  <c:v>5806.2800000000007</c:v>
                </c:pt>
              </c:numCache>
            </c:numRef>
          </c:val>
        </c:ser>
        <c:ser>
          <c:idx val="1"/>
          <c:order val="1"/>
          <c:tx>
            <c:strRef>
              <c:f>'2018'!$J$74</c:f>
              <c:strCache>
                <c:ptCount val="1"/>
                <c:pt idx="0">
                  <c:v>G.O. 2ème TR 2018</c:v>
                </c:pt>
              </c:strCache>
            </c:strRef>
          </c:tx>
          <c:invertIfNegative val="0"/>
          <c:cat>
            <c:strRef>
              <c:f>'2018'!$H$75:$H$77</c:f>
              <c:strCache>
                <c:ptCount val="2"/>
                <c:pt idx="0">
                  <c:v>Erilia</c:v>
                </c:pt>
                <c:pt idx="1">
                  <c:v>L.F.V.</c:v>
                </c:pt>
              </c:strCache>
            </c:strRef>
          </c:cat>
          <c:val>
            <c:numRef>
              <c:f>'2018'!$J$75:$J$77</c:f>
              <c:numCache>
                <c:formatCode>_("€"* #,##0.00_);_("€"* \(#,##0.00\);_("€"* "-"??_);_(@_)</c:formatCode>
                <c:ptCount val="2"/>
              </c:numCache>
            </c:numRef>
          </c:val>
        </c:ser>
        <c:ser>
          <c:idx val="2"/>
          <c:order val="2"/>
          <c:tx>
            <c:strRef>
              <c:f>'2018'!$K$74</c:f>
              <c:strCache>
                <c:ptCount val="1"/>
                <c:pt idx="0">
                  <c:v>G.O. 3ème TR 2018</c:v>
                </c:pt>
              </c:strCache>
            </c:strRef>
          </c:tx>
          <c:invertIfNegative val="0"/>
          <c:cat>
            <c:strRef>
              <c:f>'2018'!$H$75:$H$77</c:f>
              <c:strCache>
                <c:ptCount val="2"/>
                <c:pt idx="0">
                  <c:v>Erilia</c:v>
                </c:pt>
                <c:pt idx="1">
                  <c:v>L.F.V.</c:v>
                </c:pt>
              </c:strCache>
            </c:strRef>
          </c:cat>
          <c:val>
            <c:numRef>
              <c:f>'2018'!$K$75:$K$77</c:f>
              <c:numCache>
                <c:formatCode>_("€"* #,##0.00_);_("€"* \(#,##0.00\);_("€"* "-"??_);_(@_)</c:formatCode>
                <c:ptCount val="2"/>
              </c:numCache>
            </c:numRef>
          </c:val>
        </c:ser>
        <c:ser>
          <c:idx val="3"/>
          <c:order val="3"/>
          <c:tx>
            <c:strRef>
              <c:f>'2018'!$L$74</c:f>
              <c:strCache>
                <c:ptCount val="1"/>
                <c:pt idx="0">
                  <c:v>G.O. 4ème TR 2018</c:v>
                </c:pt>
              </c:strCache>
            </c:strRef>
          </c:tx>
          <c:invertIfNegative val="0"/>
          <c:cat>
            <c:strRef>
              <c:f>'2018'!$H$75:$H$77</c:f>
              <c:strCache>
                <c:ptCount val="2"/>
                <c:pt idx="0">
                  <c:v>Erilia</c:v>
                </c:pt>
                <c:pt idx="1">
                  <c:v>L.F.V.</c:v>
                </c:pt>
              </c:strCache>
            </c:strRef>
          </c:cat>
          <c:val>
            <c:numRef>
              <c:f>'2018'!$L$75:$L$77</c:f>
              <c:numCache>
                <c:formatCode>_("€"* #,##0.00_);_("€"* \(#,##0.00\);_("€"* "-"??_);_(@_)</c:formatCode>
                <c:ptCount val="2"/>
              </c:numCache>
            </c:numRef>
          </c:val>
        </c:ser>
        <c:ser>
          <c:idx val="4"/>
          <c:order val="4"/>
          <c:tx>
            <c:strRef>
              <c:f>'2018'!$M$74</c:f>
              <c:strCache>
                <c:ptCount val="1"/>
                <c:pt idx="0">
                  <c:v>TOTAL G.O. 2018 (€)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'2018'!$H$75:$H$77</c:f>
              <c:strCache>
                <c:ptCount val="2"/>
                <c:pt idx="0">
                  <c:v>Erilia</c:v>
                </c:pt>
                <c:pt idx="1">
                  <c:v>L.F.V.</c:v>
                </c:pt>
              </c:strCache>
            </c:strRef>
          </c:cat>
          <c:val>
            <c:numRef>
              <c:f>'2018'!$M$75:$M$77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5806.2800000000007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8707584"/>
        <c:axId val="104080128"/>
      </c:barChart>
      <c:catAx>
        <c:axId val="128707584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solidFill>
            <a:srgbClr val="FFFF00"/>
          </a:solidFill>
        </c:spPr>
        <c:txPr>
          <a:bodyPr/>
          <a:lstStyle/>
          <a:p>
            <a:pPr>
              <a:defRPr sz="1050" b="1"/>
            </a:pPr>
            <a:endParaRPr lang="fr-FR"/>
          </a:p>
        </c:txPr>
        <c:crossAx val="104080128"/>
        <c:crosses val="autoZero"/>
        <c:auto val="1"/>
        <c:lblAlgn val="ctr"/>
        <c:lblOffset val="100"/>
        <c:noMultiLvlLbl val="0"/>
      </c:catAx>
      <c:valAx>
        <c:axId val="104080128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1287075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323848</xdr:colOff>
      <xdr:row>28</xdr:row>
      <xdr:rowOff>200024</xdr:rowOff>
    </xdr:from>
    <xdr:to>
      <xdr:col>17</xdr:col>
      <xdr:colOff>76200</xdr:colOff>
      <xdr:row>45</xdr:row>
      <xdr:rowOff>66674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75</xdr:row>
      <xdr:rowOff>66675</xdr:rowOff>
    </xdr:from>
    <xdr:to>
      <xdr:col>6</xdr:col>
      <xdr:colOff>304800</xdr:colOff>
      <xdr:row>92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300037</xdr:colOff>
      <xdr:row>22</xdr:row>
      <xdr:rowOff>85725</xdr:rowOff>
    </xdr:from>
    <xdr:to>
      <xdr:col>15</xdr:col>
      <xdr:colOff>709612</xdr:colOff>
      <xdr:row>36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73</xdr:row>
      <xdr:rowOff>95250</xdr:rowOff>
    </xdr:from>
    <xdr:to>
      <xdr:col>5</xdr:col>
      <xdr:colOff>257175</xdr:colOff>
      <xdr:row>90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295275</xdr:colOff>
      <xdr:row>89</xdr:row>
      <xdr:rowOff>133349</xdr:rowOff>
    </xdr:from>
    <xdr:to>
      <xdr:col>14</xdr:col>
      <xdr:colOff>695325</xdr:colOff>
      <xdr:row>107</xdr:row>
      <xdr:rowOff>180974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676274</xdr:colOff>
      <xdr:row>73</xdr:row>
      <xdr:rowOff>85725</xdr:rowOff>
    </xdr:from>
    <xdr:to>
      <xdr:col>5</xdr:col>
      <xdr:colOff>542924</xdr:colOff>
      <xdr:row>87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247650</xdr:colOff>
      <xdr:row>83</xdr:row>
      <xdr:rowOff>85725</xdr:rowOff>
    </xdr:from>
    <xdr:to>
      <xdr:col>14</xdr:col>
      <xdr:colOff>0</xdr:colOff>
      <xdr:row>97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29.394398032404" createdVersion="4" refreshedVersion="4" minRefreshableVersion="3" recordCount="63">
  <cacheSource type="worksheet">
    <worksheetSource name="Tableau2"/>
  </cacheSource>
  <cacheFields count="9">
    <cacheField name="_x000a_Convention" numFmtId="0">
      <sharedItems containsSemiMixedTypes="0" containsString="0" containsNumber="1" containsInteger="1" minValue="575" maxValue="2715"/>
    </cacheField>
    <cacheField name="Nom de _x000a_l'ensemble immobilier" numFmtId="0">
      <sharedItems/>
    </cacheField>
    <cacheField name="Bailleur" numFmtId="0">
      <sharedItems count="7">
        <s v="SFHE"/>
        <s v="SNI"/>
        <s v="L.F.V."/>
        <s v="SAIEM"/>
        <s v="Var Habitat"/>
        <s v="Erilia"/>
        <s v="SCI MARINE"/>
      </sharedItems>
    </cacheField>
    <cacheField name="Ville" numFmtId="0">
      <sharedItems/>
    </cacheField>
    <cacheField name="GO _x000a_1er trim._x000a_2015 (€)" numFmtId="44">
      <sharedItems containsString="0" containsBlank="1" containsNumber="1" minValue="80.23" maxValue="13321.33"/>
    </cacheField>
    <cacheField name="GO _x000a_2ème trim._x000a_2015 (€)" numFmtId="44">
      <sharedItems containsString="0" containsBlank="1" containsNumber="1" minValue="108.61" maxValue="14175.11"/>
    </cacheField>
    <cacheField name="GO _x000a_3ème trim._x000a_2015 (€)" numFmtId="0">
      <sharedItems containsString="0" containsBlank="1" containsNumber="1" minValue="121.27" maxValue="17325.95"/>
    </cacheField>
    <cacheField name="GO _x000a_4ème trim._x000a_2015 (€)" numFmtId="44">
      <sharedItems containsString="0" containsBlank="1" containsNumber="1" minValue="122.53" maxValue="17103.46"/>
    </cacheField>
    <cacheField name="Total GO 2015 (€)" numFmtId="44">
      <sharedItems containsSemiMixedTypes="0" containsString="0" containsNumber="1" minValue="0" maxValue="54581.57999999999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129.495593981483" createdVersion="4" refreshedVersion="4" minRefreshableVersion="3" recordCount="63">
  <cacheSource type="worksheet">
    <worksheetSource name="Tableau22[[Nom de _x000a_l''ensemble immobilier]:[Total GO 2016 (€)]]"/>
  </cacheSource>
  <cacheFields count="8">
    <cacheField name="Nom de _x000a_l'ensemble immobilier" numFmtId="0">
      <sharedItems/>
    </cacheField>
    <cacheField name="Bailleur" numFmtId="0">
      <sharedItems count="7">
        <s v="SFHE"/>
        <s v="SNI"/>
        <s v="L.F.V."/>
        <s v="SAIEM"/>
        <s v="Var Habitat"/>
        <s v="Erilia"/>
        <s v="SCI MARINE"/>
      </sharedItems>
    </cacheField>
    <cacheField name="Ville" numFmtId="0">
      <sharedItems/>
    </cacheField>
    <cacheField name="GO _x000a_1er trim._x000a_2016 (€)" numFmtId="44">
      <sharedItems containsString="0" containsBlank="1" containsNumber="1" minValue="119.47" maxValue="10982.13"/>
    </cacheField>
    <cacheField name="GO _x000a_2ème trim._x000a_2016 (€)" numFmtId="44">
      <sharedItems containsString="0" containsBlank="1" containsNumber="1" minValue="122.89" maxValue="7484.05"/>
    </cacheField>
    <cacheField name="GO _x000a_3ème trim._x000a_2016 (€)" numFmtId="0">
      <sharedItems containsString="0" containsBlank="1" containsNumber="1" minValue="305.75" maxValue="16818.12"/>
    </cacheField>
    <cacheField name="GO _x000a_4ème trim._x000a_2016 (€)" numFmtId="44">
      <sharedItems containsString="0" containsBlank="1" containsNumber="1" minValue="92.93" maxValue="17275.11"/>
    </cacheField>
    <cacheField name="Total GO 2016 (€)" numFmtId="44">
      <sharedItems containsSemiMixedTypes="0" containsString="0" containsNumber="1" minValue="0" maxValue="52559.4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3139.628613078705" createdVersion="4" refreshedVersion="4" minRefreshableVersion="3" recordCount="61">
  <cacheSource type="worksheet">
    <worksheetSource name="Tableau2248"/>
  </cacheSource>
  <cacheFields count="9">
    <cacheField name="_x000a_Convention" numFmtId="0">
      <sharedItems containsSemiMixedTypes="0" containsString="0" containsNumber="1" containsInteger="1" minValue="575" maxValue="2715"/>
    </cacheField>
    <cacheField name="Nom de _x000a_l'ensemble immobilier" numFmtId="0">
      <sharedItems/>
    </cacheField>
    <cacheField name="Bailleur" numFmtId="0">
      <sharedItems count="7">
        <s v="SFHE"/>
        <s v="L.F.V."/>
        <s v="SNI"/>
        <s v="SAIEM"/>
        <s v="Var Habitat"/>
        <s v="Erilia"/>
        <s v="SCI MARINE"/>
      </sharedItems>
    </cacheField>
    <cacheField name="Ville" numFmtId="0">
      <sharedItems/>
    </cacheField>
    <cacheField name="GO _x000a_1er trim._x000a_2018 (€)" numFmtId="44">
      <sharedItems containsString="0" containsBlank="1" containsNumber="1" minValue="237.45" maxValue="1431.58"/>
    </cacheField>
    <cacheField name="GO _x000a_2ème trim._x000a_2018 (€)" numFmtId="44">
      <sharedItems containsNonDate="0" containsString="0" containsBlank="1"/>
    </cacheField>
    <cacheField name="GO _x000a_3ème trim._x000a_2018 (€)" numFmtId="44">
      <sharedItems containsNonDate="0" containsString="0" containsBlank="1"/>
    </cacheField>
    <cacheField name="GO _x000a_4ème trim._x000a_2018 (€)" numFmtId="44">
      <sharedItems containsNonDate="0" containsString="0" containsBlank="1"/>
    </cacheField>
    <cacheField name="Total GO 2018 (€)" numFmtId="44">
      <sharedItems containsSemiMixedTypes="0" containsString="0" containsNumber="1" minValue="0" maxValue="1431.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Auteur" refreshedDate="43164.487649305556" createdVersion="4" refreshedVersion="4" minRefreshableVersion="3" recordCount="61">
  <cacheSource type="worksheet">
    <worksheetSource name="Tableau224"/>
  </cacheSource>
  <cacheFields count="9">
    <cacheField name="_x000a_Convention" numFmtId="0">
      <sharedItems containsSemiMixedTypes="0" containsString="0" containsNumber="1" containsInteger="1" minValue="575" maxValue="2715"/>
    </cacheField>
    <cacheField name="Nom de _x000a_l'ensemble immobilier" numFmtId="0">
      <sharedItems/>
    </cacheField>
    <cacheField name="Bailleur" numFmtId="0">
      <sharedItems count="7">
        <s v="SFHE"/>
        <s v="L.F.V."/>
        <s v="SNI"/>
        <s v="SAIEM"/>
        <s v="Var Habitat"/>
        <s v="Erilia"/>
        <s v="SCI MARINE"/>
      </sharedItems>
    </cacheField>
    <cacheField name="Ville" numFmtId="0">
      <sharedItems/>
    </cacheField>
    <cacheField name="GO _x000a_1er trim._x000a_2016 (€)" numFmtId="0">
      <sharedItems containsString="0" containsBlank="1" containsNumber="1" minValue="30.18" maxValue="8539.2900000000009"/>
    </cacheField>
    <cacheField name="GO _x000a_2ème trim._x000a_2016 (€)" numFmtId="0">
      <sharedItems containsString="0" containsBlank="1" containsNumber="1" minValue="33.57" maxValue="6459.51"/>
    </cacheField>
    <cacheField name="GO _x000a_3ème trim._x000a_2016 (€)" numFmtId="0">
      <sharedItems containsString="0" containsBlank="1" containsNumber="1" minValue="13.58" maxValue="8982.19"/>
    </cacheField>
    <cacheField name="GO _x000a_4ème trim._x000a_2016 (€)" numFmtId="0">
      <sharedItems containsString="0" containsBlank="1" containsNumber="1" minValue="21.65" maxValue="3730.58"/>
    </cacheField>
    <cacheField name="Total GO 2016 (€)" numFmtId="44">
      <sharedItems containsSemiMixedTypes="0" containsString="0" containsNumber="1" minValue="0" maxValue="26813.9500000000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">
  <r>
    <n v="575"/>
    <s v="LES HAUTS DE LA COULETTE"/>
    <x v="0"/>
    <s v="VIDAUBAN"/>
    <m/>
    <m/>
    <m/>
    <m/>
    <n v="0"/>
  </r>
  <r>
    <n v="948"/>
    <s v="SAINT LAMBERT II"/>
    <x v="1"/>
    <s v="FREJUS"/>
    <n v="2763.48"/>
    <n v="1767.1"/>
    <m/>
    <m/>
    <n v="4530.58"/>
  </r>
  <r>
    <n v="954"/>
    <s v="SAINT LAMBERT I"/>
    <x v="1"/>
    <s v="FREJUS"/>
    <n v="8656.83"/>
    <n v="14175.11"/>
    <m/>
    <m/>
    <n v="22831.940000000002"/>
  </r>
  <r>
    <n v="988"/>
    <s v="CAMP ROBERT III"/>
    <x v="2"/>
    <s v="FREJUS"/>
    <n v="1245.8599999999999"/>
    <n v="4372.7"/>
    <n v="5377.28"/>
    <n v="2248.5500000000002"/>
    <n v="13244.39"/>
  </r>
  <r>
    <n v="989"/>
    <s v="CAMP ROBERT IV"/>
    <x v="2"/>
    <s v="FREJUS"/>
    <n v="6469.95"/>
    <n v="5005.7299999999996"/>
    <n v="1831.43"/>
    <n v="524.26"/>
    <n v="13831.37"/>
  </r>
  <r>
    <n v="993"/>
    <s v="CAMP ROBERT I"/>
    <x v="2"/>
    <s v="FREJUS"/>
    <n v="11211.05"/>
    <n v="8941.1200000000008"/>
    <n v="17325.95"/>
    <n v="17103.46"/>
    <n v="54581.579999999994"/>
  </r>
  <r>
    <n v="1562"/>
    <s v="SAINT ROCH I"/>
    <x v="1"/>
    <s v="NICE"/>
    <n v="3984.14"/>
    <n v="5304.16"/>
    <m/>
    <m/>
    <n v="9288.2999999999993"/>
  </r>
  <r>
    <n v="1629"/>
    <s v="LE KENNEDY"/>
    <x v="0"/>
    <s v="DRAGUIGNAN"/>
    <m/>
    <m/>
    <m/>
    <m/>
    <n v="0"/>
  </r>
  <r>
    <n v="1630"/>
    <s v="LE LOUBET"/>
    <x v="3"/>
    <s v="DRAGUIGNAN"/>
    <m/>
    <n v="1134.75"/>
    <n v="3690.84"/>
    <n v="2553.0100000000002"/>
    <n v="7378.6"/>
  </r>
  <r>
    <n v="1637"/>
    <s v="LES FLORALIES I"/>
    <x v="4"/>
    <s v="DRAGUIGNAN"/>
    <n v="895.12"/>
    <m/>
    <n v="1062.27"/>
    <m/>
    <n v="1957.3899999999999"/>
  </r>
  <r>
    <n v="1640"/>
    <s v="LE CADRAN SOLAIRE"/>
    <x v="2"/>
    <s v="DRAGUIGNAN"/>
    <n v="94.72"/>
    <n v="2384.52"/>
    <n v="2382.33"/>
    <n v="3919.88"/>
    <n v="8781.4500000000007"/>
  </r>
  <r>
    <n v="1641"/>
    <s v="LES FLORALIES II"/>
    <x v="4"/>
    <s v="DRAGUIGNAN"/>
    <m/>
    <n v="618.20000000000005"/>
    <n v="309.10000000000002"/>
    <m/>
    <n v="927.30000000000007"/>
  </r>
  <r>
    <n v="1643"/>
    <s v="LES SOULEIES"/>
    <x v="4"/>
    <s v="DRAGUIGNAN"/>
    <m/>
    <n v="525.95000000000005"/>
    <n v="1845.04"/>
    <n v="891.14"/>
    <n v="3262.1299999999997"/>
  </r>
  <r>
    <n v="1681"/>
    <s v="CAMP ROBERT II"/>
    <x v="2"/>
    <s v="FREJUS"/>
    <n v="3470.03"/>
    <n v="6437.11"/>
    <n v="6754.83"/>
    <n v="3519.59"/>
    <n v="20181.560000000001"/>
  </r>
  <r>
    <n v="1776"/>
    <s v="ANCIENNE GENDARMERIE"/>
    <x v="2"/>
    <s v="DRAGUIGNAN"/>
    <n v="1602.5"/>
    <n v="4046.8"/>
    <n v="5560.45"/>
    <n v="2445.3200000000002"/>
    <n v="13655.07"/>
  </r>
  <r>
    <n v="1868"/>
    <s v="QUARTIER JARDINS"/>
    <x v="2"/>
    <s v="DRAGUIGNAN"/>
    <n v="2263.4499999999998"/>
    <n v="2676.98"/>
    <m/>
    <m/>
    <n v="4940.43"/>
  </r>
  <r>
    <n v="1888"/>
    <s v="L'ARGENS"/>
    <x v="2"/>
    <s v="VIDAUBAN"/>
    <m/>
    <n v="258.63"/>
    <n v="1160.3499999999999"/>
    <n v="713.24"/>
    <n v="2132.2200000000003"/>
  </r>
  <r>
    <n v="1916"/>
    <s v=" ESPLANADE 2"/>
    <x v="2"/>
    <s v="DRAGUIGNAN"/>
    <m/>
    <n v="2384.52"/>
    <n v="1238.23"/>
    <m/>
    <n v="3622.75"/>
  </r>
  <r>
    <n v="2002"/>
    <s v="L'OREE DU BOIS"/>
    <x v="5"/>
    <s v="DRAGUIGNAN"/>
    <m/>
    <n v="3165.63"/>
    <n v="1123.29"/>
    <n v="1123.29"/>
    <n v="5412.21"/>
  </r>
  <r>
    <n v="2104"/>
    <s v="LES CAPUCINES (TR 1)"/>
    <x v="5"/>
    <s v="LE LUC "/>
    <n v="3048.72"/>
    <n v="4452.34"/>
    <n v="3290.6"/>
    <n v="2020.53"/>
    <n v="12812.19"/>
  </r>
  <r>
    <n v="2105"/>
    <s v="LES CAPUCINES (TR 2)"/>
    <x v="5"/>
    <s v="LE LUC "/>
    <m/>
    <n v="2023.34"/>
    <n v="4931.3999999999996"/>
    <n v="10155.31"/>
    <n v="17110.05"/>
  </r>
  <r>
    <n v="2136"/>
    <s v="LES PORTIQUES"/>
    <x v="4"/>
    <s v="DRAGUIGNAN"/>
    <n v="318.75"/>
    <n v="606.13"/>
    <n v="494.69"/>
    <n v="122.53"/>
    <n v="1542.1"/>
  </r>
  <r>
    <n v="2158"/>
    <s v="CAMP ROBERT V"/>
    <x v="2"/>
    <s v="FREJUS"/>
    <n v="13321.33"/>
    <n v="2461.37"/>
    <n v="11226.11"/>
    <n v="5768"/>
    <n v="32776.81"/>
  </r>
  <r>
    <n v="2180"/>
    <s v="LA VIGNE VIERGE"/>
    <x v="5"/>
    <s v="DRAGUIGNAN"/>
    <m/>
    <m/>
    <n v="1449.31"/>
    <m/>
    <n v="1449.31"/>
  </r>
  <r>
    <n v="2185"/>
    <s v="LES CAPUCINES (TR 3)"/>
    <x v="5"/>
    <s v="LE LUC "/>
    <n v="767.44"/>
    <n v="462.69"/>
    <n v="4207.88"/>
    <n v="4512"/>
    <n v="9950.01"/>
  </r>
  <r>
    <n v="2186"/>
    <s v="LES CAPUCINES (TR 4)"/>
    <x v="5"/>
    <s v="LE LUC "/>
    <m/>
    <n v="2785.74"/>
    <n v="3606.36"/>
    <n v="2258.4299999999998"/>
    <n v="8650.5300000000007"/>
  </r>
  <r>
    <n v="2220"/>
    <s v=" LOMBARDS"/>
    <x v="2"/>
    <s v="DRAGUIGNAN"/>
    <n v="941.48"/>
    <n v="1220.07"/>
    <n v="2206.52"/>
    <n v="1185.3499999999999"/>
    <n v="5553.42"/>
  </r>
  <r>
    <n v="2223"/>
    <s v="LES PALMIERS"/>
    <x v="1"/>
    <s v="COGOLIN"/>
    <m/>
    <m/>
    <m/>
    <m/>
    <n v="0"/>
  </r>
  <r>
    <n v="2224"/>
    <s v="SAINT ANTOINE"/>
    <x v="1"/>
    <s v="SAINT TROPEZ"/>
    <m/>
    <m/>
    <m/>
    <m/>
    <n v="0"/>
  </r>
  <r>
    <n v="2226"/>
    <s v="VAL AIR"/>
    <x v="1"/>
    <s v="MENTON"/>
    <m/>
    <m/>
    <m/>
    <m/>
    <n v="0"/>
  </r>
  <r>
    <n v="2318"/>
    <s v="TIVOLE"/>
    <x v="1"/>
    <s v="SAINT TROPEZ"/>
    <m/>
    <m/>
    <m/>
    <m/>
    <n v="0"/>
  </r>
  <r>
    <n v="2320"/>
    <s v="LES MURIERS"/>
    <x v="1"/>
    <s v="FREJUS"/>
    <n v="4108.1899999999996"/>
    <n v="9731.91"/>
    <m/>
    <m/>
    <n v="13840.099999999999"/>
  </r>
  <r>
    <n v="2330"/>
    <s v="LES TILLEULS"/>
    <x v="2"/>
    <s v="DRAGUIGNAN"/>
    <n v="1114.21"/>
    <n v="460.72"/>
    <n v="512.27"/>
    <m/>
    <n v="2087.1999999999998"/>
  </r>
  <r>
    <n v="2353"/>
    <s v="LES ACACIAS"/>
    <x v="1"/>
    <s v="DRAGUIGNAN"/>
    <n v="3426"/>
    <m/>
    <m/>
    <m/>
    <n v="3426"/>
  </r>
  <r>
    <n v="2361"/>
    <s v=" LA REMONTE"/>
    <x v="1"/>
    <s v="SAINT RAPHAEL"/>
    <n v="1955.31"/>
    <n v="779.96"/>
    <m/>
    <m/>
    <n v="2735.27"/>
  </r>
  <r>
    <n v="2390"/>
    <s v="L' OLIVINE"/>
    <x v="5"/>
    <s v="FIGANIERES"/>
    <n v="504.59"/>
    <n v="4059.43"/>
    <m/>
    <n v="665.54"/>
    <n v="5229.5599999999995"/>
  </r>
  <r>
    <n v="2394"/>
    <s v="LE CLOS SAINT ROCH"/>
    <x v="5"/>
    <s v="LES ARCS"/>
    <m/>
    <n v="3329.76"/>
    <n v="5054.3900000000003"/>
    <n v="643.14"/>
    <n v="9027.2900000000009"/>
  </r>
  <r>
    <n v="2395"/>
    <s v="L'ERMITAGE"/>
    <x v="5"/>
    <s v="VIDAUBAN"/>
    <n v="3704.38"/>
    <n v="8252.34"/>
    <n v="5826.46"/>
    <m/>
    <n v="17783.18"/>
  </r>
  <r>
    <n v="2429"/>
    <s v="LA MESCLA"/>
    <x v="1"/>
    <s v="DRAGUIGNAN"/>
    <n v="498.19"/>
    <n v="3134.56"/>
    <m/>
    <m/>
    <n v="3632.75"/>
  </r>
  <r>
    <n v="2442"/>
    <s v="LES CAPUCINES (TR 5)"/>
    <x v="5"/>
    <s v="LE LUC "/>
    <n v="92.03"/>
    <m/>
    <n v="2231.4"/>
    <n v="2319.46"/>
    <n v="4642.8900000000003"/>
  </r>
  <r>
    <n v="2487"/>
    <s v="LE PATIO"/>
    <x v="5"/>
    <s v="DRAGUIGNAN"/>
    <n v="326.44"/>
    <m/>
    <m/>
    <m/>
    <n v="326.44"/>
  </r>
  <r>
    <n v="2507"/>
    <s v="LES NEGADIS"/>
    <x v="3"/>
    <s v="DRAGUIGNAN"/>
    <m/>
    <m/>
    <m/>
    <m/>
    <n v="0"/>
  </r>
  <r>
    <n v="2508"/>
    <s v="JARDINS D'ERASMUS"/>
    <x v="5"/>
    <s v="NICE"/>
    <n v="423.56"/>
    <m/>
    <m/>
    <m/>
    <n v="423.56"/>
  </r>
  <r>
    <n v="2528"/>
    <s v=" BELLI DI VENANSON"/>
    <x v="5"/>
    <s v="NICE"/>
    <m/>
    <m/>
    <m/>
    <m/>
    <n v="0"/>
  </r>
  <r>
    <n v="2529"/>
    <s v="LA MESCLA II"/>
    <x v="1"/>
    <s v="DRAGUIGNAN"/>
    <n v="2923.48"/>
    <n v="217.06"/>
    <m/>
    <m/>
    <n v="3140.54"/>
  </r>
  <r>
    <n v="2534"/>
    <s v="RESIDENCE MARINE"/>
    <x v="6"/>
    <s v="LE LUC "/>
    <m/>
    <n v="2487.84"/>
    <n v="2385.2399999999998"/>
    <m/>
    <n v="4873.08"/>
  </r>
  <r>
    <n v="2575"/>
    <s v="LE PATIO"/>
    <x v="1"/>
    <s v="DRAGUIGNAN"/>
    <n v="1434.37"/>
    <n v="219.49"/>
    <m/>
    <m/>
    <n v="1653.86"/>
  </r>
  <r>
    <n v="2592"/>
    <s v="LES JARDINS DE MAGDALA I "/>
    <x v="4"/>
    <s v="ST MAXIMIN "/>
    <n v="1009.12"/>
    <n v="2290.92"/>
    <m/>
    <m/>
    <n v="3300.04"/>
  </r>
  <r>
    <n v="2597"/>
    <s v="VICTORIA"/>
    <x v="1"/>
    <s v="DRAGUIGNAN"/>
    <n v="1064.71"/>
    <n v="2631.72"/>
    <m/>
    <m/>
    <n v="3696.43"/>
  </r>
  <r>
    <n v="2598"/>
    <s v="ESPACE CHABRAN"/>
    <x v="3"/>
    <s v="DRAGUIGNAN"/>
    <n v="3396.34"/>
    <n v="665.45"/>
    <n v="4480.68"/>
    <n v="4474.29"/>
    <n v="13016.760000000002"/>
  </r>
  <r>
    <n v="2606"/>
    <s v=" LES QUATRE SAISONS"/>
    <x v="1"/>
    <s v="BRIGNOLES"/>
    <n v="1978.64"/>
    <n v="1070.31"/>
    <m/>
    <m/>
    <n v="3048.95"/>
  </r>
  <r>
    <n v="2610"/>
    <s v=" LES JARDINS DE MAGDALA II"/>
    <x v="4"/>
    <s v="ST MAXIMIN "/>
    <m/>
    <m/>
    <m/>
    <m/>
    <n v="0"/>
  </r>
  <r>
    <n v="2611"/>
    <s v=" LA CLOSERIE D'EUGENIE"/>
    <x v="4"/>
    <s v="DRAGUIGNAN"/>
    <m/>
    <n v="120.55"/>
    <n v="121.27"/>
    <m/>
    <n v="241.82"/>
  </r>
  <r>
    <n v="2641"/>
    <s v="TRANS - CHAUDRONNIERS"/>
    <x v="3"/>
    <s v="DRAGUIGNAN"/>
    <m/>
    <m/>
    <m/>
    <m/>
    <n v="0"/>
  </r>
  <r>
    <n v="2642"/>
    <s v="TOUR DES TANNEURS"/>
    <x v="3"/>
    <s v="DRAGUIGNAN"/>
    <m/>
    <m/>
    <m/>
    <m/>
    <n v="0"/>
  </r>
  <r>
    <n v="2643"/>
    <s v="RESIDENCE ETOILE"/>
    <x v="3"/>
    <s v="DRAGUIGNAN"/>
    <m/>
    <m/>
    <m/>
    <m/>
    <n v="0"/>
  </r>
  <r>
    <n v="2658"/>
    <s v="LE CLOS D'ANJOUAN"/>
    <x v="2"/>
    <s v="LE CANNET"/>
    <n v="3320.98"/>
    <n v="1167.3399999999999"/>
    <m/>
    <m/>
    <n v="4488.32"/>
  </r>
  <r>
    <n v="2665"/>
    <s v="Hameau de Mathurine Muse"/>
    <x v="1"/>
    <s v="MONTFERRAT"/>
    <n v="80.23"/>
    <n v="1802.4"/>
    <m/>
    <m/>
    <n v="1882.63"/>
  </r>
  <r>
    <n v="2674"/>
    <s v="VIA AURELIA"/>
    <x v="4"/>
    <s v="VIDAUBAN"/>
    <m/>
    <m/>
    <m/>
    <m/>
    <n v="0"/>
  </r>
  <r>
    <n v="2690"/>
    <s v=" LES VIGNES"/>
    <x v="1"/>
    <s v="COGOLIN"/>
    <m/>
    <m/>
    <m/>
    <m/>
    <n v="0"/>
  </r>
  <r>
    <n v="2691"/>
    <s v="LE BAOUCHET"/>
    <x v="2"/>
    <s v="DRAGUIGNAN"/>
    <n v="1201.1199999999999"/>
    <n v="2993.39"/>
    <n v="1738.68"/>
    <n v="988.2"/>
    <n v="6921.39"/>
  </r>
  <r>
    <n v="2706"/>
    <s v="CLOS DES ALBIZIAS"/>
    <x v="4"/>
    <s v="DRAGUIGNAN"/>
    <m/>
    <n v="108.61"/>
    <m/>
    <m/>
    <n v="108.61"/>
  </r>
  <r>
    <n v="2715"/>
    <s v="VILLA BARBARA"/>
    <x v="2"/>
    <s v="DRAGUIGNAN"/>
    <n v="735.19"/>
    <n v="1095.6199999999999"/>
    <n v="460.52"/>
    <n v="392.85"/>
    <n v="2684.1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3">
  <r>
    <s v="LES HAUTS DE LA COULETTE"/>
    <x v="0"/>
    <s v="VIDAUBAN"/>
    <m/>
    <m/>
    <m/>
    <m/>
    <n v="0"/>
  </r>
  <r>
    <s v="SAINT LAMBERT II"/>
    <x v="1"/>
    <s v="FREJUS"/>
    <m/>
    <m/>
    <m/>
    <m/>
    <n v="0"/>
  </r>
  <r>
    <s v="SAINT LAMBERT I"/>
    <x v="1"/>
    <s v="FREJUS"/>
    <m/>
    <m/>
    <m/>
    <m/>
    <n v="0"/>
  </r>
  <r>
    <s v="CAMP ROBERT III"/>
    <x v="2"/>
    <s v="FREJUS"/>
    <n v="2221.1799999999998"/>
    <n v="2133.14"/>
    <n v="3032.71"/>
    <m/>
    <n v="7387.03"/>
  </r>
  <r>
    <s v="CAMP ROBERT IV"/>
    <x v="2"/>
    <s v="FREJUS"/>
    <m/>
    <n v="1259.22"/>
    <n v="6365.4"/>
    <n v="2402.69"/>
    <n v="10027.31"/>
  </r>
  <r>
    <s v="CAMP ROBERT I"/>
    <x v="2"/>
    <s v="FREJUS"/>
    <n v="10982.13"/>
    <n v="7484.05"/>
    <n v="16818.12"/>
    <n v="17275.11"/>
    <n v="52559.41"/>
  </r>
  <r>
    <s v="SAINT ROCH I"/>
    <x v="1"/>
    <s v="NICE"/>
    <m/>
    <m/>
    <m/>
    <m/>
    <n v="0"/>
  </r>
  <r>
    <s v="LE KENNEDY"/>
    <x v="0"/>
    <s v="DRAGUIGNAN"/>
    <m/>
    <m/>
    <m/>
    <m/>
    <n v="0"/>
  </r>
  <r>
    <s v="LE LOUBET"/>
    <x v="3"/>
    <s v="DRAGUIGNAN"/>
    <m/>
    <m/>
    <m/>
    <m/>
    <n v="0"/>
  </r>
  <r>
    <s v="LES FLORALIES I"/>
    <x v="4"/>
    <s v="DRAGUIGNAN"/>
    <m/>
    <m/>
    <m/>
    <m/>
    <n v="0"/>
  </r>
  <r>
    <s v="LE CADRAN SOLAIRE"/>
    <x v="2"/>
    <s v="DRAGUIGNAN"/>
    <n v="2553.0300000000002"/>
    <n v="3111.56"/>
    <n v="4238.9399999999996"/>
    <n v="1521.56"/>
    <n v="11425.089999999998"/>
  </r>
  <r>
    <s v="LES FLORALIES II"/>
    <x v="4"/>
    <s v="DRAGUIGNAN"/>
    <n v="382.06"/>
    <m/>
    <n v="309.10000000000002"/>
    <m/>
    <n v="691.16000000000008"/>
  </r>
  <r>
    <s v="LES SOULEIES"/>
    <x v="4"/>
    <s v="DRAGUIGNAN"/>
    <m/>
    <n v="2453"/>
    <n v="3062.46"/>
    <n v="2571.4699999999998"/>
    <n v="8086.93"/>
  </r>
  <r>
    <s v="CAMP ROBERT II"/>
    <x v="2"/>
    <s v="FREJUS"/>
    <n v="3480.56"/>
    <n v="3190.1"/>
    <n v="2334.61"/>
    <n v="1035.26"/>
    <n v="10040.530000000001"/>
  </r>
  <r>
    <s v="ANCIENNE GENDARMERIE"/>
    <x v="2"/>
    <s v="DRAGUIGNAN"/>
    <n v="2636.36"/>
    <n v="5186.6899999999996"/>
    <n v="4350.05"/>
    <n v="1843.18"/>
    <n v="14016.279999999999"/>
  </r>
  <r>
    <s v="QUARTIER JARDINS"/>
    <x v="2"/>
    <s v="DRAGUIGNAN"/>
    <m/>
    <n v="911.36"/>
    <n v="1987.23"/>
    <m/>
    <n v="2898.59"/>
  </r>
  <r>
    <s v="L'ARGENS"/>
    <x v="2"/>
    <s v="VIDAUBAN"/>
    <n v="1214.82"/>
    <m/>
    <m/>
    <m/>
    <n v="1214.82"/>
  </r>
  <r>
    <s v=" ESPLANADE 2"/>
    <x v="2"/>
    <s v="DRAGUIGNAN"/>
    <m/>
    <m/>
    <m/>
    <m/>
    <n v="0"/>
  </r>
  <r>
    <s v="L'OREE DU BOIS"/>
    <x v="5"/>
    <s v="DRAGUIGNAN"/>
    <n v="2587.67"/>
    <n v="3654.56"/>
    <m/>
    <m/>
    <n v="6242.23"/>
  </r>
  <r>
    <s v="LES CAPUCINES (TR 1)"/>
    <x v="5"/>
    <s v="LE LUC "/>
    <n v="153.08000000000001"/>
    <n v="4808.46"/>
    <m/>
    <n v="1853.12"/>
    <n v="6814.66"/>
  </r>
  <r>
    <s v="LES CAPUCINES (TR 2)"/>
    <x v="5"/>
    <s v="LE LUC "/>
    <n v="4549.1099999999997"/>
    <n v="3270.86"/>
    <n v="1694.95"/>
    <n v="820.99"/>
    <n v="10335.91"/>
  </r>
  <r>
    <s v="LES PORTIQUES"/>
    <x v="4"/>
    <s v="DRAGUIGNAN"/>
    <m/>
    <m/>
    <n v="1434.11"/>
    <n v="677.51"/>
    <n v="2111.62"/>
  </r>
  <r>
    <s v="CAMP ROBERT V"/>
    <x v="2"/>
    <s v="FREJUS"/>
    <n v="119.47"/>
    <n v="305.10000000000002"/>
    <n v="3802.43"/>
    <n v="1563.06"/>
    <n v="5790.0599999999995"/>
  </r>
  <r>
    <s v="LA VIGNE VIERGE"/>
    <x v="5"/>
    <s v="DRAGUIGNAN"/>
    <m/>
    <m/>
    <n v="462.45"/>
    <m/>
    <n v="462.45"/>
  </r>
  <r>
    <s v="LES CAPUCINES (TR 3)"/>
    <x v="5"/>
    <s v="LE LUC "/>
    <n v="155.94999999999999"/>
    <n v="4660.62"/>
    <n v="1285.8900000000001"/>
    <m/>
    <n v="6102.46"/>
  </r>
  <r>
    <s v="LES CAPUCINES (TR 4)"/>
    <x v="5"/>
    <s v="LE LUC "/>
    <n v="2490.83"/>
    <n v="5723.91"/>
    <n v="1101.01"/>
    <n v="5000"/>
    <n v="14315.75"/>
  </r>
  <r>
    <s v=" LOMBARDS"/>
    <x v="2"/>
    <s v="DRAGUIGNAN"/>
    <m/>
    <m/>
    <m/>
    <m/>
    <n v="0"/>
  </r>
  <r>
    <s v="LES PALMIERS"/>
    <x v="1"/>
    <s v="COGOLIN"/>
    <m/>
    <m/>
    <m/>
    <m/>
    <n v="0"/>
  </r>
  <r>
    <s v="SAINT ANTOINE"/>
    <x v="1"/>
    <s v="SAINT TROPEZ"/>
    <m/>
    <m/>
    <m/>
    <m/>
    <n v="0"/>
  </r>
  <r>
    <s v="VAL AIR"/>
    <x v="1"/>
    <s v="MENTON"/>
    <m/>
    <m/>
    <m/>
    <m/>
    <n v="0"/>
  </r>
  <r>
    <s v="TIVOLE"/>
    <x v="1"/>
    <s v="SAINT TROPEZ"/>
    <m/>
    <m/>
    <m/>
    <m/>
    <n v="0"/>
  </r>
  <r>
    <s v="LES MURIERS"/>
    <x v="1"/>
    <s v="FREJUS"/>
    <m/>
    <m/>
    <m/>
    <m/>
    <n v="0"/>
  </r>
  <r>
    <s v="LES TILLEULS"/>
    <x v="2"/>
    <s v="DRAGUIGNAN"/>
    <m/>
    <m/>
    <m/>
    <m/>
    <n v="0"/>
  </r>
  <r>
    <s v="LES ACACIAS"/>
    <x v="1"/>
    <s v="DRAGUIGNAN"/>
    <m/>
    <m/>
    <m/>
    <m/>
    <n v="0"/>
  </r>
  <r>
    <s v=" LA REMONTE"/>
    <x v="1"/>
    <s v="SAINT RAPHAEL"/>
    <m/>
    <m/>
    <m/>
    <m/>
    <n v="0"/>
  </r>
  <r>
    <s v="L' OLIVINE"/>
    <x v="5"/>
    <s v="FIGANIERES"/>
    <m/>
    <n v="122.89"/>
    <m/>
    <n v="92.93"/>
    <n v="215.82"/>
  </r>
  <r>
    <s v="LE CLOS SAINT ROCH"/>
    <x v="5"/>
    <s v="LES ARCS"/>
    <n v="796.76"/>
    <n v="1762.4"/>
    <n v="976.16"/>
    <n v="1282.1400000000001"/>
    <n v="4817.46"/>
  </r>
  <r>
    <s v="L'ERMITAGE"/>
    <x v="5"/>
    <s v="VIDAUBAN"/>
    <n v="741.76"/>
    <n v="2295.5100000000002"/>
    <n v="349.85"/>
    <n v="1431.18"/>
    <n v="4818.3"/>
  </r>
  <r>
    <s v="LA MESCLA"/>
    <x v="1"/>
    <s v="DRAGUIGNAN"/>
    <m/>
    <m/>
    <m/>
    <m/>
    <n v="0"/>
  </r>
  <r>
    <s v="LES CAPUCINES (TR 5)"/>
    <x v="5"/>
    <s v="LE LUC "/>
    <n v="731.17"/>
    <n v="1562.1"/>
    <m/>
    <n v="1837.77"/>
    <n v="4131.04"/>
  </r>
  <r>
    <s v="LE PATIO"/>
    <x v="5"/>
    <s v="DRAGUIGNAN"/>
    <n v="1521.66"/>
    <n v="2623.85"/>
    <n v="305.75"/>
    <n v="2640.65"/>
    <n v="7091.91"/>
  </r>
  <r>
    <s v="LES NEGADIS"/>
    <x v="3"/>
    <s v="DRAGUIGNAN"/>
    <m/>
    <m/>
    <m/>
    <m/>
    <n v="0"/>
  </r>
  <r>
    <s v="JARDINS D'ERASMUS"/>
    <x v="5"/>
    <s v="NICE"/>
    <n v="377.87"/>
    <m/>
    <m/>
    <n v="104.68"/>
    <n v="482.55"/>
  </r>
  <r>
    <s v=" BELLI DI VENANSON"/>
    <x v="5"/>
    <s v="NICE"/>
    <m/>
    <m/>
    <m/>
    <m/>
    <n v="0"/>
  </r>
  <r>
    <s v="LA MESCLA II"/>
    <x v="1"/>
    <s v="DRAGUIGNAN"/>
    <m/>
    <m/>
    <m/>
    <m/>
    <n v="0"/>
  </r>
  <r>
    <s v="RESIDENCE MARINE"/>
    <x v="6"/>
    <s v="LE LUC "/>
    <m/>
    <n v="1092.6600000000001"/>
    <m/>
    <m/>
    <n v="1092.6600000000001"/>
  </r>
  <r>
    <s v="LE PATIO"/>
    <x v="1"/>
    <s v="DRAGUIGNAN"/>
    <m/>
    <m/>
    <m/>
    <m/>
    <n v="0"/>
  </r>
  <r>
    <s v="LES JARDINS DE MAGDALA I "/>
    <x v="4"/>
    <s v="ST MAXIMIN "/>
    <m/>
    <m/>
    <m/>
    <m/>
    <n v="0"/>
  </r>
  <r>
    <s v="VICTORIA"/>
    <x v="1"/>
    <s v="DRAGUIGNAN"/>
    <m/>
    <m/>
    <m/>
    <m/>
    <n v="0"/>
  </r>
  <r>
    <s v="ESPACE CHABRAN"/>
    <x v="3"/>
    <s v="DRAGUIGNAN"/>
    <m/>
    <m/>
    <m/>
    <m/>
    <n v="0"/>
  </r>
  <r>
    <s v=" LES QUATRE SAISONS"/>
    <x v="1"/>
    <s v="BRIGNOLES"/>
    <m/>
    <m/>
    <m/>
    <m/>
    <n v="0"/>
  </r>
  <r>
    <s v=" LES JARDINS DE MAGDALA II"/>
    <x v="4"/>
    <s v="ST MAXIMIN "/>
    <m/>
    <m/>
    <m/>
    <m/>
    <n v="0"/>
  </r>
  <r>
    <s v=" LA CLOSERIE D'EUGENIE"/>
    <x v="4"/>
    <s v="DRAGUIGNAN"/>
    <n v="235.98"/>
    <n v="235.98"/>
    <m/>
    <m/>
    <n v="471.96"/>
  </r>
  <r>
    <s v="TRANS - CHAUDRONNIERS"/>
    <x v="3"/>
    <s v="DRAGUIGNAN"/>
    <m/>
    <m/>
    <m/>
    <m/>
    <n v="0"/>
  </r>
  <r>
    <s v="TOUR DES TANNEURS"/>
    <x v="3"/>
    <s v="DRAGUIGNAN"/>
    <m/>
    <m/>
    <m/>
    <m/>
    <n v="0"/>
  </r>
  <r>
    <s v="RESIDENCE ETOILE"/>
    <x v="3"/>
    <s v="DRAGUIGNAN"/>
    <m/>
    <m/>
    <m/>
    <m/>
    <n v="0"/>
  </r>
  <r>
    <s v="LE CLOS D'ANJOUAN"/>
    <x v="2"/>
    <s v="LE CANNET"/>
    <m/>
    <n v="1026.26"/>
    <n v="2957.84"/>
    <n v="3690.3"/>
    <n v="7674.4000000000005"/>
  </r>
  <r>
    <s v="HAMEAU DES MATHURINES - MUSE"/>
    <x v="1"/>
    <s v="MONTFERRAT"/>
    <m/>
    <m/>
    <m/>
    <m/>
    <n v="0"/>
  </r>
  <r>
    <s v="VIA AURELIA"/>
    <x v="4"/>
    <s v="VIDAUBAN"/>
    <m/>
    <m/>
    <m/>
    <m/>
    <n v="0"/>
  </r>
  <r>
    <s v=" LES VIGNES"/>
    <x v="1"/>
    <s v="COGOLIN"/>
    <m/>
    <m/>
    <m/>
    <m/>
    <n v="0"/>
  </r>
  <r>
    <s v="LE BAOUCHET"/>
    <x v="2"/>
    <s v="DRAGUIGNAN"/>
    <n v="1481.76"/>
    <n v="373.2"/>
    <n v="2501.6799999999998"/>
    <n v="1167.99"/>
    <n v="5524.6299999999992"/>
  </r>
  <r>
    <s v="CLOS DES ALBIZIAS"/>
    <x v="4"/>
    <s v="DRAGUIGNAN"/>
    <m/>
    <m/>
    <m/>
    <m/>
    <n v="0"/>
  </r>
  <r>
    <s v="VILLA BARBARA"/>
    <x v="2"/>
    <s v="DRAGUIGNAN"/>
    <n v="1351.83"/>
    <n v="1238.18"/>
    <n v="1958.07"/>
    <n v="2296.7199999999998"/>
    <n v="6844.799999999999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61">
  <r>
    <n v="575"/>
    <s v="LES HAUTS DE LA COULETTE"/>
    <x v="0"/>
    <s v="VIDAUBAN"/>
    <m/>
    <m/>
    <m/>
    <m/>
    <n v="0"/>
  </r>
  <r>
    <n v="988"/>
    <s v="CAMP ROBERT III"/>
    <x v="1"/>
    <s v="FREJUS"/>
    <n v="782.71"/>
    <m/>
    <m/>
    <m/>
    <n v="782.71"/>
  </r>
  <r>
    <n v="989"/>
    <s v="CAMP ROBERT IV"/>
    <x v="1"/>
    <s v="FREJUS"/>
    <m/>
    <m/>
    <m/>
    <m/>
    <n v="0"/>
  </r>
  <r>
    <n v="993"/>
    <s v="CAMP ROBERT I"/>
    <x v="1"/>
    <s v="FREJUS"/>
    <n v="1303.44"/>
    <m/>
    <m/>
    <m/>
    <n v="1303.44"/>
  </r>
  <r>
    <n v="1562"/>
    <s v="SAINT ROCH I"/>
    <x v="2"/>
    <s v="NICE"/>
    <m/>
    <m/>
    <m/>
    <m/>
    <n v="0"/>
  </r>
  <r>
    <n v="1629"/>
    <s v="LE KENNEDY"/>
    <x v="0"/>
    <s v="DRAGUIGNAN"/>
    <m/>
    <m/>
    <m/>
    <m/>
    <n v="0"/>
  </r>
  <r>
    <n v="1630"/>
    <s v="LE LOUBET"/>
    <x v="3"/>
    <s v="DRAGUIGNAN"/>
    <m/>
    <m/>
    <m/>
    <m/>
    <n v="0"/>
  </r>
  <r>
    <n v="1637"/>
    <s v="LES FLORALIES I"/>
    <x v="4"/>
    <s v="DRAGUIGNAN"/>
    <m/>
    <m/>
    <m/>
    <m/>
    <n v="0"/>
  </r>
  <r>
    <n v="1640"/>
    <s v="LE CADRAN SOLAIRE"/>
    <x v="1"/>
    <s v="DRAGUIGNAN"/>
    <m/>
    <m/>
    <m/>
    <m/>
    <n v="0"/>
  </r>
  <r>
    <n v="1641"/>
    <s v="LES FLORALIES II"/>
    <x v="4"/>
    <s v="DRAGUIGNAN"/>
    <m/>
    <m/>
    <m/>
    <m/>
    <n v="0"/>
  </r>
  <r>
    <n v="1643"/>
    <s v="LES SOULEIES"/>
    <x v="4"/>
    <s v="DRAGUIGNAN"/>
    <m/>
    <m/>
    <m/>
    <m/>
    <n v="0"/>
  </r>
  <r>
    <n v="1681"/>
    <s v="CAMP ROBERT II"/>
    <x v="1"/>
    <s v="FREJUS"/>
    <m/>
    <m/>
    <m/>
    <m/>
    <n v="0"/>
  </r>
  <r>
    <n v="1776"/>
    <s v="ANCIENNE GENDARMERIE"/>
    <x v="1"/>
    <s v="DRAGUIGNAN"/>
    <m/>
    <m/>
    <m/>
    <m/>
    <n v="0"/>
  </r>
  <r>
    <n v="1868"/>
    <s v="QUARTIER JARDINS"/>
    <x v="1"/>
    <s v="DRAGUIGNAN"/>
    <m/>
    <m/>
    <m/>
    <m/>
    <n v="0"/>
  </r>
  <r>
    <n v="1888"/>
    <s v="L'ARGENS"/>
    <x v="1"/>
    <s v="VIDAUBAN"/>
    <m/>
    <m/>
    <m/>
    <m/>
    <n v="0"/>
  </r>
  <r>
    <n v="1916"/>
    <s v=" ESPLANADE 1"/>
    <x v="1"/>
    <s v="DRAGUIGNAN"/>
    <n v="710.7"/>
    <m/>
    <m/>
    <m/>
    <n v="710.7"/>
  </r>
  <r>
    <n v="2002"/>
    <s v="L'OREE DU BOIS"/>
    <x v="5"/>
    <s v="DRAGUIGNAN"/>
    <m/>
    <m/>
    <m/>
    <m/>
    <n v="0"/>
  </r>
  <r>
    <n v="2104"/>
    <s v="LES CAPUCINES (TR 1)"/>
    <x v="5"/>
    <s v="LE LUC "/>
    <m/>
    <m/>
    <m/>
    <m/>
    <n v="0"/>
  </r>
  <r>
    <n v="2105"/>
    <s v="LES CAPUCINES (TR 2)"/>
    <x v="5"/>
    <s v="LE LUC "/>
    <m/>
    <m/>
    <m/>
    <m/>
    <n v="0"/>
  </r>
  <r>
    <n v="2136"/>
    <s v="LES PORTIQUES"/>
    <x v="4"/>
    <s v="DRAGUIGNAN"/>
    <m/>
    <m/>
    <m/>
    <m/>
    <n v="0"/>
  </r>
  <r>
    <n v="2158"/>
    <s v="CAMP ROBERT V"/>
    <x v="1"/>
    <s v="FREJUS"/>
    <m/>
    <m/>
    <m/>
    <m/>
    <n v="0"/>
  </r>
  <r>
    <n v="2180"/>
    <s v="LA VIGNE VIERGE"/>
    <x v="5"/>
    <s v="DRAGUIGNAN"/>
    <m/>
    <m/>
    <m/>
    <m/>
    <n v="0"/>
  </r>
  <r>
    <n v="2185"/>
    <s v="LES CAPUCINES (TR 3)"/>
    <x v="5"/>
    <s v="LE LUC "/>
    <m/>
    <m/>
    <m/>
    <m/>
    <n v="0"/>
  </r>
  <r>
    <n v="2186"/>
    <s v="LES CAPUCINES (TR 4)"/>
    <x v="5"/>
    <s v="LE LUC "/>
    <m/>
    <m/>
    <m/>
    <m/>
    <n v="0"/>
  </r>
  <r>
    <n v="2220"/>
    <s v=" LOMBARDS"/>
    <x v="1"/>
    <s v="DRAGUIGNAN"/>
    <n v="1340.4"/>
    <m/>
    <m/>
    <m/>
    <n v="1340.4"/>
  </r>
  <r>
    <n v="2223"/>
    <s v="LES PALMIERS"/>
    <x v="2"/>
    <s v="COGOLIN"/>
    <m/>
    <m/>
    <m/>
    <m/>
    <n v="0"/>
  </r>
  <r>
    <n v="2224"/>
    <s v="SAINT ANTOINE"/>
    <x v="2"/>
    <s v="SAINT TROPEZ"/>
    <m/>
    <m/>
    <m/>
    <m/>
    <n v="0"/>
  </r>
  <r>
    <n v="2226"/>
    <s v="VAL AIR"/>
    <x v="2"/>
    <s v="MENTON"/>
    <m/>
    <m/>
    <m/>
    <m/>
    <n v="0"/>
  </r>
  <r>
    <n v="2318"/>
    <s v="TIVOLE"/>
    <x v="2"/>
    <s v="SAINT TROPEZ"/>
    <m/>
    <m/>
    <m/>
    <m/>
    <n v="0"/>
  </r>
  <r>
    <n v="2320"/>
    <s v="LES MURIERS"/>
    <x v="2"/>
    <s v="FREJUS"/>
    <m/>
    <m/>
    <m/>
    <m/>
    <n v="0"/>
  </r>
  <r>
    <n v="2330"/>
    <s v="LES TILLEULS"/>
    <x v="1"/>
    <s v="DRAGUIGNAN"/>
    <m/>
    <m/>
    <m/>
    <m/>
    <n v="0"/>
  </r>
  <r>
    <n v="2353"/>
    <s v="LES ACACIAS"/>
    <x v="2"/>
    <s v="DRAGUIGNAN"/>
    <m/>
    <m/>
    <m/>
    <m/>
    <n v="0"/>
  </r>
  <r>
    <n v="2361"/>
    <s v=" LA REMONTE"/>
    <x v="2"/>
    <s v="SAINT RAPHAEL"/>
    <m/>
    <m/>
    <m/>
    <m/>
    <n v="0"/>
  </r>
  <r>
    <n v="2390"/>
    <s v="L' OLIVINE"/>
    <x v="5"/>
    <s v="FIGANIERES"/>
    <m/>
    <m/>
    <m/>
    <m/>
    <n v="0"/>
  </r>
  <r>
    <n v="2394"/>
    <s v="LE CLOS SAINT ROCH"/>
    <x v="5"/>
    <s v="LES ARCS"/>
    <m/>
    <m/>
    <m/>
    <m/>
    <n v="0"/>
  </r>
  <r>
    <n v="2395"/>
    <s v="L'ERMITAGE"/>
    <x v="5"/>
    <s v="VIDAUBAN"/>
    <m/>
    <m/>
    <m/>
    <m/>
    <n v="0"/>
  </r>
  <r>
    <n v="2429"/>
    <s v="LA MESCLA"/>
    <x v="2"/>
    <s v="DRAGUIGNAN"/>
    <m/>
    <m/>
    <m/>
    <m/>
    <n v="0"/>
  </r>
  <r>
    <n v="2442"/>
    <s v="LES CAPUCINES (TR 5)"/>
    <x v="5"/>
    <s v="LE LUC "/>
    <m/>
    <m/>
    <m/>
    <m/>
    <n v="0"/>
  </r>
  <r>
    <n v="2487"/>
    <s v="LE PATIO"/>
    <x v="5"/>
    <s v="DRAGUIGNAN"/>
    <m/>
    <m/>
    <m/>
    <m/>
    <n v="0"/>
  </r>
  <r>
    <n v="2507"/>
    <s v="LES NEGADIS"/>
    <x v="3"/>
    <s v="DRAGUIGNAN"/>
    <m/>
    <m/>
    <m/>
    <m/>
    <n v="0"/>
  </r>
  <r>
    <n v="2508"/>
    <s v="JARDINS D'ERASMUS"/>
    <x v="5"/>
    <s v="NICE"/>
    <m/>
    <m/>
    <m/>
    <m/>
    <n v="0"/>
  </r>
  <r>
    <n v="2528"/>
    <s v=" BELLI DI VENANSON"/>
    <x v="5"/>
    <s v="NICE"/>
    <m/>
    <m/>
    <m/>
    <m/>
    <n v="0"/>
  </r>
  <r>
    <n v="2529"/>
    <s v="LA MESCLA II"/>
    <x v="2"/>
    <s v="DRAGUIGNAN"/>
    <m/>
    <m/>
    <m/>
    <m/>
    <n v="0"/>
  </r>
  <r>
    <n v="2534"/>
    <s v="RESIDENCE MARINE"/>
    <x v="6"/>
    <s v="LE LUC "/>
    <m/>
    <m/>
    <m/>
    <m/>
    <n v="0"/>
  </r>
  <r>
    <n v="2575"/>
    <s v="LE PATIO"/>
    <x v="2"/>
    <s v="DRAGUIGNAN"/>
    <m/>
    <m/>
    <m/>
    <m/>
    <n v="0"/>
  </r>
  <r>
    <n v="2592"/>
    <s v="LES JARDINS DE MAGDALA I "/>
    <x v="4"/>
    <s v="ST MAXIMIN "/>
    <m/>
    <m/>
    <m/>
    <m/>
    <n v="0"/>
  </r>
  <r>
    <n v="2597"/>
    <s v="VICTORIA"/>
    <x v="2"/>
    <s v="DRAGUIGNAN"/>
    <m/>
    <m/>
    <m/>
    <m/>
    <n v="0"/>
  </r>
  <r>
    <n v="2598"/>
    <s v="ESPACE CHABRAN"/>
    <x v="3"/>
    <s v="DRAGUIGNAN"/>
    <m/>
    <m/>
    <m/>
    <m/>
    <n v="0"/>
  </r>
  <r>
    <n v="2606"/>
    <s v=" LES QUATRE SAISONS"/>
    <x v="2"/>
    <s v="BRIGNOLES"/>
    <m/>
    <m/>
    <m/>
    <m/>
    <n v="0"/>
  </r>
  <r>
    <n v="2610"/>
    <s v=" LES JARDINS DE MAGDALA II"/>
    <x v="4"/>
    <s v="ST MAXIMIN "/>
    <m/>
    <m/>
    <m/>
    <m/>
    <n v="0"/>
  </r>
  <r>
    <n v="2611"/>
    <s v=" LA CLOSERIE D'EUGENIE"/>
    <x v="4"/>
    <s v="DRAGUIGNAN"/>
    <m/>
    <m/>
    <m/>
    <m/>
    <n v="0"/>
  </r>
  <r>
    <n v="2641"/>
    <s v="TRANS - CHAUDRONNIERS"/>
    <x v="3"/>
    <s v="DRAGUIGNAN"/>
    <m/>
    <m/>
    <m/>
    <m/>
    <n v="0"/>
  </r>
  <r>
    <n v="2642"/>
    <s v="TOUR DES TANNEURS"/>
    <x v="3"/>
    <s v="DRAGUIGNAN"/>
    <m/>
    <m/>
    <m/>
    <m/>
    <n v="0"/>
  </r>
  <r>
    <n v="2643"/>
    <s v="RESIDENCE ETOILE"/>
    <x v="3"/>
    <s v="DRAGUIGNAN"/>
    <m/>
    <m/>
    <m/>
    <m/>
    <n v="0"/>
  </r>
  <r>
    <n v="2658"/>
    <s v="LE CLOS D'ANJOUAN"/>
    <x v="1"/>
    <s v="LE CANNET"/>
    <m/>
    <m/>
    <m/>
    <m/>
    <n v="0"/>
  </r>
  <r>
    <n v="2665"/>
    <s v="HAMEAU DES MATHURINES - MUSE"/>
    <x v="2"/>
    <s v="MONTFERRAT"/>
    <m/>
    <m/>
    <m/>
    <m/>
    <n v="0"/>
  </r>
  <r>
    <n v="2674"/>
    <s v="VIA AURELIA"/>
    <x v="4"/>
    <s v="VIDAUBAN"/>
    <m/>
    <m/>
    <m/>
    <m/>
    <n v="0"/>
  </r>
  <r>
    <n v="2690"/>
    <s v=" LES VIGNES"/>
    <x v="2"/>
    <s v="COGOLIN"/>
    <m/>
    <m/>
    <m/>
    <m/>
    <n v="0"/>
  </r>
  <r>
    <n v="2691"/>
    <s v="LE BAOUCHET"/>
    <x v="1"/>
    <s v="DRAGUIGNAN"/>
    <n v="237.45"/>
    <m/>
    <m/>
    <m/>
    <n v="237.45"/>
  </r>
  <r>
    <n v="2706"/>
    <s v="CLOS DES ALBIZIAS"/>
    <x v="4"/>
    <s v="DRAGUIGNAN"/>
    <m/>
    <m/>
    <m/>
    <m/>
    <n v="0"/>
  </r>
  <r>
    <n v="2715"/>
    <s v="VILLA BARBARA"/>
    <x v="1"/>
    <s v="DRAGUIGNAN"/>
    <n v="1431.58"/>
    <m/>
    <m/>
    <m/>
    <n v="1431.58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61">
  <r>
    <n v="575"/>
    <s v="LES HAUTS DE LA COULETTE"/>
    <x v="0"/>
    <s v="VIDAUBAN"/>
    <m/>
    <m/>
    <m/>
    <m/>
    <n v="0"/>
  </r>
  <r>
    <n v="988"/>
    <s v="CAMP ROBERT III"/>
    <x v="1"/>
    <s v="FREJUS"/>
    <n v="949.55"/>
    <n v="1595.19"/>
    <n v="1074.1500000000001"/>
    <m/>
    <n v="3618.89"/>
  </r>
  <r>
    <n v="989"/>
    <s v="CAMP ROBERT IV"/>
    <x v="1"/>
    <s v="FREJUS"/>
    <m/>
    <n v="1412.41"/>
    <n v="1553.08"/>
    <n v="21.65"/>
    <n v="2987.14"/>
  </r>
  <r>
    <n v="993"/>
    <s v="CAMP ROBERT I"/>
    <x v="1"/>
    <s v="FREJUS"/>
    <n v="8539.2900000000009"/>
    <n v="5561.89"/>
    <n v="8982.19"/>
    <n v="3730.58"/>
    <n v="26813.950000000004"/>
  </r>
  <r>
    <n v="1562"/>
    <s v="SAINT ROCH I"/>
    <x v="2"/>
    <s v="NICE"/>
    <m/>
    <m/>
    <m/>
    <m/>
    <n v="0"/>
  </r>
  <r>
    <n v="1629"/>
    <s v="LE KENNEDY"/>
    <x v="0"/>
    <s v="DRAGUIGNAN"/>
    <m/>
    <m/>
    <m/>
    <m/>
    <n v="0"/>
  </r>
  <r>
    <n v="1630"/>
    <s v="LE LOUBET"/>
    <x v="3"/>
    <s v="DRAGUIGNAN"/>
    <m/>
    <m/>
    <m/>
    <m/>
    <n v="0"/>
  </r>
  <r>
    <n v="1637"/>
    <s v="LES FLORALIES I"/>
    <x v="4"/>
    <s v="DRAGUIGNAN"/>
    <m/>
    <m/>
    <m/>
    <m/>
    <n v="0"/>
  </r>
  <r>
    <n v="1640"/>
    <s v="LE CADRAN SOLAIRE"/>
    <x v="1"/>
    <s v="DRAGUIGNAN"/>
    <n v="760.78"/>
    <m/>
    <m/>
    <m/>
    <n v="760.78"/>
  </r>
  <r>
    <n v="1641"/>
    <s v="LES FLORALIES II"/>
    <x v="4"/>
    <s v="DRAGUIGNAN"/>
    <m/>
    <n v="142.15"/>
    <m/>
    <m/>
    <n v="142.15"/>
  </r>
  <r>
    <n v="1643"/>
    <s v="LES SOULEIES"/>
    <x v="4"/>
    <s v="DRAGUIGNAN"/>
    <m/>
    <m/>
    <n v="5185.99"/>
    <n v="1891.61"/>
    <n v="7077.5999999999995"/>
  </r>
  <r>
    <n v="1681"/>
    <s v="CAMP ROBERT II"/>
    <x v="1"/>
    <s v="FREJUS"/>
    <m/>
    <n v="33.57"/>
    <n v="1199.3499999999999"/>
    <n v="119.07"/>
    <n v="1351.9899999999998"/>
  </r>
  <r>
    <n v="1776"/>
    <s v="ANCIENNE GENDARMERIE"/>
    <x v="1"/>
    <s v="DRAGUIGNAN"/>
    <n v="702.32"/>
    <n v="541.45000000000005"/>
    <n v="6020.53"/>
    <n v="2646.37"/>
    <n v="9910.6699999999983"/>
  </r>
  <r>
    <n v="1868"/>
    <s v="QUARTIER JARDINS"/>
    <x v="1"/>
    <s v="DRAGUIGNAN"/>
    <n v="643.75"/>
    <m/>
    <m/>
    <m/>
    <n v="643.75"/>
  </r>
  <r>
    <n v="1888"/>
    <s v="L'ARGENS"/>
    <x v="1"/>
    <s v="VIDAUBAN"/>
    <m/>
    <n v="486.5"/>
    <n v="66.900000000000006"/>
    <m/>
    <n v="553.4"/>
  </r>
  <r>
    <n v="1916"/>
    <s v=" ESPLANADE 2"/>
    <x v="1"/>
    <s v="DRAGUIGNAN"/>
    <m/>
    <m/>
    <n v="1909.54"/>
    <n v="1070.7"/>
    <n v="2980.24"/>
  </r>
  <r>
    <n v="2002"/>
    <s v="L'OREE DU BOIS"/>
    <x v="5"/>
    <s v="DRAGUIGNAN"/>
    <n v="949.05"/>
    <n v="2070.4"/>
    <n v="3002.21"/>
    <m/>
    <n v="6021.66"/>
  </r>
  <r>
    <n v="2104"/>
    <s v="LES CAPUCINES (TR 1)"/>
    <x v="5"/>
    <s v="LE LUC "/>
    <n v="30.18"/>
    <n v="53.91"/>
    <n v="4050.12"/>
    <m/>
    <n v="4134.21"/>
  </r>
  <r>
    <n v="2105"/>
    <s v="LES CAPUCINES (TR 2)"/>
    <x v="5"/>
    <s v="LE LUC "/>
    <n v="1058.04"/>
    <n v="3765.21"/>
    <m/>
    <m/>
    <n v="4823.25"/>
  </r>
  <r>
    <n v="2136"/>
    <s v="LES PORTIQUES"/>
    <x v="4"/>
    <s v="DRAGUIGNAN"/>
    <m/>
    <n v="584.69000000000005"/>
    <n v="281.43"/>
    <n v="220.88"/>
    <n v="1087"/>
  </r>
  <r>
    <n v="2158"/>
    <s v="CAMP ROBERT V"/>
    <x v="1"/>
    <s v="FREJUS"/>
    <m/>
    <m/>
    <n v="2428.63"/>
    <m/>
    <n v="2428.63"/>
  </r>
  <r>
    <n v="2180"/>
    <s v="LA VIGNE VIERGE"/>
    <x v="5"/>
    <s v="DRAGUIGNAN"/>
    <n v="501.34"/>
    <n v="1360.75"/>
    <n v="4476.53"/>
    <m/>
    <n v="6338.62"/>
  </r>
  <r>
    <n v="2185"/>
    <s v="LES CAPUCINES (TR 3)"/>
    <x v="5"/>
    <s v="LE LUC "/>
    <m/>
    <n v="848.54"/>
    <m/>
    <m/>
    <n v="848.54"/>
  </r>
  <r>
    <n v="2186"/>
    <s v="LES CAPUCINES (TR 4)"/>
    <x v="5"/>
    <s v="LE LUC "/>
    <n v="3448.53"/>
    <n v="4923.54"/>
    <m/>
    <m/>
    <n v="8372.07"/>
  </r>
  <r>
    <n v="2220"/>
    <s v=" LOMBARDS"/>
    <x v="1"/>
    <s v="DRAGUIGNAN"/>
    <m/>
    <n v="1236.1099999999999"/>
    <n v="1239.8800000000001"/>
    <n v="2119.1999999999998"/>
    <n v="4595.1899999999996"/>
  </r>
  <r>
    <n v="2223"/>
    <s v="LES PALMIERS"/>
    <x v="2"/>
    <s v="COGOLIN"/>
    <m/>
    <m/>
    <m/>
    <m/>
    <n v="0"/>
  </r>
  <r>
    <n v="2224"/>
    <s v="SAINT ANTOINE"/>
    <x v="2"/>
    <s v="SAINT TROPEZ"/>
    <m/>
    <m/>
    <m/>
    <m/>
    <n v="0"/>
  </r>
  <r>
    <n v="2226"/>
    <s v="VAL AIR"/>
    <x v="2"/>
    <s v="MENTON"/>
    <m/>
    <m/>
    <m/>
    <m/>
    <n v="0"/>
  </r>
  <r>
    <n v="2318"/>
    <s v="TIVOLE"/>
    <x v="2"/>
    <s v="SAINT TROPEZ"/>
    <m/>
    <m/>
    <m/>
    <m/>
    <n v="0"/>
  </r>
  <r>
    <n v="2320"/>
    <s v="LES MURIERS"/>
    <x v="2"/>
    <s v="FREJUS"/>
    <m/>
    <m/>
    <m/>
    <m/>
    <n v="0"/>
  </r>
  <r>
    <n v="2330"/>
    <s v="LES TILLEULS"/>
    <x v="1"/>
    <s v="DRAGUIGNAN"/>
    <m/>
    <m/>
    <m/>
    <m/>
    <n v="0"/>
  </r>
  <r>
    <n v="2353"/>
    <s v="LES ACACIAS"/>
    <x v="2"/>
    <s v="DRAGUIGNAN"/>
    <m/>
    <m/>
    <m/>
    <m/>
    <n v="0"/>
  </r>
  <r>
    <n v="2361"/>
    <s v=" LA REMONTE"/>
    <x v="2"/>
    <s v="SAINT RAPHAEL"/>
    <m/>
    <m/>
    <m/>
    <m/>
    <n v="0"/>
  </r>
  <r>
    <n v="2390"/>
    <s v="L' OLIVINE"/>
    <x v="5"/>
    <s v="FIGANIERES"/>
    <n v="687.55"/>
    <n v="3236.22"/>
    <n v="325.83"/>
    <m/>
    <n v="4249.5999999999995"/>
  </r>
  <r>
    <n v="2394"/>
    <s v="LE CLOS SAINT ROCH"/>
    <x v="5"/>
    <s v="LES ARCS"/>
    <n v="4331.82"/>
    <n v="6459.51"/>
    <n v="3081.89"/>
    <m/>
    <n v="13873.22"/>
  </r>
  <r>
    <n v="2395"/>
    <s v="L'ERMITAGE"/>
    <x v="5"/>
    <s v="VIDAUBAN"/>
    <n v="381.52"/>
    <n v="2342.37"/>
    <m/>
    <m/>
    <n v="2723.89"/>
  </r>
  <r>
    <n v="2429"/>
    <s v="LA MESCLA"/>
    <x v="2"/>
    <s v="DRAGUIGNAN"/>
    <m/>
    <m/>
    <m/>
    <m/>
    <n v="0"/>
  </r>
  <r>
    <n v="2442"/>
    <s v="LES CAPUCINES (TR 5)"/>
    <x v="5"/>
    <s v="LE LUC "/>
    <n v="607.70000000000005"/>
    <n v="1710.32"/>
    <n v="1850.4"/>
    <m/>
    <n v="4168.42"/>
  </r>
  <r>
    <n v="2487"/>
    <s v="LE PATIO"/>
    <x v="5"/>
    <s v="DRAGUIGNAN"/>
    <n v="6677.62"/>
    <n v="5262.3"/>
    <n v="3688.9"/>
    <n v="3328.64"/>
    <n v="18957.46"/>
  </r>
  <r>
    <n v="2507"/>
    <s v="LES NEGADIS"/>
    <x v="3"/>
    <s v="DRAGUIGNAN"/>
    <m/>
    <m/>
    <m/>
    <m/>
    <n v="0"/>
  </r>
  <r>
    <n v="2508"/>
    <s v="JARDINS D'ERASMUS"/>
    <x v="5"/>
    <s v="NICE"/>
    <m/>
    <n v="730.05"/>
    <n v="907.99"/>
    <m/>
    <n v="1638.04"/>
  </r>
  <r>
    <n v="2528"/>
    <s v=" BELLI DI VENANSON"/>
    <x v="5"/>
    <s v="NICE"/>
    <m/>
    <n v="2786.5"/>
    <m/>
    <m/>
    <n v="2786.5"/>
  </r>
  <r>
    <n v="2529"/>
    <s v="LA MESCLA II"/>
    <x v="2"/>
    <s v="DRAGUIGNAN"/>
    <m/>
    <m/>
    <m/>
    <m/>
    <n v="0"/>
  </r>
  <r>
    <n v="2534"/>
    <s v="RESIDENCE MARINE"/>
    <x v="6"/>
    <s v="LE LUC "/>
    <m/>
    <m/>
    <n v="560"/>
    <m/>
    <n v="560"/>
  </r>
  <r>
    <n v="2575"/>
    <s v="LE PATIO"/>
    <x v="2"/>
    <s v="DRAGUIGNAN"/>
    <m/>
    <m/>
    <m/>
    <m/>
    <n v="0"/>
  </r>
  <r>
    <n v="2592"/>
    <s v="LES JARDINS DE MAGDALA I "/>
    <x v="4"/>
    <s v="ST MAXIMIN "/>
    <m/>
    <m/>
    <m/>
    <m/>
    <n v="0"/>
  </r>
  <r>
    <n v="2597"/>
    <s v="VICTORIA"/>
    <x v="2"/>
    <s v="DRAGUIGNAN"/>
    <m/>
    <m/>
    <m/>
    <m/>
    <n v="0"/>
  </r>
  <r>
    <n v="2598"/>
    <s v="ESPACE CHABRAN"/>
    <x v="3"/>
    <s v="DRAGUIGNAN"/>
    <m/>
    <m/>
    <m/>
    <m/>
    <n v="0"/>
  </r>
  <r>
    <n v="2606"/>
    <s v=" LES QUATRE SAISONS"/>
    <x v="2"/>
    <s v="BRIGNOLES"/>
    <m/>
    <m/>
    <m/>
    <m/>
    <n v="0"/>
  </r>
  <r>
    <n v="2610"/>
    <s v=" LES JARDINS DE MAGDALA II"/>
    <x v="4"/>
    <s v="ST MAXIMIN "/>
    <m/>
    <m/>
    <m/>
    <m/>
    <n v="0"/>
  </r>
  <r>
    <n v="2611"/>
    <s v=" LA CLOSERIE D'EUGENIE"/>
    <x v="4"/>
    <s v="DRAGUIGNAN"/>
    <m/>
    <m/>
    <m/>
    <m/>
    <n v="0"/>
  </r>
  <r>
    <n v="2641"/>
    <s v="TRANS - CHAUDRONNIERS"/>
    <x v="3"/>
    <s v="DRAGUIGNAN"/>
    <m/>
    <m/>
    <m/>
    <m/>
    <n v="0"/>
  </r>
  <r>
    <n v="2642"/>
    <s v="TOUR DES TANNEURS"/>
    <x v="3"/>
    <s v="DRAGUIGNAN"/>
    <m/>
    <m/>
    <m/>
    <m/>
    <n v="0"/>
  </r>
  <r>
    <n v="2643"/>
    <s v="RESIDENCE ETOILE"/>
    <x v="3"/>
    <s v="DRAGUIGNAN"/>
    <m/>
    <m/>
    <m/>
    <m/>
    <n v="0"/>
  </r>
  <r>
    <n v="2658"/>
    <s v="LE CLOS D'ANJOUAN"/>
    <x v="1"/>
    <s v="LE CANNET"/>
    <n v="1879.58"/>
    <n v="1652.18"/>
    <m/>
    <m/>
    <n v="3531.76"/>
  </r>
  <r>
    <n v="2665"/>
    <s v="HAMEAU DES MATHURINES - MUSE"/>
    <x v="2"/>
    <s v="MONTFERRAT"/>
    <m/>
    <m/>
    <m/>
    <m/>
    <n v="0"/>
  </r>
  <r>
    <n v="2674"/>
    <s v="VIA AURELIA"/>
    <x v="4"/>
    <s v="VIDAUBAN"/>
    <m/>
    <m/>
    <m/>
    <m/>
    <n v="0"/>
  </r>
  <r>
    <n v="2690"/>
    <s v=" LES VIGNES"/>
    <x v="2"/>
    <s v="COGOLIN"/>
    <m/>
    <m/>
    <m/>
    <m/>
    <n v="0"/>
  </r>
  <r>
    <n v="2691"/>
    <s v="LE BAOUCHET"/>
    <x v="1"/>
    <s v="DRAGUIGNAN"/>
    <n v="303.05"/>
    <m/>
    <n v="13.58"/>
    <n v="2466.42"/>
    <n v="2783.05"/>
  </r>
  <r>
    <n v="2706"/>
    <s v="CLOS DES ALBIZIAS"/>
    <x v="4"/>
    <s v="DRAGUIGNAN"/>
    <m/>
    <n v="1015.33"/>
    <m/>
    <m/>
    <n v="1015.33"/>
  </r>
  <r>
    <n v="2715"/>
    <s v="VILLA BARBARA"/>
    <x v="1"/>
    <s v="DRAGUIGNAN"/>
    <m/>
    <n v="624.67999999999995"/>
    <n v="6552.89"/>
    <n v="3175.26"/>
    <n v="10352.8300000000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Bailleur">
  <location ref="K7:P9" firstHeaderRow="0" firstDataRow="1" firstDataCol="1"/>
  <pivotFields count="9">
    <pivotField showAll="0"/>
    <pivotField showAll="0"/>
    <pivotField axis="axisRow" showAll="0">
      <items count="8">
        <item h="1" x="5"/>
        <item x="2"/>
        <item h="1" x="3"/>
        <item h="1" x="6"/>
        <item h="1" x="0"/>
        <item h="1" x="1"/>
        <item h="1" x="4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numFmtId="44" showAll="0"/>
  </pivotFields>
  <rowFields count="1">
    <field x="2"/>
  </rowFields>
  <rowItems count="2">
    <i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G.O. 1er TR 2015" fld="4" baseField="2" baseItem="0"/>
    <dataField name="G.O. 2ème TR 2015" fld="5" baseField="2" baseItem="0"/>
    <dataField name="G.O. 3ème TR 2015" fld="6" baseField="2" baseItem="0"/>
    <dataField name="G.O. 4ème TR 2015" fld="7" baseField="2" baseItem="0"/>
    <dataField name="TOTAL GO 2015 " fld="8" baseField="2" baseItem="0"/>
  </dataFields>
  <formats count="12">
    <format dxfId="138">
      <pivotArea field="2" type="button" dataOnly="0" labelOnly="1" outline="0" axis="axisRow" fieldPosition="0"/>
    </format>
    <format dxfId="13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36">
      <pivotArea field="2" type="button" dataOnly="0" labelOnly="1" outline="0" axis="axisRow" fieldPosition="0"/>
    </format>
    <format dxfId="135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34">
      <pivotArea type="all" dataOnly="0" outline="0" fieldPosition="0"/>
    </format>
    <format dxfId="133">
      <pivotArea dataOnly="0" labelOnly="1" fieldPosition="0">
        <references count="1">
          <reference field="2" count="0"/>
        </references>
      </pivotArea>
    </format>
    <format dxfId="132">
      <pivotArea dataOnly="0" labelOnly="1" grandRow="1" outline="0" fieldPosition="0"/>
    </format>
    <format dxfId="131">
      <pivotArea field="2" type="button" dataOnly="0" labelOnly="1" outline="0" axis="axisRow" fieldPosition="0"/>
    </format>
    <format dxfId="130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29">
      <pivotArea outline="0" collapsedLevelsAreSubtotals="1" fieldPosition="0"/>
    </format>
    <format dxfId="128">
      <pivotArea grandRow="1" outline="0" collapsedLevelsAreSubtotals="1" fieldPosition="0"/>
    </format>
    <format dxfId="12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Dark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Bailleur">
  <location ref="K7:P15" firstHeaderRow="0" firstDataRow="1" firstDataCol="1"/>
  <pivotFields count="8">
    <pivotField showAll="0"/>
    <pivotField axis="axisRow" showAll="0">
      <items count="8">
        <item x="5"/>
        <item x="2"/>
        <item x="3"/>
        <item x="6"/>
        <item x="0"/>
        <item x="1"/>
        <item x="4"/>
        <item t="default"/>
      </items>
    </pivotField>
    <pivotField showAll="0"/>
    <pivotField dataField="1" showAll="0"/>
    <pivotField dataField="1" showAll="0"/>
    <pivotField dataField="1" showAll="0"/>
    <pivotField showAll="0"/>
    <pivotField dataField="1" numFmtId="44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G.O. 1er TR 2016" fld="3" baseField="1" baseItem="0"/>
    <dataField name="G.O.2ème TR 2016" fld="4" baseField="1" baseItem="0"/>
    <dataField name="G.O.3ème TR 2016" fld="7" baseField="1" baseItem="0"/>
    <dataField name="G.O.4ème TR 2016" fld="5" baseField="1" baseItem="0"/>
    <dataField name="TOTAL G.O. 2016" fld="7" baseField="1" baseItem="0"/>
  </dataFields>
  <formats count="17">
    <format dxfId="112">
      <pivotArea field="1" type="button" dataOnly="0" labelOnly="1" outline="0" axis="axisRow" fieldPosition="0"/>
    </format>
    <format dxfId="11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10">
      <pivotArea field="1" type="button" dataOnly="0" labelOnly="1" outline="0" axis="axisRow" fieldPosition="0"/>
    </format>
    <format dxfId="109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08">
      <pivotArea field="1" type="button" dataOnly="0" labelOnly="1" outline="0" axis="axisRow" fieldPosition="0"/>
    </format>
    <format dxfId="10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06">
      <pivotArea outline="0" collapsedLevelsAreSubtotals="1" fieldPosition="0"/>
    </format>
    <format dxfId="105">
      <pivotArea type="all" dataOnly="0" outline="0" fieldPosition="0"/>
    </format>
    <format dxfId="104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03">
      <pivotArea field="1" type="button" dataOnly="0" labelOnly="1" outline="0" axis="axisRow" fieldPosition="0"/>
    </format>
    <format dxfId="102">
      <pivotArea dataOnly="0" labelOnly="1" fieldPosition="0">
        <references count="1">
          <reference field="1" count="0"/>
        </references>
      </pivotArea>
    </format>
    <format dxfId="101">
      <pivotArea dataOnly="0" labelOnly="1" grandRow="1" outline="0" fieldPosition="0"/>
    </format>
    <format dxfId="100">
      <pivotArea grandRow="1" outline="0" collapsedLevelsAreSubtotals="1" fieldPosition="0"/>
    </format>
    <format dxfId="99">
      <pivotArea field="1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98">
      <pivotArea field="1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97">
      <pivotArea field="1" grandRow="1" outline="0" collapsedLevelsAreSubtotals="1" axis="axisRow" fieldPosition="0">
        <references count="1">
          <reference field="4294967294" count="1" selected="0">
            <x v="3"/>
          </reference>
        </references>
      </pivotArea>
    </format>
    <format dxfId="96">
      <pivotArea field="1" grandRow="1" outline="0" collapsedLevelsAreSubtotals="1" axis="axisRow" fieldPosition="0">
        <references count="1">
          <reference field="4294967294" count="1" selected="0">
            <x v="4"/>
          </reference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Dark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Bailleur">
  <location ref="G74:L76" firstHeaderRow="0" firstDataRow="1" firstDataCol="1"/>
  <pivotFields count="9">
    <pivotField showAll="0"/>
    <pivotField showAll="0"/>
    <pivotField axis="axisRow" showAll="0">
      <items count="8">
        <item x="5"/>
        <item h="1" x="1"/>
        <item h="1" x="3"/>
        <item h="1" x="6"/>
        <item h="1" x="0"/>
        <item h="1" x="2"/>
        <item h="1" x="4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numFmtId="44" showAll="0"/>
  </pivotFields>
  <rowFields count="1">
    <field x="2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G.O. 1er TR 2017" fld="4" baseField="2" baseItem="0"/>
    <dataField name="G.O. 2ème TR 2017" fld="5" baseField="2" baseItem="0"/>
    <dataField name="G.O. 3ème TR 2017" fld="6" baseField="2" baseItem="0"/>
    <dataField name="G.O. 4ème TR 2017" fld="7" baseField="2" baseItem="0"/>
    <dataField name="TOTAL G.O. 2017" fld="8" baseField="2" baseItem="0"/>
  </dataFields>
  <formats count="12">
    <format dxfId="12">
      <pivotArea field="2" type="button" dataOnly="0" labelOnly="1" outline="0" axis="axisRow" fieldPosition="0"/>
    </format>
    <format dxfId="13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4">
      <pivotArea field="2" type="button" dataOnly="0" labelOnly="1" outline="0" axis="axisRow" fieldPosition="0"/>
    </format>
    <format dxfId="15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6">
      <pivotArea field="2" type="button" dataOnly="0" labelOnly="1" outline="0" axis="axisRow" fieldPosition="0"/>
    </format>
    <format dxfId="1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18">
      <pivotArea dataOnly="0" labelOnly="1" fieldPosition="0">
        <references count="1">
          <reference field="2" count="0"/>
        </references>
      </pivotArea>
    </format>
    <format dxfId="19">
      <pivotArea dataOnly="0" labelOnly="1" grandRow="1" outline="0" fieldPosition="0"/>
    </format>
    <format dxfId="20">
      <pivotArea grandRow="1" outline="0" collapsedLevelsAreSubtotals="1" fieldPosition="0"/>
    </format>
    <format dxfId="21">
      <pivotArea outline="0" collapsedLevelsAreSubtotals="1" fieldPosition="0"/>
    </format>
    <format dxfId="22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23">
      <pivotArea type="all" dataOnly="0" outline="0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Dark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Bailleurs">
  <location ref="H74:M77" firstHeaderRow="0" firstDataRow="1" firstDataCol="1"/>
  <pivotFields count="9">
    <pivotField showAll="0"/>
    <pivotField showAll="0"/>
    <pivotField axis="axisRow" showAll="0">
      <items count="8">
        <item x="5"/>
        <item x="1"/>
        <item h="1" x="3"/>
        <item h="1" x="6"/>
        <item h="1" x="0"/>
        <item h="1" x="2"/>
        <item h="1" x="4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numFmtId="44" showAl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G.O. 1er TR 2018" fld="4" baseField="2" baseItem="0"/>
    <dataField name="G.O. 2ème TR 2018" fld="5" baseField="2" baseItem="0"/>
    <dataField name="G.O. 3ème TR 2018" fld="6" baseField="2" baseItem="0"/>
    <dataField name="G.O. 4ème TR 2018" fld="7" baseField="2" baseItem="0"/>
    <dataField name="TOTAL G.O. 2018 (€)" fld="8" baseField="2" baseItem="0"/>
  </dataFields>
  <formats count="6">
    <format dxfId="67">
      <pivotArea type="all" dataOnly="0" outline="0" fieldPosition="0"/>
    </format>
    <format dxfId="66">
      <pivotArea outline="0" collapsedLevelsAreSubtotals="1" fieldPosition="0"/>
    </format>
    <format dxfId="65">
      <pivotArea type="all" dataOnly="0" outline="0" fieldPosition="0"/>
    </format>
    <format dxfId="64">
      <pivotArea outline="0" collapsedLevelsAreSubtotals="1" fieldPosition="0"/>
    </format>
    <format dxfId="63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62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7:I70" totalsRowShown="0" headerRowDxfId="126" dataDxfId="124" headerRowBorderDxfId="125" tableBorderDxfId="123" totalsRowBorderDxfId="122" dataCellStyle="Monétaire">
  <autoFilter ref="A7:I70"/>
  <sortState ref="A8:I68">
    <sortCondition ref="A8"/>
  </sortState>
  <tableColumns count="9">
    <tableColumn id="1" name="_x000a_Convention" dataDxfId="121"/>
    <tableColumn id="2" name="Nom de _x000a_l'ensemble immobilier" dataDxfId="120" dataCellStyle="Lien hypertexte"/>
    <tableColumn id="3" name="Bailleur" dataDxfId="119"/>
    <tableColumn id="4" name="Ville" dataDxfId="118"/>
    <tableColumn id="5" name="GO _x000a_1er trim._x000a_2015 (€)" dataDxfId="117" dataCellStyle="Monétaire"/>
    <tableColumn id="6" name="GO _x000a_2ème trim._x000a_2015 (€)" dataDxfId="116" dataCellStyle="Monétaire"/>
    <tableColumn id="7" name="GO _x000a_3ème trim._x000a_2015 (€)" dataDxfId="115" dataCellStyle="Monétaire"/>
    <tableColumn id="8" name="GO _x000a_4ème trim._x000a_2015 (€)" dataDxfId="114" dataCellStyle="Monétaire"/>
    <tableColumn id="9" name="Total GO 2015 (€)" dataDxfId="113" dataCellStyle="Monétaire">
      <calculatedColumnFormula>SUM(E8:H8)</calculatedColumnFormula>
    </tableColumn>
  </tableColumns>
  <tableStyleInfo name="TableStyleMedium25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A7:I70" totalsRowShown="0" headerRowDxfId="95" dataDxfId="93" headerRowBorderDxfId="94" tableBorderDxfId="92" totalsRowBorderDxfId="91" dataCellStyle="Monétaire">
  <autoFilter ref="A7:I70"/>
  <sortState ref="A8:I68">
    <sortCondition ref="A8"/>
  </sortState>
  <tableColumns count="9">
    <tableColumn id="1" name="_x000a_Convention" dataDxfId="90"/>
    <tableColumn id="2" name="Nom de _x000a_l'ensemble immobilier" dataDxfId="89" dataCellStyle="Lien hypertexte"/>
    <tableColumn id="3" name="Bailleur" dataDxfId="88"/>
    <tableColumn id="4" name="Ville" dataDxfId="87"/>
    <tableColumn id="5" name="GO _x000a_1er trim._x000a_2016 (€)" dataDxfId="86" dataCellStyle="Monétaire"/>
    <tableColumn id="6" name="GO _x000a_2ème trim._x000a_2016 (€)" dataDxfId="85" dataCellStyle="Monétaire"/>
    <tableColumn id="7" name="GO _x000a_3ème trim._x000a_2016 (€)" dataDxfId="84" dataCellStyle="Monétaire"/>
    <tableColumn id="8" name="GO _x000a_4ème trim._x000a_2016 (€)" dataDxfId="83" dataCellStyle="Monétaire"/>
    <tableColumn id="9" name="Total GO 2016 (€)" dataDxfId="82" dataCellStyle="Monétaire">
      <calculatedColumnFormula>SUM(E8:H8)</calculatedColumnFormula>
    </tableColumn>
  </tableColumns>
  <tableStyleInfo name="TableStyleMedium25" showFirstColumn="0" showLastColumn="0" showRowStripes="1" showColumnStripes="0"/>
</table>
</file>

<file path=xl/tables/table3.xml><?xml version="1.0" encoding="utf-8"?>
<table xmlns="http://schemas.openxmlformats.org/spreadsheetml/2006/main" id="3" name="Tableau224" displayName="Tableau224" ref="A7:I68" totalsRowShown="0" headerRowDxfId="81" dataDxfId="79" headerRowBorderDxfId="80" tableBorderDxfId="78" totalsRowBorderDxfId="77" dataCellStyle="Monétaire">
  <autoFilter ref="A7:I68">
    <filterColumn colId="2">
      <filters>
        <filter val="Erilia"/>
      </filters>
    </filterColumn>
  </autoFilter>
  <sortState ref="A8:I68">
    <sortCondition ref="A8"/>
  </sortState>
  <tableColumns count="9">
    <tableColumn id="1" name="_x000a_Convention" dataDxfId="76"/>
    <tableColumn id="2" name="Nom de _x000a_l'ensemble immobilier" dataDxfId="75" dataCellStyle="Lien hypertexte"/>
    <tableColumn id="3" name="Bailleur" dataDxfId="74"/>
    <tableColumn id="4" name="Ville" dataDxfId="73"/>
    <tableColumn id="5" name="GO _x000a_1er trim._x000a_2017 (€)" dataDxfId="72" dataCellStyle="Monétaire"/>
    <tableColumn id="6" name="GO _x000a_2ème trim._x000a_2017 (€)" dataDxfId="71" dataCellStyle="Monétaire"/>
    <tableColumn id="7" name="GO _x000a_3ème trim._x000a_2017 (€)" dataDxfId="70" dataCellStyle="Monétaire"/>
    <tableColumn id="8" name="GO _x000a_4ème trim._x000a_2017 (€)" dataDxfId="69" dataCellStyle="Monétaire"/>
    <tableColumn id="9" name="Total GO 2017 (€)" dataDxfId="68" dataCellStyle="Monétaire">
      <calculatedColumnFormula>SUM(E8:H8)</calculatedColumnFormula>
    </tableColumn>
  </tableColumns>
  <tableStyleInfo name="TableStyleMedium25" showFirstColumn="0" showLastColumn="0" showRowStripes="1" showColumnStripes="0"/>
</table>
</file>

<file path=xl/tables/table4.xml><?xml version="1.0" encoding="utf-8"?>
<table xmlns="http://schemas.openxmlformats.org/spreadsheetml/2006/main" id="7" name="Tableau2248" displayName="Tableau2248" ref="A7:I68" totalsRowShown="0" headerRowDxfId="61" dataDxfId="59" headerRowBorderDxfId="60" tableBorderDxfId="58" totalsRowBorderDxfId="57" dataCellStyle="Monétaire">
  <autoFilter ref="A7:I68">
    <filterColumn colId="2">
      <filters>
        <filter val="L.F.V."/>
      </filters>
    </filterColumn>
  </autoFilter>
  <sortState ref="A8:I68">
    <sortCondition ref="A8"/>
  </sortState>
  <tableColumns count="9">
    <tableColumn id="1" name="_x000a_Convention" dataDxfId="56"/>
    <tableColumn id="2" name="Nom de _x000a_l'ensemble immobilier" dataDxfId="55" dataCellStyle="Lien hypertexte"/>
    <tableColumn id="3" name="Bailleur" dataDxfId="54"/>
    <tableColumn id="4" name="Ville" dataDxfId="53"/>
    <tableColumn id="5" name="GO _x000a_1er trim._x000a_2018 (€)" dataDxfId="52" dataCellStyle="Monétaire"/>
    <tableColumn id="6" name="GO _x000a_2ème trim._x000a_2018 (€)" dataDxfId="51" dataCellStyle="Monétaire"/>
    <tableColumn id="7" name="GO _x000a_3ème trim._x000a_2018 (€)" dataDxfId="50" dataCellStyle="Monétaire"/>
    <tableColumn id="8" name="GO _x000a_4ème trim._x000a_2018 (€)" dataDxfId="49" dataCellStyle="Monétaire"/>
    <tableColumn id="9" name="Total GO 2018 (€)" dataDxfId="48" dataCellStyle="Monétaire">
      <calculatedColumnFormula>SUM(E8:H8)</calculatedColumnFormula>
    </tableColumn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file:///d:\utilisateurs\a.haeck\AppData\Roaming\Microsoft\Excel\DRAGUIGNAN\VAR%20HABITAT\LES%20FLORALIES%20II%20-%20CONV.%201641" TargetMode="External"/><Relationship Id="rId18" Type="http://schemas.openxmlformats.org/officeDocument/2006/relationships/hyperlink" Target="file:///d:\utilisateurs\a.haeck\AppData\Roaming\Microsoft\Excel\DRAGUIGNAN\LOGIS%20FAMILIAL%20VAROIS\L'ARGENS" TargetMode="External"/><Relationship Id="rId26" Type="http://schemas.openxmlformats.org/officeDocument/2006/relationships/hyperlink" Target="file:///d:\utilisateurs\a.haeck\AppData\Roaming\Microsoft\Excel\DRAGUIGNAN\ERILIA\LES%20CAPUCINES%20(TR%203)%20-%20CONV.2185" TargetMode="External"/><Relationship Id="rId39" Type="http://schemas.openxmlformats.org/officeDocument/2006/relationships/hyperlink" Target="file:///d:\utilisateurs\a.haeck\AppData\Roaming\Microsoft\Excel\DRAGUIGNAN\ERILIA\L'HERMITAGE" TargetMode="External"/><Relationship Id="rId21" Type="http://schemas.openxmlformats.org/officeDocument/2006/relationships/hyperlink" Target="file:///d:\utilisateurs\a.haeck\AppData\Roaming\Microsoft\Excel\DRAGUIGNAN\ERILIA\LES%20CAPUCINES%20(TR%201)%20-%20CONV.2104" TargetMode="External"/><Relationship Id="rId34" Type="http://schemas.openxmlformats.org/officeDocument/2006/relationships/hyperlink" Target="file:///d:\utilisateurs\a.haeck\AppData\Roaming\Microsoft\Excel\DRAGUIGNAN\LOGIS%20FAMILIAL%20VAROIS\LES%20TILLEULS" TargetMode="External"/><Relationship Id="rId42" Type="http://schemas.openxmlformats.org/officeDocument/2006/relationships/hyperlink" Target="file:///d:\utilisateurs\a.haeck\AppData\Roaming\Microsoft\Excel\DRAGUIGNAN\ERILIA\LE%20PATIO%20-%20CONV.2487" TargetMode="External"/><Relationship Id="rId47" Type="http://schemas.openxmlformats.org/officeDocument/2006/relationships/hyperlink" Target="file:///d:\utilisateurs\a.haeck\AppData\Roaming\Microsoft\Excel\DRAGUIGNAN\SCI%20MARINE" TargetMode="External"/><Relationship Id="rId50" Type="http://schemas.openxmlformats.org/officeDocument/2006/relationships/hyperlink" Target="file:///d:\utilisateurs\a.haeck\AppData\Roaming\Microsoft\Excel\DRAGUIGNAN\SNI\VICTORIA" TargetMode="External"/><Relationship Id="rId55" Type="http://schemas.openxmlformats.org/officeDocument/2006/relationships/hyperlink" Target="file:///d:\utilisateurs\a.haeck\AppData\Roaming\Microsoft\Excel\DRAGUIGNAN\SAIEM\TRANS%20-%20CHAUDRONNIERS" TargetMode="External"/><Relationship Id="rId63" Type="http://schemas.openxmlformats.org/officeDocument/2006/relationships/hyperlink" Target="file:///d:\utilisateurs\a.haeck\AppData\Roaming\Microsoft\Excel\DRAGUIGNAN\VAR%20HABITAT\CLOS%20DES%20ALBIZIAS" TargetMode="External"/><Relationship Id="rId7" Type="http://schemas.openxmlformats.org/officeDocument/2006/relationships/hyperlink" Target="file:///d:\utilisateurs\a.haeck\AppData\Roaming\Microsoft\Excel\DRAGUIGNAN\LOGIS%20FAMILIAL%20VAROIS\CAMP%20ROBERT" TargetMode="External"/><Relationship Id="rId2" Type="http://schemas.openxmlformats.org/officeDocument/2006/relationships/hyperlink" Target="file:///d:\utilisateurs\a.haeck\AppData\Roaming\Microsoft\Excel\DRAGUIGNAN\SFHE\LES%20HAUTS%20DE%20LA%20COULETTE" TargetMode="External"/><Relationship Id="rId16" Type="http://schemas.openxmlformats.org/officeDocument/2006/relationships/hyperlink" Target="file:///d:\utilisateurs\a.haeck\AppData\Roaming\Microsoft\Excel\DRAGUIGNAN\LOGIS%20FAMILIAL%20VAROIS\ANCIENNE%20GENDARMERIE" TargetMode="External"/><Relationship Id="rId29" Type="http://schemas.openxmlformats.org/officeDocument/2006/relationships/hyperlink" Target="file:///d:\utilisateurs\a.haeck\AppData\Roaming\Microsoft\Excel\DRAGUIGNAN\SNI\LES%20PALMIERS" TargetMode="External"/><Relationship Id="rId1" Type="http://schemas.openxmlformats.org/officeDocument/2006/relationships/pivotTable" Target="../pivotTables/pivotTable2.xml"/><Relationship Id="rId6" Type="http://schemas.openxmlformats.org/officeDocument/2006/relationships/hyperlink" Target="file:///d:\utilisateurs\a.haeck\AppData\Roaming\Microsoft\Excel\DRAGUIGNAN\LOGIS%20FAMILIAL%20VAROIS\CAMP%20ROBERT" TargetMode="External"/><Relationship Id="rId11" Type="http://schemas.openxmlformats.org/officeDocument/2006/relationships/hyperlink" Target="file:///d:\utilisateurs\a.haeck\AppData\Roaming\Microsoft\Excel\DRAGUIGNAN\VAR%20HABITAT\LES%20FLORALIES%20I%20-%20CONV.%201637" TargetMode="External"/><Relationship Id="rId24" Type="http://schemas.openxmlformats.org/officeDocument/2006/relationships/hyperlink" Target="file:///d:\utilisateurs\a.haeck\AppData\Roaming\Microsoft\Excel\DRAGUIGNAN\LOGIS%20FAMILIAL%20VAROIS\CAMP%20ROBERT" TargetMode="External"/><Relationship Id="rId32" Type="http://schemas.openxmlformats.org/officeDocument/2006/relationships/hyperlink" Target="file:///d:\utilisateurs\a.haeck\AppData\Roaming\Microsoft\Excel\DRAGUIGNAN\SNI\TIVOLE" TargetMode="External"/><Relationship Id="rId37" Type="http://schemas.openxmlformats.org/officeDocument/2006/relationships/hyperlink" Target="file:///d:\utilisateurs\a.haeck\AppData\Roaming\Microsoft\Excel\DRAGUIGNAN\ERILIA\L'OLIVINE" TargetMode="External"/><Relationship Id="rId40" Type="http://schemas.openxmlformats.org/officeDocument/2006/relationships/hyperlink" Target="file:///d:\utilisateurs\a.haeck\AppData\Roaming\Microsoft\Excel\DRAGUIGNAN\SNI\LA%20MESCLA%20-%20CONV.%202429" TargetMode="External"/><Relationship Id="rId45" Type="http://schemas.openxmlformats.org/officeDocument/2006/relationships/hyperlink" Target="file:///d:\utilisateurs\a.haeck\AppData\Roaming\Microsoft\Excel\DRAGUIGNAN\ERILIA\BELLI%20VENANSON" TargetMode="External"/><Relationship Id="rId53" Type="http://schemas.openxmlformats.org/officeDocument/2006/relationships/hyperlink" Target="file:///d:\utilisateurs\a.haeck\AppData\Roaming\Microsoft\Excel\DRAGUIGNAN\VAR%20HABITAT\LES%20JARDINS%20DE%20MAGDALA%20II%20-%20CONV.%202610" TargetMode="External"/><Relationship Id="rId58" Type="http://schemas.openxmlformats.org/officeDocument/2006/relationships/hyperlink" Target="file:///d:\utilisateurs\a.haeck\AppData\Roaming\Microsoft\Excel\DRAGUIGNAN\LOGIS%20FAMILIAL%20VAROIS\CLOS%20D'ANJOUAN" TargetMode="External"/><Relationship Id="rId66" Type="http://schemas.openxmlformats.org/officeDocument/2006/relationships/drawing" Target="../drawings/drawing2.xml"/><Relationship Id="rId5" Type="http://schemas.openxmlformats.org/officeDocument/2006/relationships/hyperlink" Target="file:///d:\utilisateurs\a.haeck\AppData\Roaming\Microsoft\Excel\DRAGUIGNAN\LOGIS%20FAMILIAL%20VAROIS\CAMP%20ROBERT" TargetMode="External"/><Relationship Id="rId15" Type="http://schemas.openxmlformats.org/officeDocument/2006/relationships/hyperlink" Target="file:///d:\utilisateurs\a.haeck\AppData\Roaming\Microsoft\Excel\DRAGUIGNAN\LOGIS%20FAMILIAL%20VAROIS\CAMP%20ROBERT" TargetMode="External"/><Relationship Id="rId23" Type="http://schemas.openxmlformats.org/officeDocument/2006/relationships/hyperlink" Target="file:///d:\utilisateurs\a.haeck\AppData\Roaming\Microsoft\Excel\DRAGUIGNAN\VAR%20HABITAT\LES%20PORTIQUES" TargetMode="External"/><Relationship Id="rId28" Type="http://schemas.openxmlformats.org/officeDocument/2006/relationships/hyperlink" Target="file:///d:\utilisateurs\a.haeck\AppData\Roaming\Microsoft\Excel\DRAGUIGNAN\LOGIS%20FAMILIAL%20VAROIS\LOMBARDS" TargetMode="External"/><Relationship Id="rId36" Type="http://schemas.openxmlformats.org/officeDocument/2006/relationships/hyperlink" Target="file:///d:\utilisateurs\a.haeck\AppData\Roaming\Microsoft\Excel\DRAGUIGNAN\SNI\LA%20REMONTE" TargetMode="External"/><Relationship Id="rId49" Type="http://schemas.openxmlformats.org/officeDocument/2006/relationships/hyperlink" Target="file:///d:\utilisateurs\a.haeck\AppData\Roaming\Microsoft\Excel\DRAGUIGNAN\VAR%20HABITAT\LES%20JARDINS%20DE%20MAGDALA%20I%20-%20CONV.%202592" TargetMode="External"/><Relationship Id="rId57" Type="http://schemas.openxmlformats.org/officeDocument/2006/relationships/hyperlink" Target="file:///d:\utilisateurs\a.haeck\AppData\Roaming\Microsoft\Excel\DRAGUIGNAN\SAIEM\ETOILE" TargetMode="External"/><Relationship Id="rId61" Type="http://schemas.openxmlformats.org/officeDocument/2006/relationships/hyperlink" Target="file:///d:\utilisateurs\a.haeck\AppData\Roaming\Microsoft\Excel\DRAGUIGNAN\SNI\LES%20VIGNES" TargetMode="External"/><Relationship Id="rId10" Type="http://schemas.openxmlformats.org/officeDocument/2006/relationships/hyperlink" Target="file:///d:\utilisateurs\a.haeck\AppData\Roaming\Microsoft\Excel\DRAGUIGNAN\SAIEM\LE%20LOUBET" TargetMode="External"/><Relationship Id="rId19" Type="http://schemas.openxmlformats.org/officeDocument/2006/relationships/hyperlink" Target="file:///d:\utilisateurs\a.haeck\AppData\Roaming\Microsoft\Excel\DRAGUIGNAN\LOGIS%20FAMILIAL%20VAROIS\ESPLANADE" TargetMode="External"/><Relationship Id="rId31" Type="http://schemas.openxmlformats.org/officeDocument/2006/relationships/hyperlink" Target="file:///d:\utilisateurs\a.haeck\AppData\Roaming\Microsoft\Excel\DRAGUIGNAN\SNI\VAL%20AIR" TargetMode="External"/><Relationship Id="rId44" Type="http://schemas.openxmlformats.org/officeDocument/2006/relationships/hyperlink" Target="file:///d:\utilisateurs\a.haeck\AppData\Roaming\Microsoft\Excel\DRAGUIGNAN\ERILIA\JARDIN%20D'ERASMUS" TargetMode="External"/><Relationship Id="rId52" Type="http://schemas.openxmlformats.org/officeDocument/2006/relationships/hyperlink" Target="file:///d:\utilisateurs\a.haeck\AppData\Roaming\Microsoft\Excel\DRAGUIGNAN\SNI\LES%20QUATRE%20SAISONS" TargetMode="External"/><Relationship Id="rId60" Type="http://schemas.openxmlformats.org/officeDocument/2006/relationships/hyperlink" Target="file:///d:\utilisateurs\a.haeck\AppData\Roaming\Microsoft\Excel\DRAGUIGNAN\VAR%20HABITAT\VIA%20AURELIA" TargetMode="External"/><Relationship Id="rId65" Type="http://schemas.openxmlformats.org/officeDocument/2006/relationships/printerSettings" Target="../printerSettings/printerSettings2.bin"/><Relationship Id="rId4" Type="http://schemas.openxmlformats.org/officeDocument/2006/relationships/hyperlink" Target="file:///d:\utilisateurs\a.haeck\AppData\Roaming\Microsoft\Excel\DRAGUIGNAN\SNI\ST%20LAMBERT%202" TargetMode="External"/><Relationship Id="rId9" Type="http://schemas.openxmlformats.org/officeDocument/2006/relationships/hyperlink" Target="file:///d:\utilisateurs\a.haeck\AppData\Roaming\Microsoft\Excel\DRAGUIGNAN\SFHE\LE%20KENNEDY" TargetMode="External"/><Relationship Id="rId14" Type="http://schemas.openxmlformats.org/officeDocument/2006/relationships/hyperlink" Target="file:///d:\utilisateurs\a.haeck\AppData\Roaming\Microsoft\Excel\DRAGUIGNAN\VAR%20HABITAT\LES%20SOULEIS" TargetMode="External"/><Relationship Id="rId22" Type="http://schemas.openxmlformats.org/officeDocument/2006/relationships/hyperlink" Target="file:///d:\utilisateurs\a.haeck\AppData\Roaming\Microsoft\Excel\DRAGUIGNAN\ERILIA\LES%20CAPUCINES%20(TR%202)%20-%20CONV.2105" TargetMode="External"/><Relationship Id="rId27" Type="http://schemas.openxmlformats.org/officeDocument/2006/relationships/hyperlink" Target="file:///d:\utilisateurs\a.haeck\AppData\Roaming\Microsoft\Excel\DRAGUIGNAN\ERILIA\LES%20CAPUCINES%20(TR%204)%20-%20CONV.2186" TargetMode="External"/><Relationship Id="rId30" Type="http://schemas.openxmlformats.org/officeDocument/2006/relationships/hyperlink" Target="file:///d:\utilisateurs\a.haeck\AppData\Roaming\Microsoft\Excel\DRAGUIGNAN\SNI\SAINT%20ANTOINE" TargetMode="External"/><Relationship Id="rId35" Type="http://schemas.openxmlformats.org/officeDocument/2006/relationships/hyperlink" Target="file:///d:\utilisateurs\a.haeck\AppData\Roaming\Microsoft\Excel\DRAGUIGNAN\SNI\LES%20ACACIAS" TargetMode="External"/><Relationship Id="rId43" Type="http://schemas.openxmlformats.org/officeDocument/2006/relationships/hyperlink" Target="file:///d:\utilisateurs\a.haeck\AppData\Roaming\Microsoft\Excel\DRAGUIGNAN\SAIEM\LES%20NEGADIS" TargetMode="External"/><Relationship Id="rId48" Type="http://schemas.openxmlformats.org/officeDocument/2006/relationships/hyperlink" Target="file:///d:\utilisateurs\a.haeck\AppData\Roaming\Microsoft\Excel\DRAGUIGNAN\SNI\LE%20PATIO" TargetMode="External"/><Relationship Id="rId56" Type="http://schemas.openxmlformats.org/officeDocument/2006/relationships/hyperlink" Target="file:///d:\utilisateurs\a.haeck\AppData\Roaming\Microsoft\Excel\DRAGUIGNAN\SAIEM\TOUR%20DES%20TANNEURS" TargetMode="External"/><Relationship Id="rId64" Type="http://schemas.openxmlformats.org/officeDocument/2006/relationships/hyperlink" Target="file:///d:\utilisateurs\a.haeck\AppData\Roaming\Microsoft\Excel\DRAGUIGNAN\LOGIS%20FAMILIAL%20VAROIS\VILLA%20BARBARA" TargetMode="External"/><Relationship Id="rId8" Type="http://schemas.openxmlformats.org/officeDocument/2006/relationships/hyperlink" Target="file:///d:\utilisateurs\a.haeck\AppData\Roaming\Microsoft\Excel\DRAGUIGNAN\SNI\SAINT%20ROCH" TargetMode="External"/><Relationship Id="rId51" Type="http://schemas.openxmlformats.org/officeDocument/2006/relationships/hyperlink" Target="file:///d:\utilisateurs\a.haeck\AppData\Roaming\Microsoft\Excel\DRAGUIGNAN\SAIEM\CHABRAN" TargetMode="External"/><Relationship Id="rId3" Type="http://schemas.openxmlformats.org/officeDocument/2006/relationships/hyperlink" Target="file:///d:\utilisateurs\a.haeck\AppData\Roaming\Microsoft\Excel\DRAGUIGNAN\SNI\ST%20LAMBERT%202" TargetMode="External"/><Relationship Id="rId12" Type="http://schemas.openxmlformats.org/officeDocument/2006/relationships/hyperlink" Target="file:///d:\utilisateurs\a.haeck\AppData\Roaming\Microsoft\Excel\DRAGUIGNAN\LOGIS%20FAMILIAL%20VAROIS\CADRAN%20SOLAIRE" TargetMode="External"/><Relationship Id="rId17" Type="http://schemas.openxmlformats.org/officeDocument/2006/relationships/hyperlink" Target="file:///d:\utilisateurs\a.haeck\AppData\Roaming\Microsoft\Excel\DRAGUIGNAN\LOGIS%20FAMILIAL%20VAROIS\QUARTIER%20JARDINS" TargetMode="External"/><Relationship Id="rId25" Type="http://schemas.openxmlformats.org/officeDocument/2006/relationships/hyperlink" Target="file:///d:\utilisateurs\a.haeck\AppData\Roaming\Microsoft\Excel\DRAGUIGNAN\ERILIA\LA%20VIGNE%20VIERGE" TargetMode="External"/><Relationship Id="rId33" Type="http://schemas.openxmlformats.org/officeDocument/2006/relationships/hyperlink" Target="file:///d:\utilisateurs\a.haeck\AppData\Roaming\Microsoft\Excel\DRAGUIGNAN\SNI\LES%20MURIERS" TargetMode="External"/><Relationship Id="rId38" Type="http://schemas.openxmlformats.org/officeDocument/2006/relationships/hyperlink" Target="file:///d:\utilisateurs\a.haeck\AppData\Roaming\Microsoft\Excel\DRAGUIGNAN\ERILIA\LE%20CLOS%20SAINT%20ROCH" TargetMode="External"/><Relationship Id="rId46" Type="http://schemas.openxmlformats.org/officeDocument/2006/relationships/hyperlink" Target="file:///d:\utilisateurs\a.haeck\AppData\Roaming\Microsoft\Excel\DRAGUIGNAN\SNI\LA%20MESCLA%20-%20CONV.%202529" TargetMode="External"/><Relationship Id="rId59" Type="http://schemas.openxmlformats.org/officeDocument/2006/relationships/hyperlink" Target="file:///d:\utilisateurs\a.haeck\AppData\Roaming\Microsoft\Excel\DRAGUIGNAN\SNI\HAMEAU%20DES%20MATHURINES%20-%20MUSE" TargetMode="External"/><Relationship Id="rId67" Type="http://schemas.openxmlformats.org/officeDocument/2006/relationships/table" Target="../tables/table2.xml"/><Relationship Id="rId20" Type="http://schemas.openxmlformats.org/officeDocument/2006/relationships/hyperlink" Target="file:///d:\utilisateurs\a.haeck\AppData\Roaming\Microsoft\Excel\DRAGUIGNAN\ERILIA\L'OREE%20DU%20BOIS" TargetMode="External"/><Relationship Id="rId41" Type="http://schemas.openxmlformats.org/officeDocument/2006/relationships/hyperlink" Target="file:///d:\utilisateurs\a.haeck\AppData\Roaming\Microsoft\Excel\DRAGUIGNAN\ERILIA\LES%20CAPUCINES%20(TR%205)%20-%20CONV.2442" TargetMode="External"/><Relationship Id="rId54" Type="http://schemas.openxmlformats.org/officeDocument/2006/relationships/hyperlink" Target="file:///d:\utilisateurs\a.haeck\AppData\Roaming\Microsoft\Excel\DRAGUIGNAN\VAR%20HABITAT\LA%20CLOSERIE%20D'EUGENIE" TargetMode="External"/><Relationship Id="rId62" Type="http://schemas.openxmlformats.org/officeDocument/2006/relationships/hyperlink" Target="file:///d:\utilisateurs\a.haeck\AppData\Roaming\Microsoft\Excel\DRAGUIGNAN\LOGIS%20FAMILIAL%20VAROIS\LE%20BAOUCHET" TargetMode="Externa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DRAGUIGNAN\VAR%20HABITAT\LES%20JARDINS%20DE%20MAGDALA%20II%20-%20CONV.%202610" TargetMode="External"/><Relationship Id="rId18" Type="http://schemas.openxmlformats.org/officeDocument/2006/relationships/hyperlink" Target="DRAGUIGNAN\SNI\LE%20PATIO" TargetMode="External"/><Relationship Id="rId26" Type="http://schemas.openxmlformats.org/officeDocument/2006/relationships/hyperlink" Target="DRAGUIGNAN\SNI\LA%20MESCLA%20-%20CONV.%202429" TargetMode="External"/><Relationship Id="rId39" Type="http://schemas.openxmlformats.org/officeDocument/2006/relationships/hyperlink" Target="DRAGUIGNAN\ERILIA\LES%20CAPUCINES%20(TR%204)%20-%20CONV.2186" TargetMode="External"/><Relationship Id="rId21" Type="http://schemas.openxmlformats.org/officeDocument/2006/relationships/hyperlink" Target="DRAGUIGNAN\ERILIA\BELLI%20VENANSON" TargetMode="External"/><Relationship Id="rId34" Type="http://schemas.openxmlformats.org/officeDocument/2006/relationships/hyperlink" Target="DRAGUIGNAN\SNI\TIVOLE" TargetMode="External"/><Relationship Id="rId42" Type="http://schemas.openxmlformats.org/officeDocument/2006/relationships/hyperlink" Target="DRAGUIGNAN\LOGIS%20FAMILIAL%20VAROIS\CAMP%20ROBERT" TargetMode="External"/><Relationship Id="rId47" Type="http://schemas.openxmlformats.org/officeDocument/2006/relationships/hyperlink" Target="DRAGUIGNAN\LOGIS%20FAMILIAL%20VAROIS\ESPLANADE" TargetMode="External"/><Relationship Id="rId50" Type="http://schemas.openxmlformats.org/officeDocument/2006/relationships/hyperlink" Target="DRAGUIGNAN\LOGIS%20FAMILIAL%20VAROIS\ANCIENNE%20GENDARMERIE" TargetMode="External"/><Relationship Id="rId55" Type="http://schemas.openxmlformats.org/officeDocument/2006/relationships/hyperlink" Target="DRAGUIGNAN\VAR%20HABITAT\LES%20FLORALIES%20I%20-%20CONV.%201637" TargetMode="External"/><Relationship Id="rId63" Type="http://schemas.openxmlformats.org/officeDocument/2006/relationships/printerSettings" Target="../printerSettings/printerSettings3.bin"/><Relationship Id="rId7" Type="http://schemas.openxmlformats.org/officeDocument/2006/relationships/hyperlink" Target="DRAGUIGNAN\SNI\HAMEAU%20DES%20MATHURINES%20-%20MUSE" TargetMode="External"/><Relationship Id="rId2" Type="http://schemas.openxmlformats.org/officeDocument/2006/relationships/hyperlink" Target="DRAGUIGNAN\LOGIS%20FAMILIAL%20VAROIS\VILLA%20BARBARA" TargetMode="External"/><Relationship Id="rId16" Type="http://schemas.openxmlformats.org/officeDocument/2006/relationships/hyperlink" Target="DRAGUIGNAN\SNI\VICTORIA" TargetMode="External"/><Relationship Id="rId29" Type="http://schemas.openxmlformats.org/officeDocument/2006/relationships/hyperlink" Target="DRAGUIGNAN\ERILIA\L'OLIVINE" TargetMode="External"/><Relationship Id="rId1" Type="http://schemas.openxmlformats.org/officeDocument/2006/relationships/pivotTable" Target="../pivotTables/pivotTable3.xml"/><Relationship Id="rId6" Type="http://schemas.openxmlformats.org/officeDocument/2006/relationships/hyperlink" Target="DRAGUIGNAN\VAR%20HABITAT\VIA%20AURELIA" TargetMode="External"/><Relationship Id="rId11" Type="http://schemas.openxmlformats.org/officeDocument/2006/relationships/hyperlink" Target="DRAGUIGNAN\SAIEM\TRANS%20-%20CHAUDRONNIERS" TargetMode="External"/><Relationship Id="rId24" Type="http://schemas.openxmlformats.org/officeDocument/2006/relationships/hyperlink" Target="DRAGUIGNAN\ERILIA\LE%20PATIO%20-%20CONV.2487" TargetMode="External"/><Relationship Id="rId32" Type="http://schemas.openxmlformats.org/officeDocument/2006/relationships/hyperlink" Target="DRAGUIGNAN\LOGIS%20FAMILIAL%20VAROIS\LES%20TILLEULS" TargetMode="External"/><Relationship Id="rId37" Type="http://schemas.openxmlformats.org/officeDocument/2006/relationships/hyperlink" Target="DRAGUIGNAN\SNI\LES%20PALMIERS" TargetMode="External"/><Relationship Id="rId40" Type="http://schemas.openxmlformats.org/officeDocument/2006/relationships/hyperlink" Target="DRAGUIGNAN\ERILIA\LES%20CAPUCINES%20(TR%203)%20-%20CONV.2185" TargetMode="External"/><Relationship Id="rId45" Type="http://schemas.openxmlformats.org/officeDocument/2006/relationships/hyperlink" Target="DRAGUIGNAN\ERILIA\LES%20CAPUCINES%20(TR%201)%20-%20CONV.2104" TargetMode="External"/><Relationship Id="rId53" Type="http://schemas.openxmlformats.org/officeDocument/2006/relationships/hyperlink" Target="DRAGUIGNAN\VAR%20HABITAT\LES%20FLORALIES%20II%20-%20CONV.%201641" TargetMode="External"/><Relationship Id="rId58" Type="http://schemas.openxmlformats.org/officeDocument/2006/relationships/hyperlink" Target="DRAGUIGNAN\SNI\SAINT%20ROCH" TargetMode="External"/><Relationship Id="rId66" Type="http://schemas.openxmlformats.org/officeDocument/2006/relationships/table" Target="../tables/table3.xml"/><Relationship Id="rId5" Type="http://schemas.openxmlformats.org/officeDocument/2006/relationships/hyperlink" Target="DRAGUIGNAN\SNI\LES%20VIGNES" TargetMode="External"/><Relationship Id="rId15" Type="http://schemas.openxmlformats.org/officeDocument/2006/relationships/hyperlink" Target="DRAGUIGNAN\SAIEM\CHABRAN" TargetMode="External"/><Relationship Id="rId23" Type="http://schemas.openxmlformats.org/officeDocument/2006/relationships/hyperlink" Target="DRAGUIGNAN\SAIEM\LES%20NEGADIS" TargetMode="External"/><Relationship Id="rId28" Type="http://schemas.openxmlformats.org/officeDocument/2006/relationships/hyperlink" Target="DRAGUIGNAN\ERILIA\LE%20CLOS%20SAINT%20ROCH" TargetMode="External"/><Relationship Id="rId36" Type="http://schemas.openxmlformats.org/officeDocument/2006/relationships/hyperlink" Target="DRAGUIGNAN\SNI\SAINT%20ANTOINE" TargetMode="External"/><Relationship Id="rId49" Type="http://schemas.openxmlformats.org/officeDocument/2006/relationships/hyperlink" Target="DRAGUIGNAN\LOGIS%20FAMILIAL%20VAROIS\QUARTIER%20JARDINS" TargetMode="External"/><Relationship Id="rId57" Type="http://schemas.openxmlformats.org/officeDocument/2006/relationships/hyperlink" Target="DRAGUIGNAN\SFHE\LE%20KENNEDY" TargetMode="External"/><Relationship Id="rId61" Type="http://schemas.openxmlformats.org/officeDocument/2006/relationships/hyperlink" Target="DRAGUIGNAN\LOGIS%20FAMILIAL%20VAROIS\CAMP%20ROBERT" TargetMode="External"/><Relationship Id="rId10" Type="http://schemas.openxmlformats.org/officeDocument/2006/relationships/hyperlink" Target="DRAGUIGNAN\SAIEM\TOUR%20DES%20TANNEURS" TargetMode="External"/><Relationship Id="rId19" Type="http://schemas.openxmlformats.org/officeDocument/2006/relationships/hyperlink" Target="DRAGUIGNAN\SCI%20MARINE" TargetMode="External"/><Relationship Id="rId31" Type="http://schemas.openxmlformats.org/officeDocument/2006/relationships/hyperlink" Target="DRAGUIGNAN\SNI\LES%20ACACIAS" TargetMode="External"/><Relationship Id="rId44" Type="http://schemas.openxmlformats.org/officeDocument/2006/relationships/hyperlink" Target="DRAGUIGNAN\ERILIA\LES%20CAPUCINES%20(TR%202)%20-%20CONV.2105" TargetMode="External"/><Relationship Id="rId52" Type="http://schemas.openxmlformats.org/officeDocument/2006/relationships/hyperlink" Target="DRAGUIGNAN\VAR%20HABITAT\LES%20SOULEIS" TargetMode="External"/><Relationship Id="rId60" Type="http://schemas.openxmlformats.org/officeDocument/2006/relationships/hyperlink" Target="DRAGUIGNAN\LOGIS%20FAMILIAL%20VAROIS\CAMP%20ROBERT" TargetMode="External"/><Relationship Id="rId65" Type="http://schemas.openxmlformats.org/officeDocument/2006/relationships/vmlDrawing" Target="../drawings/vmlDrawing1.vml"/><Relationship Id="rId4" Type="http://schemas.openxmlformats.org/officeDocument/2006/relationships/hyperlink" Target="DRAGUIGNAN\LOGIS%20FAMILIAL%20VAROIS\LE%20BAOUCHET" TargetMode="External"/><Relationship Id="rId9" Type="http://schemas.openxmlformats.org/officeDocument/2006/relationships/hyperlink" Target="DRAGUIGNAN\SAIEM\ETOILE" TargetMode="External"/><Relationship Id="rId14" Type="http://schemas.openxmlformats.org/officeDocument/2006/relationships/hyperlink" Target="DRAGUIGNAN\SNI\LES%20QUATRE%20SAISONS" TargetMode="External"/><Relationship Id="rId22" Type="http://schemas.openxmlformats.org/officeDocument/2006/relationships/hyperlink" Target="DRAGUIGNAN\ERILIA\JARDIN%20D'ERASMUS" TargetMode="External"/><Relationship Id="rId27" Type="http://schemas.openxmlformats.org/officeDocument/2006/relationships/hyperlink" Target="DRAGUIGNAN\ERILIA\L'HERMITAGE" TargetMode="External"/><Relationship Id="rId30" Type="http://schemas.openxmlformats.org/officeDocument/2006/relationships/hyperlink" Target="DRAGUIGNAN\SNI\LA%20REMONTE" TargetMode="External"/><Relationship Id="rId35" Type="http://schemas.openxmlformats.org/officeDocument/2006/relationships/hyperlink" Target="DRAGUIGNAN\SNI\VAL%20AIR" TargetMode="External"/><Relationship Id="rId43" Type="http://schemas.openxmlformats.org/officeDocument/2006/relationships/hyperlink" Target="DRAGUIGNAN\VAR%20HABITAT\LES%20PORTIQUES" TargetMode="External"/><Relationship Id="rId48" Type="http://schemas.openxmlformats.org/officeDocument/2006/relationships/hyperlink" Target="DRAGUIGNAN\LOGIS%20FAMILIAL%20VAROIS\L'ARGENS" TargetMode="External"/><Relationship Id="rId56" Type="http://schemas.openxmlformats.org/officeDocument/2006/relationships/hyperlink" Target="DRAGUIGNAN\SAIEM\LE%20LOUBET" TargetMode="External"/><Relationship Id="rId64" Type="http://schemas.openxmlformats.org/officeDocument/2006/relationships/drawing" Target="../drawings/drawing3.xml"/><Relationship Id="rId8" Type="http://schemas.openxmlformats.org/officeDocument/2006/relationships/hyperlink" Target="DRAGUIGNAN\LOGIS%20FAMILIAL%20VAROIS\CLOS%20D'ANJOUAN" TargetMode="External"/><Relationship Id="rId51" Type="http://schemas.openxmlformats.org/officeDocument/2006/relationships/hyperlink" Target="DRAGUIGNAN\LOGIS%20FAMILIAL%20VAROIS\CAMP%20ROBERT" TargetMode="External"/><Relationship Id="rId3" Type="http://schemas.openxmlformats.org/officeDocument/2006/relationships/hyperlink" Target="DRAGUIGNAN\VAR%20HABITAT\CLOS%20DES%20ALBIZIAS" TargetMode="External"/><Relationship Id="rId12" Type="http://schemas.openxmlformats.org/officeDocument/2006/relationships/hyperlink" Target="DRAGUIGNAN\VAR%20HABITAT\LA%20CLOSERIE%20D'EUGENIE" TargetMode="External"/><Relationship Id="rId17" Type="http://schemas.openxmlformats.org/officeDocument/2006/relationships/hyperlink" Target="DRAGUIGNAN\VAR%20HABITAT\LES%20JARDINS%20DE%20MAGDALA%20I%20-%20CONV.%202592" TargetMode="External"/><Relationship Id="rId25" Type="http://schemas.openxmlformats.org/officeDocument/2006/relationships/hyperlink" Target="DRAGUIGNAN\ERILIA\LES%20CAPUCINES%20(TR%205)%20-%20CONV.2442" TargetMode="External"/><Relationship Id="rId33" Type="http://schemas.openxmlformats.org/officeDocument/2006/relationships/hyperlink" Target="DRAGUIGNAN\SNI\LES%20MURIERS" TargetMode="External"/><Relationship Id="rId38" Type="http://schemas.openxmlformats.org/officeDocument/2006/relationships/hyperlink" Target="DRAGUIGNAN\LOGIS%20FAMILIAL%20VAROIS\LOMBARDS" TargetMode="External"/><Relationship Id="rId46" Type="http://schemas.openxmlformats.org/officeDocument/2006/relationships/hyperlink" Target="DRAGUIGNAN\ERILIA\L'OREE%20DU%20BOIS" TargetMode="External"/><Relationship Id="rId59" Type="http://schemas.openxmlformats.org/officeDocument/2006/relationships/hyperlink" Target="DRAGUIGNAN\LOGIS%20FAMILIAL%20VAROIS\CAMP%20ROBERT" TargetMode="External"/><Relationship Id="rId67" Type="http://schemas.openxmlformats.org/officeDocument/2006/relationships/comments" Target="../comments1.xml"/><Relationship Id="rId20" Type="http://schemas.openxmlformats.org/officeDocument/2006/relationships/hyperlink" Target="DRAGUIGNAN\SNI\LA%20MESCLA%20-%20CONV.%202529" TargetMode="External"/><Relationship Id="rId41" Type="http://schemas.openxmlformats.org/officeDocument/2006/relationships/hyperlink" Target="DRAGUIGNAN\ERILIA\LA%20VIGNE%20VIERGE" TargetMode="External"/><Relationship Id="rId54" Type="http://schemas.openxmlformats.org/officeDocument/2006/relationships/hyperlink" Target="DRAGUIGNAN\LOGIS%20FAMILIAL%20VAROIS\CADRAN%20SOLAIRE" TargetMode="External"/><Relationship Id="rId62" Type="http://schemas.openxmlformats.org/officeDocument/2006/relationships/hyperlink" Target="DRAGUIGNAN\SFHE\LES%20HAUTS%20DE%20LA%20COULETTE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DRAGUIGNAN\VAR%20HABITAT\LES%20JARDINS%20DE%20MAGDALA%20II%20-%20CONV.%202610" TargetMode="External"/><Relationship Id="rId18" Type="http://schemas.openxmlformats.org/officeDocument/2006/relationships/hyperlink" Target="DRAGUIGNAN\SNI\LE%20PATIO" TargetMode="External"/><Relationship Id="rId26" Type="http://schemas.openxmlformats.org/officeDocument/2006/relationships/hyperlink" Target="DRAGUIGNAN\SNI\LA%20MESCLA%20-%20CONV.%202429" TargetMode="External"/><Relationship Id="rId39" Type="http://schemas.openxmlformats.org/officeDocument/2006/relationships/hyperlink" Target="DRAGUIGNAN\ERILIA\LES%20CAPUCINES%20(TR%204)%20-%20CONV.2186" TargetMode="External"/><Relationship Id="rId21" Type="http://schemas.openxmlformats.org/officeDocument/2006/relationships/hyperlink" Target="DRAGUIGNAN\ERILIA\BELLI%20VENANSON" TargetMode="External"/><Relationship Id="rId34" Type="http://schemas.openxmlformats.org/officeDocument/2006/relationships/hyperlink" Target="DRAGUIGNAN\SNI\TIVOLE" TargetMode="External"/><Relationship Id="rId42" Type="http://schemas.openxmlformats.org/officeDocument/2006/relationships/hyperlink" Target="DRAGUIGNAN\LOGIS%20FAMILIAL%20VAROIS\CAMP%20ROBERT" TargetMode="External"/><Relationship Id="rId47" Type="http://schemas.openxmlformats.org/officeDocument/2006/relationships/hyperlink" Target="DRAGUIGNAN\LOGIS%20FAMILIAL%20VAROIS\ESPLANADE" TargetMode="External"/><Relationship Id="rId50" Type="http://schemas.openxmlformats.org/officeDocument/2006/relationships/hyperlink" Target="DRAGUIGNAN\LOGIS%20FAMILIAL%20VAROIS\ANCIENNE%20GENDARMERIE" TargetMode="External"/><Relationship Id="rId55" Type="http://schemas.openxmlformats.org/officeDocument/2006/relationships/hyperlink" Target="DRAGUIGNAN\VAR%20HABITAT\LES%20FLORALIES%20I%20-%20CONV.%201637" TargetMode="External"/><Relationship Id="rId63" Type="http://schemas.openxmlformats.org/officeDocument/2006/relationships/drawing" Target="../drawings/drawing4.xml"/><Relationship Id="rId7" Type="http://schemas.openxmlformats.org/officeDocument/2006/relationships/hyperlink" Target="DRAGUIGNAN\SNI\HAMEAU%20DES%20MATHURINES%20-%20MUSE" TargetMode="External"/><Relationship Id="rId2" Type="http://schemas.openxmlformats.org/officeDocument/2006/relationships/hyperlink" Target="DRAGUIGNAN\LOGIS%20FAMILIAL%20VAROIS\VILLA%20BARBARA" TargetMode="External"/><Relationship Id="rId16" Type="http://schemas.openxmlformats.org/officeDocument/2006/relationships/hyperlink" Target="DRAGUIGNAN\SNI\VICTORIA" TargetMode="External"/><Relationship Id="rId20" Type="http://schemas.openxmlformats.org/officeDocument/2006/relationships/hyperlink" Target="DRAGUIGNAN\SNI\LA%20MESCLA%20-%20CONV.%202529" TargetMode="External"/><Relationship Id="rId29" Type="http://schemas.openxmlformats.org/officeDocument/2006/relationships/hyperlink" Target="DRAGUIGNAN\ERILIA\L'OLIVINE" TargetMode="External"/><Relationship Id="rId41" Type="http://schemas.openxmlformats.org/officeDocument/2006/relationships/hyperlink" Target="DRAGUIGNAN\ERILIA\LA%20VIGNE%20VIERGE" TargetMode="External"/><Relationship Id="rId54" Type="http://schemas.openxmlformats.org/officeDocument/2006/relationships/hyperlink" Target="DRAGUIGNAN\LOGIS%20FAMILIAL%20VAROIS\CADRAN%20SOLAIRE" TargetMode="External"/><Relationship Id="rId62" Type="http://schemas.openxmlformats.org/officeDocument/2006/relationships/hyperlink" Target="DRAGUIGNAN\SFHE\LES%20HAUTS%20DE%20LA%20COULETTE" TargetMode="External"/><Relationship Id="rId1" Type="http://schemas.openxmlformats.org/officeDocument/2006/relationships/pivotTable" Target="../pivotTables/pivotTable4.xml"/><Relationship Id="rId6" Type="http://schemas.openxmlformats.org/officeDocument/2006/relationships/hyperlink" Target="DRAGUIGNAN\VAR%20HABITAT\VIA%20AURELIA" TargetMode="External"/><Relationship Id="rId11" Type="http://schemas.openxmlformats.org/officeDocument/2006/relationships/hyperlink" Target="DRAGUIGNAN\SAIEM\TRANS%20-%20CHAUDRONNIERS" TargetMode="External"/><Relationship Id="rId24" Type="http://schemas.openxmlformats.org/officeDocument/2006/relationships/hyperlink" Target="DRAGUIGNAN\ERILIA\LE%20PATIO%20-%20CONV.2487" TargetMode="External"/><Relationship Id="rId32" Type="http://schemas.openxmlformats.org/officeDocument/2006/relationships/hyperlink" Target="DRAGUIGNAN\LOGIS%20FAMILIAL%20VAROIS\LES%20TILLEULS" TargetMode="External"/><Relationship Id="rId37" Type="http://schemas.openxmlformats.org/officeDocument/2006/relationships/hyperlink" Target="DRAGUIGNAN\SNI\LES%20PALMIERS" TargetMode="External"/><Relationship Id="rId40" Type="http://schemas.openxmlformats.org/officeDocument/2006/relationships/hyperlink" Target="DRAGUIGNAN\ERILIA\LES%20CAPUCINES%20(TR%203)%20-%20CONV.2185" TargetMode="External"/><Relationship Id="rId45" Type="http://schemas.openxmlformats.org/officeDocument/2006/relationships/hyperlink" Target="DRAGUIGNAN\ERILIA\LES%20CAPUCINES%20(TR%201)%20-%20CONV.2104" TargetMode="External"/><Relationship Id="rId53" Type="http://schemas.openxmlformats.org/officeDocument/2006/relationships/hyperlink" Target="DRAGUIGNAN\VAR%20HABITAT\LES%20FLORALIES%20II%20-%20CONV.%201641" TargetMode="External"/><Relationship Id="rId58" Type="http://schemas.openxmlformats.org/officeDocument/2006/relationships/hyperlink" Target="DRAGUIGNAN\SNI\SAINT%20ROCH" TargetMode="External"/><Relationship Id="rId66" Type="http://schemas.openxmlformats.org/officeDocument/2006/relationships/comments" Target="../comments2.xml"/><Relationship Id="rId5" Type="http://schemas.openxmlformats.org/officeDocument/2006/relationships/hyperlink" Target="DRAGUIGNAN\SNI\LES%20VIGNES" TargetMode="External"/><Relationship Id="rId15" Type="http://schemas.openxmlformats.org/officeDocument/2006/relationships/hyperlink" Target="DRAGUIGNAN\SAIEM\CHABRAN" TargetMode="External"/><Relationship Id="rId23" Type="http://schemas.openxmlformats.org/officeDocument/2006/relationships/hyperlink" Target="DRAGUIGNAN\SAIEM\LES%20NEGADIS" TargetMode="External"/><Relationship Id="rId28" Type="http://schemas.openxmlformats.org/officeDocument/2006/relationships/hyperlink" Target="DRAGUIGNAN\ERILIA\LE%20CLOS%20SAINT%20ROCH" TargetMode="External"/><Relationship Id="rId36" Type="http://schemas.openxmlformats.org/officeDocument/2006/relationships/hyperlink" Target="DRAGUIGNAN\SNI\SAINT%20ANTOINE" TargetMode="External"/><Relationship Id="rId49" Type="http://schemas.openxmlformats.org/officeDocument/2006/relationships/hyperlink" Target="DRAGUIGNAN\LOGIS%20FAMILIAL%20VAROIS\QUARTIER%20JARDINS" TargetMode="External"/><Relationship Id="rId57" Type="http://schemas.openxmlformats.org/officeDocument/2006/relationships/hyperlink" Target="DRAGUIGNAN\SFHE\LE%20KENNEDY" TargetMode="External"/><Relationship Id="rId61" Type="http://schemas.openxmlformats.org/officeDocument/2006/relationships/hyperlink" Target="DRAGUIGNAN\LOGIS%20FAMILIAL%20VAROIS\CAMP%20ROBERT" TargetMode="External"/><Relationship Id="rId10" Type="http://schemas.openxmlformats.org/officeDocument/2006/relationships/hyperlink" Target="DRAGUIGNAN\SAIEM\TOUR%20DES%20TANNEURS" TargetMode="External"/><Relationship Id="rId19" Type="http://schemas.openxmlformats.org/officeDocument/2006/relationships/hyperlink" Target="DRAGUIGNAN\SCI%20MARINE" TargetMode="External"/><Relationship Id="rId31" Type="http://schemas.openxmlformats.org/officeDocument/2006/relationships/hyperlink" Target="DRAGUIGNAN\SNI\LES%20ACACIAS" TargetMode="External"/><Relationship Id="rId44" Type="http://schemas.openxmlformats.org/officeDocument/2006/relationships/hyperlink" Target="DRAGUIGNAN\ERILIA\LES%20CAPUCINES%20(TR%202)%20-%20CONV.2105" TargetMode="External"/><Relationship Id="rId52" Type="http://schemas.openxmlformats.org/officeDocument/2006/relationships/hyperlink" Target="DRAGUIGNAN\VAR%20HABITAT\LES%20SOULEIS" TargetMode="External"/><Relationship Id="rId60" Type="http://schemas.openxmlformats.org/officeDocument/2006/relationships/hyperlink" Target="DRAGUIGNAN\LOGIS%20FAMILIAL%20VAROIS\CAMP%20ROBERT" TargetMode="External"/><Relationship Id="rId65" Type="http://schemas.openxmlformats.org/officeDocument/2006/relationships/table" Target="../tables/table4.xml"/><Relationship Id="rId4" Type="http://schemas.openxmlformats.org/officeDocument/2006/relationships/hyperlink" Target="DRAGUIGNAN\LOGIS%20FAMILIAL%20VAROIS\LE%20BAOUCHET" TargetMode="External"/><Relationship Id="rId9" Type="http://schemas.openxmlformats.org/officeDocument/2006/relationships/hyperlink" Target="DRAGUIGNAN\SAIEM\ETOILE" TargetMode="External"/><Relationship Id="rId14" Type="http://schemas.openxmlformats.org/officeDocument/2006/relationships/hyperlink" Target="DRAGUIGNAN\SNI\LES%20QUATRE%20SAISONS" TargetMode="External"/><Relationship Id="rId22" Type="http://schemas.openxmlformats.org/officeDocument/2006/relationships/hyperlink" Target="DRAGUIGNAN\ERILIA\JARDIN%20D'ERASMUS" TargetMode="External"/><Relationship Id="rId27" Type="http://schemas.openxmlformats.org/officeDocument/2006/relationships/hyperlink" Target="DRAGUIGNAN\ERILIA\L'HERMITAGE" TargetMode="External"/><Relationship Id="rId30" Type="http://schemas.openxmlformats.org/officeDocument/2006/relationships/hyperlink" Target="DRAGUIGNAN\SNI\LA%20REMONTE" TargetMode="External"/><Relationship Id="rId35" Type="http://schemas.openxmlformats.org/officeDocument/2006/relationships/hyperlink" Target="DRAGUIGNAN\SNI\VAL%20AIR" TargetMode="External"/><Relationship Id="rId43" Type="http://schemas.openxmlformats.org/officeDocument/2006/relationships/hyperlink" Target="DRAGUIGNAN\VAR%20HABITAT\LES%20PORTIQUES" TargetMode="External"/><Relationship Id="rId48" Type="http://schemas.openxmlformats.org/officeDocument/2006/relationships/hyperlink" Target="DRAGUIGNAN\LOGIS%20FAMILIAL%20VAROIS\L'ARGENS" TargetMode="External"/><Relationship Id="rId56" Type="http://schemas.openxmlformats.org/officeDocument/2006/relationships/hyperlink" Target="DRAGUIGNAN\SAIEM\LE%20LOUBET" TargetMode="External"/><Relationship Id="rId64" Type="http://schemas.openxmlformats.org/officeDocument/2006/relationships/vmlDrawing" Target="../drawings/vmlDrawing2.vml"/><Relationship Id="rId8" Type="http://schemas.openxmlformats.org/officeDocument/2006/relationships/hyperlink" Target="DRAGUIGNAN\LOGIS%20FAMILIAL%20VAROIS\CLOS%20D'ANJOUAN" TargetMode="External"/><Relationship Id="rId51" Type="http://schemas.openxmlformats.org/officeDocument/2006/relationships/hyperlink" Target="DRAGUIGNAN\LOGIS%20FAMILIAL%20VAROIS\CAMP%20ROBERT" TargetMode="External"/><Relationship Id="rId3" Type="http://schemas.openxmlformats.org/officeDocument/2006/relationships/hyperlink" Target="DRAGUIGNAN\VAR%20HABITAT\CLOS%20DES%20ALBIZIAS" TargetMode="External"/><Relationship Id="rId12" Type="http://schemas.openxmlformats.org/officeDocument/2006/relationships/hyperlink" Target="DRAGUIGNAN\VAR%20HABITAT\LA%20CLOSERIE%20D'EUGENIE" TargetMode="External"/><Relationship Id="rId17" Type="http://schemas.openxmlformats.org/officeDocument/2006/relationships/hyperlink" Target="DRAGUIGNAN\VAR%20HABITAT\LES%20JARDINS%20DE%20MAGDALA%20I%20-%20CONV.%202592" TargetMode="External"/><Relationship Id="rId25" Type="http://schemas.openxmlformats.org/officeDocument/2006/relationships/hyperlink" Target="DRAGUIGNAN\ERILIA\LES%20CAPUCINES%20(TR%205)%20-%20CONV.2442" TargetMode="External"/><Relationship Id="rId33" Type="http://schemas.openxmlformats.org/officeDocument/2006/relationships/hyperlink" Target="DRAGUIGNAN\SNI\LES%20MURIERS" TargetMode="External"/><Relationship Id="rId38" Type="http://schemas.openxmlformats.org/officeDocument/2006/relationships/hyperlink" Target="DRAGUIGNAN\LOGIS%20FAMILIAL%20VAROIS\LOMBARDS" TargetMode="External"/><Relationship Id="rId46" Type="http://schemas.openxmlformats.org/officeDocument/2006/relationships/hyperlink" Target="DRAGUIGNAN\ERILIA\L'OREE%20DU%20BOIS" TargetMode="External"/><Relationship Id="rId59" Type="http://schemas.openxmlformats.org/officeDocument/2006/relationships/hyperlink" Target="DRAGUIGNAN\LOGIS%20FAMILIAL%20VAROIS\CAMP%20ROBER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P71"/>
  <sheetViews>
    <sheetView topLeftCell="C1" workbookViewId="0">
      <selection activeCell="M56" sqref="M56"/>
    </sheetView>
  </sheetViews>
  <sheetFormatPr baseColWidth="10" defaultColWidth="9.140625" defaultRowHeight="15" x14ac:dyDescent="0.25"/>
  <cols>
    <col min="1" max="1" width="16.7109375" bestFit="1" customWidth="1"/>
    <col min="2" max="2" width="28.42578125" bestFit="1" customWidth="1"/>
    <col min="3" max="3" width="12.42578125" bestFit="1" customWidth="1"/>
    <col min="4" max="4" width="15.5703125" bestFit="1" customWidth="1"/>
    <col min="5" max="8" width="13.28515625" bestFit="1" customWidth="1"/>
    <col min="9" max="9" width="18" customWidth="1"/>
    <col min="10" max="10" width="13" customWidth="1"/>
    <col min="11" max="11" width="12.5703125" customWidth="1"/>
    <col min="12" max="12" width="11.85546875" customWidth="1"/>
    <col min="13" max="15" width="13" customWidth="1"/>
    <col min="16" max="16" width="12.85546875" customWidth="1"/>
  </cols>
  <sheetData>
    <row r="1" spans="1:16" x14ac:dyDescent="0.25">
      <c r="A1" t="s">
        <v>0</v>
      </c>
      <c r="E1" s="1">
        <f>SUM(Tableau2[GO 
1er trim.
2015 (€)])</f>
        <v>94351.93</v>
      </c>
      <c r="F1" s="1">
        <f>SUM(Tableau2[GO 
2ème trim.
2015 (€)])</f>
        <v>123830.06999999998</v>
      </c>
      <c r="G1" s="1">
        <f>SUM(Tableau2[GO 
3ème trim.
2015 (€)])</f>
        <v>103885.17000000001</v>
      </c>
      <c r="H1" s="1">
        <f>SUM(Tableau2[GO 
4ème trim.
2015 (€)])</f>
        <v>70547.37</v>
      </c>
      <c r="I1" s="1">
        <f>SUM(Tableau2[Total GO 2015 (€)])</f>
        <v>392614.54</v>
      </c>
      <c r="J1" s="4" t="s">
        <v>1</v>
      </c>
      <c r="K1" s="3">
        <f>I11+I12+I13+I18+I21+I22+I23+I24+I25+I30+I34+I40+I64+I68+I70</f>
        <v>189482.14</v>
      </c>
    </row>
    <row r="2" spans="1:16" x14ac:dyDescent="0.25">
      <c r="J2" s="4" t="s">
        <v>2</v>
      </c>
      <c r="K2" s="3">
        <f>I26+I27+I28+I31+I32+I33+I43+I44+I45+I47+I48+I50+I51</f>
        <v>92817.219999999987</v>
      </c>
    </row>
    <row r="3" spans="1:16" x14ac:dyDescent="0.25">
      <c r="E3" s="1"/>
      <c r="J3" s="4" t="s">
        <v>3</v>
      </c>
      <c r="K3" s="3">
        <f>I9+I10+I14+I35+I36+I37+I38+I39+I41+I42+I46+I52+I54+I56+I58+I65+I67</f>
        <v>73707.350000000006</v>
      </c>
    </row>
    <row r="4" spans="1:16" x14ac:dyDescent="0.25">
      <c r="J4" s="4" t="s">
        <v>4</v>
      </c>
      <c r="K4" s="3">
        <f>I17+I19+I20+I29+I55+I59+I60+I66+I69</f>
        <v>11339.39</v>
      </c>
    </row>
    <row r="7" spans="1:16" ht="47.25" x14ac:dyDescent="0.25">
      <c r="A7" s="13" t="s">
        <v>97</v>
      </c>
      <c r="B7" s="9" t="s">
        <v>5</v>
      </c>
      <c r="C7" s="10" t="s">
        <v>6</v>
      </c>
      <c r="D7" s="10" t="s">
        <v>7</v>
      </c>
      <c r="E7" s="11" t="s">
        <v>90</v>
      </c>
      <c r="F7" s="11" t="s">
        <v>91</v>
      </c>
      <c r="G7" s="11" t="s">
        <v>92</v>
      </c>
      <c r="H7" s="11" t="s">
        <v>93</v>
      </c>
      <c r="I7" s="12" t="s">
        <v>94</v>
      </c>
      <c r="K7" s="23" t="s">
        <v>6</v>
      </c>
      <c r="L7" s="41" t="s">
        <v>104</v>
      </c>
      <c r="M7" s="41" t="s">
        <v>105</v>
      </c>
      <c r="N7" s="41" t="s">
        <v>106</v>
      </c>
      <c r="O7" s="41" t="s">
        <v>107</v>
      </c>
      <c r="P7" s="41" t="s">
        <v>108</v>
      </c>
    </row>
    <row r="8" spans="1:16" ht="15.75" x14ac:dyDescent="0.25">
      <c r="A8" s="14">
        <v>575</v>
      </c>
      <c r="B8" s="5" t="s">
        <v>84</v>
      </c>
      <c r="C8" s="7" t="s">
        <v>15</v>
      </c>
      <c r="D8" s="7" t="s">
        <v>85</v>
      </c>
      <c r="E8" s="17"/>
      <c r="F8" s="17"/>
      <c r="G8" s="17"/>
      <c r="H8" s="17"/>
      <c r="I8" s="18">
        <f t="shared" ref="I8:I39" si="0">SUM(E8:H8)</f>
        <v>0</v>
      </c>
      <c r="K8" s="22" t="s">
        <v>23</v>
      </c>
      <c r="L8" s="25">
        <v>46991.869999999995</v>
      </c>
      <c r="M8" s="25">
        <v>45906.62000000001</v>
      </c>
      <c r="N8" s="25">
        <v>57774.950000000004</v>
      </c>
      <c r="O8" s="25">
        <v>38808.700000000004</v>
      </c>
      <c r="P8" s="25">
        <v>189482.13999999998</v>
      </c>
    </row>
    <row r="9" spans="1:16" s="2" customFormat="1" ht="15.75" x14ac:dyDescent="0.25">
      <c r="A9" s="14">
        <v>948</v>
      </c>
      <c r="B9" s="5" t="s">
        <v>96</v>
      </c>
      <c r="C9" s="7" t="s">
        <v>9</v>
      </c>
      <c r="D9" s="7" t="s">
        <v>50</v>
      </c>
      <c r="E9" s="17">
        <v>2763.48</v>
      </c>
      <c r="F9" s="17">
        <v>1767.1</v>
      </c>
      <c r="G9" s="17"/>
      <c r="H9" s="17"/>
      <c r="I9" s="18">
        <f t="shared" si="0"/>
        <v>4530.58</v>
      </c>
      <c r="K9" s="22" t="s">
        <v>103</v>
      </c>
      <c r="L9" s="26">
        <v>46991.869999999995</v>
      </c>
      <c r="M9" s="26">
        <v>45906.62000000001</v>
      </c>
      <c r="N9" s="26">
        <v>57774.950000000004</v>
      </c>
      <c r="O9" s="26">
        <v>38808.700000000004</v>
      </c>
      <c r="P9" s="26">
        <v>189482.13999999998</v>
      </c>
    </row>
    <row r="10" spans="1:16" s="2" customFormat="1" ht="15.75" x14ac:dyDescent="0.25">
      <c r="A10" s="14">
        <v>954</v>
      </c>
      <c r="B10" s="5" t="s">
        <v>95</v>
      </c>
      <c r="C10" s="7" t="s">
        <v>9</v>
      </c>
      <c r="D10" s="7" t="s">
        <v>50</v>
      </c>
      <c r="E10" s="17">
        <v>8656.83</v>
      </c>
      <c r="F10" s="17">
        <v>14175.11</v>
      </c>
      <c r="G10" s="17"/>
      <c r="H10" s="17"/>
      <c r="I10" s="18">
        <f t="shared" si="0"/>
        <v>22831.940000000002</v>
      </c>
      <c r="K10"/>
      <c r="L10"/>
      <c r="M10"/>
      <c r="N10"/>
      <c r="O10"/>
      <c r="P10"/>
    </row>
    <row r="11" spans="1:16" ht="15.75" x14ac:dyDescent="0.25">
      <c r="A11" s="14">
        <v>988</v>
      </c>
      <c r="B11" s="5" t="s">
        <v>52</v>
      </c>
      <c r="C11" s="7" t="s">
        <v>23</v>
      </c>
      <c r="D11" s="7" t="s">
        <v>50</v>
      </c>
      <c r="E11" s="17">
        <v>1245.8599999999999</v>
      </c>
      <c r="F11" s="17">
        <v>4372.7</v>
      </c>
      <c r="G11" s="19">
        <v>5377.28</v>
      </c>
      <c r="H11" s="17">
        <v>2248.5500000000002</v>
      </c>
      <c r="I11" s="18">
        <f t="shared" si="0"/>
        <v>13244.39</v>
      </c>
    </row>
    <row r="12" spans="1:16" ht="15.75" x14ac:dyDescent="0.25">
      <c r="A12" s="14">
        <v>989</v>
      </c>
      <c r="B12" s="5" t="s">
        <v>53</v>
      </c>
      <c r="C12" s="7" t="s">
        <v>23</v>
      </c>
      <c r="D12" s="7" t="s">
        <v>50</v>
      </c>
      <c r="E12" s="17">
        <v>6469.95</v>
      </c>
      <c r="F12" s="17">
        <v>5005.7299999999996</v>
      </c>
      <c r="G12" s="17">
        <v>1831.43</v>
      </c>
      <c r="H12" s="17">
        <v>524.26</v>
      </c>
      <c r="I12" s="18">
        <f t="shared" si="0"/>
        <v>13831.37</v>
      </c>
    </row>
    <row r="13" spans="1:16" ht="15.75" x14ac:dyDescent="0.25">
      <c r="A13" s="14">
        <v>993</v>
      </c>
      <c r="B13" s="5" t="s">
        <v>49</v>
      </c>
      <c r="C13" s="7" t="s">
        <v>23</v>
      </c>
      <c r="D13" s="7" t="s">
        <v>50</v>
      </c>
      <c r="E13" s="17">
        <v>11211.05</v>
      </c>
      <c r="F13" s="17">
        <v>8941.1200000000008</v>
      </c>
      <c r="G13" s="17">
        <v>17325.95</v>
      </c>
      <c r="H13" s="17">
        <v>17103.46</v>
      </c>
      <c r="I13" s="18">
        <f t="shared" si="0"/>
        <v>54581.579999999994</v>
      </c>
    </row>
    <row r="14" spans="1:16" ht="15.75" x14ac:dyDescent="0.25">
      <c r="A14" s="14">
        <v>1562</v>
      </c>
      <c r="B14" s="5" t="s">
        <v>72</v>
      </c>
      <c r="C14" s="7" t="s">
        <v>9</v>
      </c>
      <c r="D14" s="7" t="s">
        <v>73</v>
      </c>
      <c r="E14" s="17">
        <v>3984.14</v>
      </c>
      <c r="F14" s="17">
        <v>5304.16</v>
      </c>
      <c r="G14" s="17"/>
      <c r="H14" s="17"/>
      <c r="I14" s="18">
        <f t="shared" si="0"/>
        <v>9288.2999999999993</v>
      </c>
    </row>
    <row r="15" spans="1:16" ht="15.75" x14ac:dyDescent="0.25">
      <c r="A15" s="14">
        <v>1629</v>
      </c>
      <c r="B15" s="5" t="s">
        <v>14</v>
      </c>
      <c r="C15" s="7" t="s">
        <v>15</v>
      </c>
      <c r="D15" s="7" t="s">
        <v>16</v>
      </c>
      <c r="E15" s="17"/>
      <c r="F15" s="17"/>
      <c r="G15" s="17"/>
      <c r="H15" s="17"/>
      <c r="I15" s="18">
        <f t="shared" si="0"/>
        <v>0</v>
      </c>
    </row>
    <row r="16" spans="1:16" ht="15.75" x14ac:dyDescent="0.25">
      <c r="A16" s="14">
        <v>1630</v>
      </c>
      <c r="B16" s="5" t="s">
        <v>17</v>
      </c>
      <c r="C16" s="7" t="s">
        <v>18</v>
      </c>
      <c r="D16" s="7" t="s">
        <v>16</v>
      </c>
      <c r="E16" s="17"/>
      <c r="F16" s="17">
        <v>1134.75</v>
      </c>
      <c r="G16" s="17">
        <v>3690.84</v>
      </c>
      <c r="H16" s="17">
        <v>2553.0100000000002</v>
      </c>
      <c r="I16" s="18">
        <f t="shared" si="0"/>
        <v>7378.6</v>
      </c>
    </row>
    <row r="17" spans="1:9" ht="15.75" x14ac:dyDescent="0.25">
      <c r="A17" s="14">
        <v>1637</v>
      </c>
      <c r="B17" s="5" t="s">
        <v>19</v>
      </c>
      <c r="C17" s="7" t="s">
        <v>20</v>
      </c>
      <c r="D17" s="7" t="s">
        <v>16</v>
      </c>
      <c r="E17" s="17">
        <v>895.12</v>
      </c>
      <c r="F17" s="17"/>
      <c r="G17" s="17">
        <v>1062.27</v>
      </c>
      <c r="H17" s="17"/>
      <c r="I17" s="18">
        <f t="shared" si="0"/>
        <v>1957.3899999999999</v>
      </c>
    </row>
    <row r="18" spans="1:9" ht="15.75" x14ac:dyDescent="0.25">
      <c r="A18" s="14">
        <v>1640</v>
      </c>
      <c r="B18" s="5" t="s">
        <v>22</v>
      </c>
      <c r="C18" s="7" t="s">
        <v>23</v>
      </c>
      <c r="D18" s="7" t="s">
        <v>16</v>
      </c>
      <c r="E18" s="17">
        <v>94.72</v>
      </c>
      <c r="F18" s="17">
        <v>2384.52</v>
      </c>
      <c r="G18" s="17">
        <v>2382.33</v>
      </c>
      <c r="H18" s="17">
        <v>3919.88</v>
      </c>
      <c r="I18" s="18">
        <f t="shared" si="0"/>
        <v>8781.4500000000007</v>
      </c>
    </row>
    <row r="19" spans="1:9" ht="15.75" x14ac:dyDescent="0.25">
      <c r="A19" s="14">
        <v>1641</v>
      </c>
      <c r="B19" s="5" t="s">
        <v>21</v>
      </c>
      <c r="C19" s="7" t="s">
        <v>20</v>
      </c>
      <c r="D19" s="7" t="s">
        <v>16</v>
      </c>
      <c r="E19" s="17"/>
      <c r="F19" s="17">
        <v>618.20000000000005</v>
      </c>
      <c r="G19" s="17">
        <v>309.10000000000002</v>
      </c>
      <c r="H19" s="17"/>
      <c r="I19" s="18">
        <f t="shared" si="0"/>
        <v>927.30000000000007</v>
      </c>
    </row>
    <row r="20" spans="1:9" ht="15.75" x14ac:dyDescent="0.25">
      <c r="A20" s="14">
        <v>1643</v>
      </c>
      <c r="B20" s="5" t="s">
        <v>24</v>
      </c>
      <c r="C20" s="7" t="s">
        <v>20</v>
      </c>
      <c r="D20" s="7" t="s">
        <v>16</v>
      </c>
      <c r="E20" s="17"/>
      <c r="F20" s="17">
        <v>525.95000000000005</v>
      </c>
      <c r="G20" s="17">
        <v>1845.04</v>
      </c>
      <c r="H20" s="17">
        <v>891.14</v>
      </c>
      <c r="I20" s="18">
        <f t="shared" si="0"/>
        <v>3262.1299999999997</v>
      </c>
    </row>
    <row r="21" spans="1:9" ht="15.75" x14ac:dyDescent="0.25">
      <c r="A21" s="14">
        <v>1681</v>
      </c>
      <c r="B21" s="5" t="s">
        <v>51</v>
      </c>
      <c r="C21" s="7" t="s">
        <v>23</v>
      </c>
      <c r="D21" s="7" t="s">
        <v>50</v>
      </c>
      <c r="E21" s="17">
        <v>3470.03</v>
      </c>
      <c r="F21" s="17">
        <v>6437.11</v>
      </c>
      <c r="G21" s="17">
        <v>6754.83</v>
      </c>
      <c r="H21" s="17">
        <v>3519.59</v>
      </c>
      <c r="I21" s="18">
        <f t="shared" si="0"/>
        <v>20181.560000000001</v>
      </c>
    </row>
    <row r="22" spans="1:9" ht="15.75" x14ac:dyDescent="0.25">
      <c r="A22" s="14">
        <v>1776</v>
      </c>
      <c r="B22" s="5" t="s">
        <v>25</v>
      </c>
      <c r="C22" s="7" t="s">
        <v>23</v>
      </c>
      <c r="D22" s="7" t="s">
        <v>16</v>
      </c>
      <c r="E22" s="17">
        <v>1602.5</v>
      </c>
      <c r="F22" s="17">
        <v>4046.8</v>
      </c>
      <c r="G22" s="17">
        <v>5560.45</v>
      </c>
      <c r="H22" s="17">
        <v>2445.3200000000002</v>
      </c>
      <c r="I22" s="18">
        <f t="shared" si="0"/>
        <v>13655.07</v>
      </c>
    </row>
    <row r="23" spans="1:9" ht="15.75" x14ac:dyDescent="0.25">
      <c r="A23" s="14">
        <v>1868</v>
      </c>
      <c r="B23" s="5" t="s">
        <v>26</v>
      </c>
      <c r="C23" s="7" t="s">
        <v>23</v>
      </c>
      <c r="D23" s="7" t="s">
        <v>16</v>
      </c>
      <c r="E23" s="17">
        <v>2263.4499999999998</v>
      </c>
      <c r="F23" s="17">
        <v>2676.98</v>
      </c>
      <c r="G23" s="17"/>
      <c r="H23" s="17"/>
      <c r="I23" s="18">
        <f t="shared" si="0"/>
        <v>4940.43</v>
      </c>
    </row>
    <row r="24" spans="1:9" ht="15.75" x14ac:dyDescent="0.25">
      <c r="A24" s="14">
        <v>1888</v>
      </c>
      <c r="B24" s="5" t="s">
        <v>86</v>
      </c>
      <c r="C24" s="7" t="s">
        <v>23</v>
      </c>
      <c r="D24" s="7" t="s">
        <v>85</v>
      </c>
      <c r="E24" s="17"/>
      <c r="F24" s="17">
        <v>258.63</v>
      </c>
      <c r="G24" s="17">
        <v>1160.3499999999999</v>
      </c>
      <c r="H24" s="17">
        <v>713.24</v>
      </c>
      <c r="I24" s="18">
        <f t="shared" si="0"/>
        <v>2132.2200000000003</v>
      </c>
    </row>
    <row r="25" spans="1:9" ht="15.75" x14ac:dyDescent="0.25">
      <c r="A25" s="14">
        <v>1916</v>
      </c>
      <c r="B25" s="5" t="s">
        <v>89</v>
      </c>
      <c r="C25" s="7" t="s">
        <v>23</v>
      </c>
      <c r="D25" s="7" t="s">
        <v>16</v>
      </c>
      <c r="E25" s="17"/>
      <c r="F25" s="17">
        <v>2384.52</v>
      </c>
      <c r="G25" s="17">
        <v>1238.23</v>
      </c>
      <c r="H25" s="17"/>
      <c r="I25" s="18">
        <f t="shared" si="0"/>
        <v>3622.75</v>
      </c>
    </row>
    <row r="26" spans="1:9" ht="15.75" x14ac:dyDescent="0.25">
      <c r="A26" s="14">
        <v>2002</v>
      </c>
      <c r="B26" s="5" t="s">
        <v>27</v>
      </c>
      <c r="C26" s="7" t="s">
        <v>28</v>
      </c>
      <c r="D26" s="7" t="s">
        <v>16</v>
      </c>
      <c r="E26" s="17"/>
      <c r="F26" s="17">
        <v>3165.63</v>
      </c>
      <c r="G26" s="17">
        <v>1123.29</v>
      </c>
      <c r="H26" s="17">
        <v>1123.29</v>
      </c>
      <c r="I26" s="18">
        <f t="shared" si="0"/>
        <v>5412.21</v>
      </c>
    </row>
    <row r="27" spans="1:9" ht="15.75" x14ac:dyDescent="0.25">
      <c r="A27" s="14">
        <v>2104</v>
      </c>
      <c r="B27" s="5" t="s">
        <v>58</v>
      </c>
      <c r="C27" s="7" t="s">
        <v>28</v>
      </c>
      <c r="D27" s="7" t="s">
        <v>59</v>
      </c>
      <c r="E27" s="17">
        <v>3048.72</v>
      </c>
      <c r="F27" s="17">
        <v>4452.34</v>
      </c>
      <c r="G27" s="17">
        <v>3290.6</v>
      </c>
      <c r="H27" s="17">
        <v>2020.53</v>
      </c>
      <c r="I27" s="18">
        <f t="shared" si="0"/>
        <v>12812.19</v>
      </c>
    </row>
    <row r="28" spans="1:9" ht="15.75" x14ac:dyDescent="0.25">
      <c r="A28" s="14">
        <v>2105</v>
      </c>
      <c r="B28" s="5" t="s">
        <v>60</v>
      </c>
      <c r="C28" s="7" t="s">
        <v>28</v>
      </c>
      <c r="D28" s="7" t="s">
        <v>59</v>
      </c>
      <c r="E28" s="17"/>
      <c r="F28" s="17">
        <v>2023.34</v>
      </c>
      <c r="G28" s="17">
        <v>4931.3999999999996</v>
      </c>
      <c r="H28" s="17">
        <v>10155.31</v>
      </c>
      <c r="I28" s="18">
        <f t="shared" si="0"/>
        <v>17110.05</v>
      </c>
    </row>
    <row r="29" spans="1:9" ht="15.75" x14ac:dyDescent="0.25">
      <c r="A29" s="14">
        <v>2136</v>
      </c>
      <c r="B29" s="5" t="s">
        <v>29</v>
      </c>
      <c r="C29" s="7" t="s">
        <v>20</v>
      </c>
      <c r="D29" s="7" t="s">
        <v>16</v>
      </c>
      <c r="E29" s="17">
        <v>318.75</v>
      </c>
      <c r="F29" s="17">
        <v>606.13</v>
      </c>
      <c r="G29" s="17">
        <v>494.69</v>
      </c>
      <c r="H29" s="17">
        <v>122.53</v>
      </c>
      <c r="I29" s="18">
        <f t="shared" si="0"/>
        <v>1542.1</v>
      </c>
    </row>
    <row r="30" spans="1:9" ht="15.75" x14ac:dyDescent="0.25">
      <c r="A30" s="14">
        <v>2158</v>
      </c>
      <c r="B30" s="5" t="s">
        <v>54</v>
      </c>
      <c r="C30" s="7" t="s">
        <v>23</v>
      </c>
      <c r="D30" s="7" t="s">
        <v>50</v>
      </c>
      <c r="E30" s="17">
        <v>13321.33</v>
      </c>
      <c r="F30" s="17">
        <v>2461.37</v>
      </c>
      <c r="G30" s="17">
        <v>11226.11</v>
      </c>
      <c r="H30" s="17">
        <v>5768</v>
      </c>
      <c r="I30" s="18">
        <f t="shared" si="0"/>
        <v>32776.81</v>
      </c>
    </row>
    <row r="31" spans="1:9" ht="15.75" x14ac:dyDescent="0.25">
      <c r="A31" s="14">
        <v>2180</v>
      </c>
      <c r="B31" s="5" t="s">
        <v>30</v>
      </c>
      <c r="C31" s="7" t="s">
        <v>28</v>
      </c>
      <c r="D31" s="7" t="s">
        <v>16</v>
      </c>
      <c r="E31" s="17"/>
      <c r="F31" s="17"/>
      <c r="G31" s="17">
        <v>1449.31</v>
      </c>
      <c r="H31" s="17"/>
      <c r="I31" s="18">
        <f t="shared" si="0"/>
        <v>1449.31</v>
      </c>
    </row>
    <row r="32" spans="1:9" ht="15.75" x14ac:dyDescent="0.25">
      <c r="A32" s="14">
        <v>2185</v>
      </c>
      <c r="B32" s="5" t="s">
        <v>61</v>
      </c>
      <c r="C32" s="7" t="s">
        <v>28</v>
      </c>
      <c r="D32" s="7" t="s">
        <v>59</v>
      </c>
      <c r="E32" s="17">
        <v>767.44</v>
      </c>
      <c r="F32" s="17">
        <v>462.69</v>
      </c>
      <c r="G32" s="17">
        <v>4207.88</v>
      </c>
      <c r="H32" s="17">
        <v>4512</v>
      </c>
      <c r="I32" s="18">
        <f t="shared" si="0"/>
        <v>9950.01</v>
      </c>
    </row>
    <row r="33" spans="1:9" ht="15.75" x14ac:dyDescent="0.25">
      <c r="A33" s="14">
        <v>2186</v>
      </c>
      <c r="B33" s="5" t="s">
        <v>62</v>
      </c>
      <c r="C33" s="7" t="s">
        <v>28</v>
      </c>
      <c r="D33" s="7" t="s">
        <v>59</v>
      </c>
      <c r="E33" s="17"/>
      <c r="F33" s="17">
        <v>2785.74</v>
      </c>
      <c r="G33" s="17">
        <v>3606.36</v>
      </c>
      <c r="H33" s="17">
        <v>2258.4299999999998</v>
      </c>
      <c r="I33" s="18">
        <f t="shared" si="0"/>
        <v>8650.5300000000007</v>
      </c>
    </row>
    <row r="34" spans="1:9" ht="15.75" x14ac:dyDescent="0.25">
      <c r="A34" s="14">
        <v>2220</v>
      </c>
      <c r="B34" s="5" t="s">
        <v>31</v>
      </c>
      <c r="C34" s="7" t="s">
        <v>23</v>
      </c>
      <c r="D34" s="7" t="s">
        <v>16</v>
      </c>
      <c r="E34" s="17">
        <v>941.48</v>
      </c>
      <c r="F34" s="17">
        <v>1220.07</v>
      </c>
      <c r="G34" s="17">
        <v>2206.52</v>
      </c>
      <c r="H34" s="17">
        <v>1185.3499999999999</v>
      </c>
      <c r="I34" s="18">
        <f t="shared" si="0"/>
        <v>5553.42</v>
      </c>
    </row>
    <row r="35" spans="1:9" ht="15.75" x14ac:dyDescent="0.25">
      <c r="A35" s="14">
        <v>2223</v>
      </c>
      <c r="B35" s="5" t="s">
        <v>11</v>
      </c>
      <c r="C35" s="7" t="s">
        <v>9</v>
      </c>
      <c r="D35" s="7" t="s">
        <v>12</v>
      </c>
      <c r="E35" s="17"/>
      <c r="F35" s="17"/>
      <c r="G35" s="17"/>
      <c r="H35" s="17"/>
      <c r="I35" s="18">
        <f t="shared" si="0"/>
        <v>0</v>
      </c>
    </row>
    <row r="36" spans="1:9" ht="15.75" x14ac:dyDescent="0.25">
      <c r="A36" s="14">
        <v>2224</v>
      </c>
      <c r="B36" s="5" t="s">
        <v>81</v>
      </c>
      <c r="C36" s="7" t="s">
        <v>9</v>
      </c>
      <c r="D36" s="7" t="s">
        <v>82</v>
      </c>
      <c r="E36" s="17"/>
      <c r="F36" s="17"/>
      <c r="G36" s="17"/>
      <c r="H36" s="17"/>
      <c r="I36" s="18">
        <f t="shared" si="0"/>
        <v>0</v>
      </c>
    </row>
    <row r="37" spans="1:9" ht="15.75" x14ac:dyDescent="0.25">
      <c r="A37" s="14">
        <v>2226</v>
      </c>
      <c r="B37" s="5" t="s">
        <v>68</v>
      </c>
      <c r="C37" s="7" t="s">
        <v>9</v>
      </c>
      <c r="D37" s="7" t="s">
        <v>69</v>
      </c>
      <c r="E37" s="17"/>
      <c r="F37" s="17"/>
      <c r="G37" s="17"/>
      <c r="H37" s="17"/>
      <c r="I37" s="18">
        <f t="shared" si="0"/>
        <v>0</v>
      </c>
    </row>
    <row r="38" spans="1:9" ht="15.75" x14ac:dyDescent="0.25">
      <c r="A38" s="14">
        <v>2318</v>
      </c>
      <c r="B38" s="5" t="s">
        <v>83</v>
      </c>
      <c r="C38" s="7" t="s">
        <v>9</v>
      </c>
      <c r="D38" s="7" t="s">
        <v>82</v>
      </c>
      <c r="E38" s="17"/>
      <c r="F38" s="17"/>
      <c r="G38" s="17"/>
      <c r="H38" s="17"/>
      <c r="I38" s="18">
        <f t="shared" si="0"/>
        <v>0</v>
      </c>
    </row>
    <row r="39" spans="1:9" ht="15.75" x14ac:dyDescent="0.25">
      <c r="A39" s="14">
        <v>2320</v>
      </c>
      <c r="B39" s="5" t="s">
        <v>55</v>
      </c>
      <c r="C39" s="7" t="s">
        <v>9</v>
      </c>
      <c r="D39" s="7" t="s">
        <v>50</v>
      </c>
      <c r="E39" s="17">
        <v>4108.1899999999996</v>
      </c>
      <c r="F39" s="17">
        <v>9731.91</v>
      </c>
      <c r="G39" s="17"/>
      <c r="H39" s="17"/>
      <c r="I39" s="18">
        <f t="shared" si="0"/>
        <v>13840.099999999999</v>
      </c>
    </row>
    <row r="40" spans="1:9" ht="15.75" x14ac:dyDescent="0.25">
      <c r="A40" s="14">
        <v>2330</v>
      </c>
      <c r="B40" s="5" t="s">
        <v>32</v>
      </c>
      <c r="C40" s="7" t="s">
        <v>23</v>
      </c>
      <c r="D40" s="7" t="s">
        <v>16</v>
      </c>
      <c r="E40" s="17">
        <v>1114.21</v>
      </c>
      <c r="F40" s="17">
        <v>460.72</v>
      </c>
      <c r="G40" s="17">
        <v>512.27</v>
      </c>
      <c r="H40" s="17"/>
      <c r="I40" s="18">
        <f t="shared" ref="I40:I70" si="1">SUM(E40:H40)</f>
        <v>2087.1999999999998</v>
      </c>
    </row>
    <row r="41" spans="1:9" ht="15.75" x14ac:dyDescent="0.25">
      <c r="A41" s="14">
        <v>2353</v>
      </c>
      <c r="B41" s="5" t="s">
        <v>33</v>
      </c>
      <c r="C41" s="7" t="s">
        <v>9</v>
      </c>
      <c r="D41" s="7" t="s">
        <v>16</v>
      </c>
      <c r="E41" s="17">
        <v>3426</v>
      </c>
      <c r="F41" s="17"/>
      <c r="G41" s="17"/>
      <c r="H41" s="17"/>
      <c r="I41" s="18">
        <f t="shared" si="1"/>
        <v>3426</v>
      </c>
    </row>
    <row r="42" spans="1:9" ht="15.75" x14ac:dyDescent="0.25">
      <c r="A42" s="14">
        <v>2361</v>
      </c>
      <c r="B42" s="5" t="s">
        <v>79</v>
      </c>
      <c r="C42" s="7" t="s">
        <v>9</v>
      </c>
      <c r="D42" s="7" t="s">
        <v>80</v>
      </c>
      <c r="E42" s="17">
        <v>1955.31</v>
      </c>
      <c r="F42" s="17">
        <v>779.96</v>
      </c>
      <c r="G42" s="17"/>
      <c r="H42" s="17"/>
      <c r="I42" s="18">
        <f t="shared" si="1"/>
        <v>2735.27</v>
      </c>
    </row>
    <row r="43" spans="1:9" ht="15.75" x14ac:dyDescent="0.25">
      <c r="A43" s="14">
        <v>2390</v>
      </c>
      <c r="B43" s="5" t="s">
        <v>47</v>
      </c>
      <c r="C43" s="7" t="s">
        <v>28</v>
      </c>
      <c r="D43" s="7" t="s">
        <v>48</v>
      </c>
      <c r="E43" s="17">
        <v>504.59</v>
      </c>
      <c r="F43" s="17">
        <v>4059.43</v>
      </c>
      <c r="G43" s="17"/>
      <c r="H43" s="17">
        <v>665.54</v>
      </c>
      <c r="I43" s="18">
        <f t="shared" si="1"/>
        <v>5229.5599999999995</v>
      </c>
    </row>
    <row r="44" spans="1:9" ht="15.75" x14ac:dyDescent="0.25">
      <c r="A44" s="14">
        <v>2394</v>
      </c>
      <c r="B44" s="5" t="s">
        <v>66</v>
      </c>
      <c r="C44" s="7" t="s">
        <v>28</v>
      </c>
      <c r="D44" s="7" t="s">
        <v>67</v>
      </c>
      <c r="E44" s="17"/>
      <c r="F44" s="17">
        <v>3329.76</v>
      </c>
      <c r="G44" s="17">
        <v>5054.3900000000003</v>
      </c>
      <c r="H44" s="17">
        <v>643.14</v>
      </c>
      <c r="I44" s="18">
        <f t="shared" si="1"/>
        <v>9027.2900000000009</v>
      </c>
    </row>
    <row r="45" spans="1:9" ht="15.75" x14ac:dyDescent="0.25">
      <c r="A45" s="14">
        <v>2395</v>
      </c>
      <c r="B45" s="5" t="s">
        <v>87</v>
      </c>
      <c r="C45" s="7" t="s">
        <v>28</v>
      </c>
      <c r="D45" s="7" t="s">
        <v>85</v>
      </c>
      <c r="E45" s="17">
        <v>3704.38</v>
      </c>
      <c r="F45" s="17">
        <v>8252.34</v>
      </c>
      <c r="G45" s="17">
        <v>5826.46</v>
      </c>
      <c r="H45" s="17"/>
      <c r="I45" s="18">
        <f t="shared" si="1"/>
        <v>17783.18</v>
      </c>
    </row>
    <row r="46" spans="1:9" ht="15.75" x14ac:dyDescent="0.25">
      <c r="A46" s="14">
        <v>2429</v>
      </c>
      <c r="B46" s="5" t="s">
        <v>34</v>
      </c>
      <c r="C46" s="7" t="s">
        <v>9</v>
      </c>
      <c r="D46" s="7" t="s">
        <v>16</v>
      </c>
      <c r="E46" s="17">
        <v>498.19</v>
      </c>
      <c r="F46" s="17">
        <v>3134.56</v>
      </c>
      <c r="G46" s="17"/>
      <c r="H46" s="17"/>
      <c r="I46" s="18">
        <f t="shared" si="1"/>
        <v>3632.75</v>
      </c>
    </row>
    <row r="47" spans="1:9" ht="15.75" x14ac:dyDescent="0.25">
      <c r="A47" s="14">
        <v>2442</v>
      </c>
      <c r="B47" s="5" t="s">
        <v>63</v>
      </c>
      <c r="C47" s="7" t="s">
        <v>28</v>
      </c>
      <c r="D47" s="7" t="s">
        <v>59</v>
      </c>
      <c r="E47" s="17">
        <v>92.03</v>
      </c>
      <c r="F47" s="17"/>
      <c r="G47" s="17">
        <v>2231.4</v>
      </c>
      <c r="H47" s="17">
        <v>2319.46</v>
      </c>
      <c r="I47" s="18">
        <f t="shared" si="1"/>
        <v>4642.8900000000003</v>
      </c>
    </row>
    <row r="48" spans="1:9" ht="15.75" x14ac:dyDescent="0.25">
      <c r="A48" s="14">
        <v>2487</v>
      </c>
      <c r="B48" s="5" t="s">
        <v>35</v>
      </c>
      <c r="C48" s="7" t="s">
        <v>28</v>
      </c>
      <c r="D48" s="7" t="s">
        <v>16</v>
      </c>
      <c r="E48" s="17">
        <v>326.44</v>
      </c>
      <c r="F48" s="17"/>
      <c r="G48" s="17"/>
      <c r="H48" s="17"/>
      <c r="I48" s="18">
        <f t="shared" si="1"/>
        <v>326.44</v>
      </c>
    </row>
    <row r="49" spans="1:9" ht="15.75" x14ac:dyDescent="0.25">
      <c r="A49" s="14">
        <v>2507</v>
      </c>
      <c r="B49" s="5" t="s">
        <v>36</v>
      </c>
      <c r="C49" s="7" t="s">
        <v>18</v>
      </c>
      <c r="D49" s="7" t="s">
        <v>16</v>
      </c>
      <c r="E49" s="17"/>
      <c r="F49" s="17"/>
      <c r="G49" s="17"/>
      <c r="H49" s="17"/>
      <c r="I49" s="18">
        <f t="shared" si="1"/>
        <v>0</v>
      </c>
    </row>
    <row r="50" spans="1:9" ht="15.75" x14ac:dyDescent="0.25">
      <c r="A50" s="14">
        <v>2508</v>
      </c>
      <c r="B50" s="5" t="s">
        <v>74</v>
      </c>
      <c r="C50" s="7" t="s">
        <v>28</v>
      </c>
      <c r="D50" s="7" t="s">
        <v>73</v>
      </c>
      <c r="E50" s="17">
        <v>423.56</v>
      </c>
      <c r="F50" s="17"/>
      <c r="G50" s="17"/>
      <c r="H50" s="17"/>
      <c r="I50" s="18">
        <f t="shared" si="1"/>
        <v>423.56</v>
      </c>
    </row>
    <row r="51" spans="1:9" ht="15.75" x14ac:dyDescent="0.25">
      <c r="A51" s="14">
        <v>2528</v>
      </c>
      <c r="B51" s="5" t="s">
        <v>75</v>
      </c>
      <c r="C51" s="7" t="s">
        <v>28</v>
      </c>
      <c r="D51" s="7" t="s">
        <v>73</v>
      </c>
      <c r="E51" s="17"/>
      <c r="F51" s="17"/>
      <c r="G51" s="17"/>
      <c r="H51" s="17"/>
      <c r="I51" s="18">
        <f t="shared" si="1"/>
        <v>0</v>
      </c>
    </row>
    <row r="52" spans="1:9" ht="15.75" x14ac:dyDescent="0.25">
      <c r="A52" s="14">
        <v>2529</v>
      </c>
      <c r="B52" s="5" t="s">
        <v>37</v>
      </c>
      <c r="C52" s="7" t="s">
        <v>9</v>
      </c>
      <c r="D52" s="7" t="s">
        <v>16</v>
      </c>
      <c r="E52" s="17">
        <v>2923.48</v>
      </c>
      <c r="F52" s="17">
        <v>217.06</v>
      </c>
      <c r="G52" s="17"/>
      <c r="H52" s="17"/>
      <c r="I52" s="18">
        <f t="shared" si="1"/>
        <v>3140.54</v>
      </c>
    </row>
    <row r="53" spans="1:9" ht="15.75" x14ac:dyDescent="0.25">
      <c r="A53" s="14">
        <v>2534</v>
      </c>
      <c r="B53" s="5" t="s">
        <v>64</v>
      </c>
      <c r="C53" s="7" t="s">
        <v>65</v>
      </c>
      <c r="D53" s="7" t="s">
        <v>59</v>
      </c>
      <c r="E53" s="17"/>
      <c r="F53" s="17">
        <v>2487.84</v>
      </c>
      <c r="G53" s="17">
        <v>2385.2399999999998</v>
      </c>
      <c r="H53" s="17"/>
      <c r="I53" s="18">
        <f t="shared" si="1"/>
        <v>4873.08</v>
      </c>
    </row>
    <row r="54" spans="1:9" ht="15.75" x14ac:dyDescent="0.25">
      <c r="A54" s="14">
        <v>2575</v>
      </c>
      <c r="B54" s="5" t="s">
        <v>35</v>
      </c>
      <c r="C54" s="7" t="s">
        <v>9</v>
      </c>
      <c r="D54" s="7" t="s">
        <v>16</v>
      </c>
      <c r="E54" s="17">
        <v>1434.37</v>
      </c>
      <c r="F54" s="17">
        <v>219.49</v>
      </c>
      <c r="G54" s="17"/>
      <c r="H54" s="17"/>
      <c r="I54" s="18">
        <f t="shared" si="1"/>
        <v>1653.86</v>
      </c>
    </row>
    <row r="55" spans="1:9" ht="15.75" x14ac:dyDescent="0.25">
      <c r="A55" s="14">
        <v>2592</v>
      </c>
      <c r="B55" s="5" t="s">
        <v>76</v>
      </c>
      <c r="C55" s="7" t="s">
        <v>20</v>
      </c>
      <c r="D55" s="7" t="s">
        <v>77</v>
      </c>
      <c r="E55" s="17">
        <v>1009.12</v>
      </c>
      <c r="F55" s="17">
        <v>2290.92</v>
      </c>
      <c r="G55" s="17"/>
      <c r="H55" s="17"/>
      <c r="I55" s="18">
        <f t="shared" si="1"/>
        <v>3300.04</v>
      </c>
    </row>
    <row r="56" spans="1:9" ht="15.75" x14ac:dyDescent="0.25">
      <c r="A56" s="14">
        <v>2597</v>
      </c>
      <c r="B56" s="5" t="s">
        <v>38</v>
      </c>
      <c r="C56" s="7" t="s">
        <v>9</v>
      </c>
      <c r="D56" s="7" t="s">
        <v>16</v>
      </c>
      <c r="E56" s="17">
        <v>1064.71</v>
      </c>
      <c r="F56" s="17">
        <v>2631.72</v>
      </c>
      <c r="G56" s="17"/>
      <c r="H56" s="17"/>
      <c r="I56" s="18">
        <f t="shared" si="1"/>
        <v>3696.43</v>
      </c>
    </row>
    <row r="57" spans="1:9" ht="15.75" x14ac:dyDescent="0.25">
      <c r="A57" s="14">
        <v>2598</v>
      </c>
      <c r="B57" s="5" t="s">
        <v>39</v>
      </c>
      <c r="C57" s="7" t="s">
        <v>18</v>
      </c>
      <c r="D57" s="7" t="s">
        <v>16</v>
      </c>
      <c r="E57" s="17">
        <v>3396.34</v>
      </c>
      <c r="F57" s="17">
        <v>665.45</v>
      </c>
      <c r="G57" s="17">
        <v>4480.68</v>
      </c>
      <c r="H57" s="17">
        <v>4474.29</v>
      </c>
      <c r="I57" s="18">
        <f t="shared" si="1"/>
        <v>13016.760000000002</v>
      </c>
    </row>
    <row r="58" spans="1:9" ht="15.75" x14ac:dyDescent="0.25">
      <c r="A58" s="14">
        <v>2606</v>
      </c>
      <c r="B58" s="5" t="s">
        <v>8</v>
      </c>
      <c r="C58" s="7" t="s">
        <v>9</v>
      </c>
      <c r="D58" s="7" t="s">
        <v>10</v>
      </c>
      <c r="E58" s="17">
        <v>1978.64</v>
      </c>
      <c r="F58" s="17">
        <v>1070.31</v>
      </c>
      <c r="G58" s="17"/>
      <c r="H58" s="17"/>
      <c r="I58" s="18">
        <f t="shared" si="1"/>
        <v>3048.95</v>
      </c>
    </row>
    <row r="59" spans="1:9" ht="15.75" x14ac:dyDescent="0.25">
      <c r="A59" s="14">
        <v>2610</v>
      </c>
      <c r="B59" s="5" t="s">
        <v>78</v>
      </c>
      <c r="C59" s="7" t="s">
        <v>20</v>
      </c>
      <c r="D59" s="7" t="s">
        <v>77</v>
      </c>
      <c r="E59" s="17"/>
      <c r="F59" s="17"/>
      <c r="G59" s="17"/>
      <c r="H59" s="17"/>
      <c r="I59" s="18">
        <f t="shared" si="1"/>
        <v>0</v>
      </c>
    </row>
    <row r="60" spans="1:9" ht="15.75" x14ac:dyDescent="0.25">
      <c r="A60" s="14">
        <v>2611</v>
      </c>
      <c r="B60" s="5" t="s">
        <v>40</v>
      </c>
      <c r="C60" s="7" t="s">
        <v>20</v>
      </c>
      <c r="D60" s="7" t="s">
        <v>16</v>
      </c>
      <c r="E60" s="17"/>
      <c r="F60" s="17">
        <v>120.55</v>
      </c>
      <c r="G60" s="17">
        <v>121.27</v>
      </c>
      <c r="H60" s="17"/>
      <c r="I60" s="18">
        <f t="shared" si="1"/>
        <v>241.82</v>
      </c>
    </row>
    <row r="61" spans="1:9" ht="15.75" x14ac:dyDescent="0.25">
      <c r="A61" s="14">
        <v>2641</v>
      </c>
      <c r="B61" s="5" t="s">
        <v>41</v>
      </c>
      <c r="C61" s="7" t="s">
        <v>18</v>
      </c>
      <c r="D61" s="7" t="s">
        <v>16</v>
      </c>
      <c r="E61" s="17"/>
      <c r="F61" s="17"/>
      <c r="G61" s="17"/>
      <c r="H61" s="17"/>
      <c r="I61" s="18">
        <f t="shared" si="1"/>
        <v>0</v>
      </c>
    </row>
    <row r="62" spans="1:9" ht="15.75" x14ac:dyDescent="0.25">
      <c r="A62" s="14">
        <v>2642</v>
      </c>
      <c r="B62" s="5" t="s">
        <v>42</v>
      </c>
      <c r="C62" s="7" t="s">
        <v>18</v>
      </c>
      <c r="D62" s="7" t="s">
        <v>16</v>
      </c>
      <c r="E62" s="17"/>
      <c r="F62" s="17"/>
      <c r="G62" s="17"/>
      <c r="H62" s="17"/>
      <c r="I62" s="18">
        <f t="shared" si="1"/>
        <v>0</v>
      </c>
    </row>
    <row r="63" spans="1:9" ht="15.75" x14ac:dyDescent="0.25">
      <c r="A63" s="14">
        <v>2643</v>
      </c>
      <c r="B63" s="5" t="s">
        <v>43</v>
      </c>
      <c r="C63" s="7" t="s">
        <v>18</v>
      </c>
      <c r="D63" s="7" t="s">
        <v>16</v>
      </c>
      <c r="E63" s="17"/>
      <c r="F63" s="17"/>
      <c r="G63" s="17"/>
      <c r="H63" s="17"/>
      <c r="I63" s="18">
        <f t="shared" si="1"/>
        <v>0</v>
      </c>
    </row>
    <row r="64" spans="1:9" ht="15.75" x14ac:dyDescent="0.25">
      <c r="A64" s="14">
        <v>2658</v>
      </c>
      <c r="B64" s="5" t="s">
        <v>56</v>
      </c>
      <c r="C64" s="7" t="s">
        <v>23</v>
      </c>
      <c r="D64" s="7" t="s">
        <v>57</v>
      </c>
      <c r="E64" s="17">
        <v>3320.98</v>
      </c>
      <c r="F64" s="17">
        <v>1167.3399999999999</v>
      </c>
      <c r="G64" s="17"/>
      <c r="H64" s="17"/>
      <c r="I64" s="18">
        <f t="shared" si="1"/>
        <v>4488.32</v>
      </c>
    </row>
    <row r="65" spans="1:9" ht="15.75" x14ac:dyDescent="0.25">
      <c r="A65" s="14">
        <v>2665</v>
      </c>
      <c r="B65" s="5" t="s">
        <v>70</v>
      </c>
      <c r="C65" s="7" t="s">
        <v>9</v>
      </c>
      <c r="D65" s="7" t="s">
        <v>71</v>
      </c>
      <c r="E65" s="17">
        <v>80.23</v>
      </c>
      <c r="F65" s="17">
        <v>1802.4</v>
      </c>
      <c r="G65" s="17"/>
      <c r="H65" s="17"/>
      <c r="I65" s="18">
        <f t="shared" si="1"/>
        <v>1882.63</v>
      </c>
    </row>
    <row r="66" spans="1:9" ht="15.75" x14ac:dyDescent="0.25">
      <c r="A66" s="14">
        <v>2674</v>
      </c>
      <c r="B66" s="5" t="s">
        <v>88</v>
      </c>
      <c r="C66" s="7" t="s">
        <v>20</v>
      </c>
      <c r="D66" s="7" t="s">
        <v>85</v>
      </c>
      <c r="E66" s="17"/>
      <c r="F66" s="17"/>
      <c r="G66" s="17"/>
      <c r="H66" s="17"/>
      <c r="I66" s="18">
        <f t="shared" si="1"/>
        <v>0</v>
      </c>
    </row>
    <row r="67" spans="1:9" ht="15.75" x14ac:dyDescent="0.25">
      <c r="A67" s="14">
        <v>2690</v>
      </c>
      <c r="B67" s="5" t="s">
        <v>13</v>
      </c>
      <c r="C67" s="7" t="s">
        <v>9</v>
      </c>
      <c r="D67" s="7" t="s">
        <v>12</v>
      </c>
      <c r="E67" s="17"/>
      <c r="F67" s="17"/>
      <c r="G67" s="17"/>
      <c r="H67" s="17"/>
      <c r="I67" s="18">
        <f t="shared" si="1"/>
        <v>0</v>
      </c>
    </row>
    <row r="68" spans="1:9" ht="15.75" x14ac:dyDescent="0.25">
      <c r="A68" s="14">
        <v>2691</v>
      </c>
      <c r="B68" s="5" t="s">
        <v>44</v>
      </c>
      <c r="C68" s="7" t="s">
        <v>23</v>
      </c>
      <c r="D68" s="7" t="s">
        <v>16</v>
      </c>
      <c r="E68" s="17">
        <v>1201.1199999999999</v>
      </c>
      <c r="F68" s="17">
        <v>2993.39</v>
      </c>
      <c r="G68" s="17">
        <v>1738.68</v>
      </c>
      <c r="H68" s="17">
        <v>988.2</v>
      </c>
      <c r="I68" s="18">
        <f t="shared" si="1"/>
        <v>6921.39</v>
      </c>
    </row>
    <row r="69" spans="1:9" ht="15.75" x14ac:dyDescent="0.25">
      <c r="A69" s="14">
        <v>2706</v>
      </c>
      <c r="B69" s="5" t="s">
        <v>45</v>
      </c>
      <c r="C69" s="7" t="s">
        <v>20</v>
      </c>
      <c r="D69" s="7" t="s">
        <v>16</v>
      </c>
      <c r="E69" s="17"/>
      <c r="F69" s="17">
        <v>108.61</v>
      </c>
      <c r="G69" s="17"/>
      <c r="H69" s="17"/>
      <c r="I69" s="18">
        <f t="shared" si="1"/>
        <v>108.61</v>
      </c>
    </row>
    <row r="70" spans="1:9" ht="15.75" x14ac:dyDescent="0.25">
      <c r="A70" s="15">
        <v>2715</v>
      </c>
      <c r="B70" s="6" t="s">
        <v>46</v>
      </c>
      <c r="C70" s="8" t="s">
        <v>23</v>
      </c>
      <c r="D70" s="8" t="s">
        <v>16</v>
      </c>
      <c r="E70" s="20">
        <v>735.19</v>
      </c>
      <c r="F70" s="20">
        <v>1095.6199999999999</v>
      </c>
      <c r="G70" s="20">
        <v>460.52</v>
      </c>
      <c r="H70" s="20">
        <v>392.85</v>
      </c>
      <c r="I70" s="21">
        <f t="shared" si="1"/>
        <v>2684.18</v>
      </c>
    </row>
    <row r="71" spans="1:9" x14ac:dyDescent="0.25">
      <c r="E71" s="16"/>
    </row>
  </sheetData>
  <pageMargins left="0.7" right="0.7" top="0.75" bottom="0.75" header="0.3" footer="0.3"/>
  <pageSetup paperSize="9" orientation="portrait" horizontalDpi="300" verticalDpi="300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Q75"/>
  <sheetViews>
    <sheetView topLeftCell="A37" workbookViewId="0">
      <selection activeCell="E73" sqref="E73"/>
    </sheetView>
  </sheetViews>
  <sheetFormatPr baseColWidth="10" defaultColWidth="9.140625" defaultRowHeight="15" x14ac:dyDescent="0.25"/>
  <cols>
    <col min="1" max="1" width="16.7109375" style="2" bestFit="1" customWidth="1"/>
    <col min="2" max="2" width="34.5703125" style="2" bestFit="1" customWidth="1"/>
    <col min="3" max="3" width="12.42578125" style="2" bestFit="1" customWidth="1"/>
    <col min="4" max="4" width="15.5703125" style="2" bestFit="1" customWidth="1"/>
    <col min="5" max="8" width="13.28515625" style="2" bestFit="1" customWidth="1"/>
    <col min="9" max="9" width="18" style="2" customWidth="1"/>
    <col min="10" max="10" width="13" style="2" customWidth="1"/>
    <col min="11" max="11" width="12.5703125" style="2" customWidth="1"/>
    <col min="12" max="12" width="11.85546875" style="2" bestFit="1" customWidth="1"/>
    <col min="13" max="13" width="12.5703125" style="2" customWidth="1"/>
    <col min="14" max="14" width="12.85546875" style="2" customWidth="1"/>
    <col min="15" max="15" width="12.5703125" style="2" customWidth="1"/>
    <col min="16" max="16" width="12.85546875" style="2" customWidth="1"/>
    <col min="17" max="17" width="27.28515625" style="2" bestFit="1" customWidth="1"/>
    <col min="18" max="16384" width="9.140625" style="2"/>
  </cols>
  <sheetData>
    <row r="1" spans="1:17" x14ac:dyDescent="0.25">
      <c r="A1" s="2" t="s">
        <v>0</v>
      </c>
      <c r="E1" s="1">
        <f>SUM(Tableau22[GO 
1er trim.
2016 (€)])</f>
        <v>40765.040000000015</v>
      </c>
      <c r="F1" s="1">
        <f>SUM(Tableau22[GO 
2ème trim.
2016 (€)])</f>
        <v>60485.660000000011</v>
      </c>
      <c r="G1" s="1">
        <f>SUM(Tableau22[GO 
3ème trim.
2016 (€)])</f>
        <v>61328.81</v>
      </c>
      <c r="H1" s="1">
        <f>SUM(Tableau22[GO 
4ème trim.
2016 (€)])</f>
        <v>51108.31</v>
      </c>
      <c r="I1" s="1">
        <f>SUM(Tableau22[Total GO 2016 (€)])</f>
        <v>213687.81999999995</v>
      </c>
      <c r="J1" s="4" t="s">
        <v>1</v>
      </c>
      <c r="K1" s="3">
        <f>I11+I12+I13+I18+I21+I22+I23+I24+I25+I30+I34+I40+I64+I68+I70</f>
        <v>135402.94999999998</v>
      </c>
    </row>
    <row r="2" spans="1:17" x14ac:dyDescent="0.25">
      <c r="J2" s="4" t="s">
        <v>2</v>
      </c>
      <c r="K2" s="3">
        <f>I26+I27+I28+I31+I32+I33+I43+I44+I45+I47+I48+I50+I51</f>
        <v>65830.540000000008</v>
      </c>
    </row>
    <row r="3" spans="1:17" x14ac:dyDescent="0.25">
      <c r="E3" s="1"/>
      <c r="J3" s="4" t="s">
        <v>3</v>
      </c>
      <c r="K3" s="3">
        <f>I9+I10+I14+I35+I36+I37+I38+I39+I41+I42+I46+I52+I54+I56+I58+I65+I67</f>
        <v>0</v>
      </c>
    </row>
    <row r="4" spans="1:17" x14ac:dyDescent="0.25">
      <c r="J4" s="4" t="s">
        <v>4</v>
      </c>
      <c r="K4" s="3">
        <f>I17+I19+I20+I29+I55+I59+I60+I66+I69</f>
        <v>11361.669999999998</v>
      </c>
    </row>
    <row r="7" spans="1:17" ht="47.25" x14ac:dyDescent="0.25">
      <c r="A7" s="13" t="s">
        <v>97</v>
      </c>
      <c r="B7" s="9" t="s">
        <v>5</v>
      </c>
      <c r="C7" s="10" t="s">
        <v>6</v>
      </c>
      <c r="D7" s="10" t="s">
        <v>7</v>
      </c>
      <c r="E7" s="11" t="s">
        <v>98</v>
      </c>
      <c r="F7" s="11" t="s">
        <v>99</v>
      </c>
      <c r="G7" s="11" t="s">
        <v>100</v>
      </c>
      <c r="H7" s="11" t="s">
        <v>101</v>
      </c>
      <c r="I7" s="12" t="s">
        <v>102</v>
      </c>
      <c r="K7" s="31" t="s">
        <v>6</v>
      </c>
      <c r="L7" s="27" t="s">
        <v>113</v>
      </c>
      <c r="M7" s="27" t="s">
        <v>114</v>
      </c>
      <c r="N7" s="27" t="s">
        <v>115</v>
      </c>
      <c r="O7" s="27" t="s">
        <v>116</v>
      </c>
      <c r="P7" s="27" t="s">
        <v>117</v>
      </c>
      <c r="Q7"/>
    </row>
    <row r="8" spans="1:17" ht="15.75" x14ac:dyDescent="0.25">
      <c r="A8" s="14">
        <v>575</v>
      </c>
      <c r="B8" s="28" t="s">
        <v>84</v>
      </c>
      <c r="C8" s="7" t="s">
        <v>15</v>
      </c>
      <c r="D8" s="7" t="s">
        <v>85</v>
      </c>
      <c r="E8" s="17"/>
      <c r="F8" s="17"/>
      <c r="G8" s="17"/>
      <c r="H8" s="17"/>
      <c r="I8" s="18">
        <f t="shared" ref="I8:I39" si="0">SUM(E8:H8)</f>
        <v>0</v>
      </c>
      <c r="K8" s="22" t="s">
        <v>28</v>
      </c>
      <c r="L8" s="25">
        <v>14105.86</v>
      </c>
      <c r="M8" s="25">
        <v>30485.159999999996</v>
      </c>
      <c r="N8" s="25">
        <v>65830.540000000008</v>
      </c>
      <c r="O8" s="25">
        <v>6176.06</v>
      </c>
      <c r="P8" s="25">
        <v>65830.540000000008</v>
      </c>
      <c r="Q8"/>
    </row>
    <row r="9" spans="1:17" ht="15.75" x14ac:dyDescent="0.25">
      <c r="A9" s="14">
        <v>948</v>
      </c>
      <c r="B9" s="28" t="s">
        <v>96</v>
      </c>
      <c r="C9" s="7" t="s">
        <v>9</v>
      </c>
      <c r="D9" s="7" t="s">
        <v>50</v>
      </c>
      <c r="E9" s="17"/>
      <c r="F9" s="17"/>
      <c r="G9" s="17"/>
      <c r="H9" s="17"/>
      <c r="I9" s="18">
        <f t="shared" si="0"/>
        <v>0</v>
      </c>
      <c r="K9" s="22" t="s">
        <v>23</v>
      </c>
      <c r="L9" s="25">
        <v>26041.14</v>
      </c>
      <c r="M9" s="25">
        <v>26218.859999999997</v>
      </c>
      <c r="N9" s="25">
        <v>135402.94999999998</v>
      </c>
      <c r="O9" s="25">
        <v>50347.08</v>
      </c>
      <c r="P9" s="25">
        <v>135402.94999999998</v>
      </c>
      <c r="Q9"/>
    </row>
    <row r="10" spans="1:17" ht="15.75" x14ac:dyDescent="0.25">
      <c r="A10" s="14">
        <v>954</v>
      </c>
      <c r="B10" s="28" t="s">
        <v>95</v>
      </c>
      <c r="C10" s="7" t="s">
        <v>9</v>
      </c>
      <c r="D10" s="7" t="s">
        <v>50</v>
      </c>
      <c r="E10" s="17"/>
      <c r="F10" s="17"/>
      <c r="G10" s="17"/>
      <c r="H10" s="17"/>
      <c r="I10" s="18">
        <f t="shared" si="0"/>
        <v>0</v>
      </c>
      <c r="K10" s="22" t="s">
        <v>18</v>
      </c>
      <c r="L10" s="25"/>
      <c r="M10" s="25"/>
      <c r="N10" s="25">
        <v>0</v>
      </c>
      <c r="O10" s="25"/>
      <c r="P10" s="25">
        <v>0</v>
      </c>
      <c r="Q10"/>
    </row>
    <row r="11" spans="1:17" ht="15.75" x14ac:dyDescent="0.25">
      <c r="A11" s="14">
        <v>988</v>
      </c>
      <c r="B11" s="28" t="s">
        <v>52</v>
      </c>
      <c r="C11" s="7" t="s">
        <v>23</v>
      </c>
      <c r="D11" s="7" t="s">
        <v>50</v>
      </c>
      <c r="E11" s="17">
        <v>2221.1799999999998</v>
      </c>
      <c r="F11" s="17">
        <v>2133.14</v>
      </c>
      <c r="G11" s="19">
        <v>3032.71</v>
      </c>
      <c r="H11" s="17"/>
      <c r="I11" s="18">
        <f t="shared" si="0"/>
        <v>7387.03</v>
      </c>
      <c r="K11" s="22" t="s">
        <v>65</v>
      </c>
      <c r="L11" s="25"/>
      <c r="M11" s="25">
        <v>1092.6600000000001</v>
      </c>
      <c r="N11" s="25">
        <v>1092.6600000000001</v>
      </c>
      <c r="O11" s="25"/>
      <c r="P11" s="25">
        <v>1092.6600000000001</v>
      </c>
      <c r="Q11"/>
    </row>
    <row r="12" spans="1:17" ht="15.75" x14ac:dyDescent="0.25">
      <c r="A12" s="14">
        <v>989</v>
      </c>
      <c r="B12" s="28" t="s">
        <v>53</v>
      </c>
      <c r="C12" s="7" t="s">
        <v>23</v>
      </c>
      <c r="D12" s="7" t="s">
        <v>50</v>
      </c>
      <c r="E12" s="17"/>
      <c r="F12" s="17">
        <v>1259.22</v>
      </c>
      <c r="G12" s="17">
        <v>6365.4</v>
      </c>
      <c r="H12" s="17">
        <v>2402.69</v>
      </c>
      <c r="I12" s="18">
        <f t="shared" si="0"/>
        <v>10027.31</v>
      </c>
      <c r="K12" s="22" t="s">
        <v>15</v>
      </c>
      <c r="L12" s="25"/>
      <c r="M12" s="25"/>
      <c r="N12" s="25">
        <v>0</v>
      </c>
      <c r="O12" s="25"/>
      <c r="P12" s="25">
        <v>0</v>
      </c>
      <c r="Q12"/>
    </row>
    <row r="13" spans="1:17" ht="15.75" x14ac:dyDescent="0.25">
      <c r="A13" s="14">
        <v>993</v>
      </c>
      <c r="B13" s="28" t="s">
        <v>49</v>
      </c>
      <c r="C13" s="7" t="s">
        <v>23</v>
      </c>
      <c r="D13" s="7" t="s">
        <v>50</v>
      </c>
      <c r="E13" s="17">
        <v>10982.13</v>
      </c>
      <c r="F13" s="17">
        <v>7484.05</v>
      </c>
      <c r="G13" s="17">
        <v>16818.12</v>
      </c>
      <c r="H13" s="17">
        <v>17275.11</v>
      </c>
      <c r="I13" s="18">
        <f t="shared" si="0"/>
        <v>52559.41</v>
      </c>
      <c r="K13" s="22" t="s">
        <v>9</v>
      </c>
      <c r="L13" s="25"/>
      <c r="M13" s="25"/>
      <c r="N13" s="25">
        <v>0</v>
      </c>
      <c r="O13" s="25"/>
      <c r="P13" s="25">
        <v>0</v>
      </c>
      <c r="Q13"/>
    </row>
    <row r="14" spans="1:17" ht="15.75" x14ac:dyDescent="0.25">
      <c r="A14" s="14">
        <v>1562</v>
      </c>
      <c r="B14" s="28" t="s">
        <v>72</v>
      </c>
      <c r="C14" s="7" t="s">
        <v>9</v>
      </c>
      <c r="D14" s="7" t="s">
        <v>73</v>
      </c>
      <c r="E14" s="17"/>
      <c r="F14" s="17"/>
      <c r="G14" s="17"/>
      <c r="H14" s="17"/>
      <c r="I14" s="18">
        <f t="shared" si="0"/>
        <v>0</v>
      </c>
      <c r="K14" s="22" t="s">
        <v>20</v>
      </c>
      <c r="L14" s="25">
        <v>618.04</v>
      </c>
      <c r="M14" s="25">
        <v>2688.98</v>
      </c>
      <c r="N14" s="25">
        <v>11361.669999999998</v>
      </c>
      <c r="O14" s="25">
        <v>4805.67</v>
      </c>
      <c r="P14" s="25">
        <v>11361.669999999998</v>
      </c>
      <c r="Q14"/>
    </row>
    <row r="15" spans="1:17" ht="15.75" x14ac:dyDescent="0.25">
      <c r="A15" s="14">
        <v>1629</v>
      </c>
      <c r="B15" s="28" t="s">
        <v>14</v>
      </c>
      <c r="C15" s="7" t="s">
        <v>15</v>
      </c>
      <c r="D15" s="7" t="s">
        <v>16</v>
      </c>
      <c r="E15" s="17"/>
      <c r="F15" s="17"/>
      <c r="G15" s="17"/>
      <c r="H15" s="17"/>
      <c r="I15" s="18">
        <f t="shared" si="0"/>
        <v>0</v>
      </c>
      <c r="K15" s="22" t="s">
        <v>103</v>
      </c>
      <c r="L15" s="26">
        <v>40765.040000000001</v>
      </c>
      <c r="M15" s="26">
        <v>60485.659999999996</v>
      </c>
      <c r="N15" s="26">
        <v>213687.82</v>
      </c>
      <c r="O15" s="26">
        <v>61328.81</v>
      </c>
      <c r="P15" s="26">
        <v>213687.82</v>
      </c>
      <c r="Q15"/>
    </row>
    <row r="16" spans="1:17" ht="15.75" x14ac:dyDescent="0.25">
      <c r="A16" s="14">
        <v>1630</v>
      </c>
      <c r="B16" s="28" t="s">
        <v>17</v>
      </c>
      <c r="C16" s="7" t="s">
        <v>18</v>
      </c>
      <c r="D16" s="7" t="s">
        <v>16</v>
      </c>
      <c r="E16" s="17"/>
      <c r="F16" s="17"/>
      <c r="G16" s="17"/>
      <c r="H16" s="17"/>
      <c r="I16" s="18">
        <f t="shared" si="0"/>
        <v>0</v>
      </c>
      <c r="K16"/>
      <c r="L16"/>
      <c r="M16"/>
      <c r="N16"/>
      <c r="O16"/>
      <c r="P16"/>
      <c r="Q16"/>
    </row>
    <row r="17" spans="1:17" ht="15.75" x14ac:dyDescent="0.25">
      <c r="A17" s="14">
        <v>1637</v>
      </c>
      <c r="B17" s="28" t="s">
        <v>19</v>
      </c>
      <c r="C17" s="7" t="s">
        <v>20</v>
      </c>
      <c r="D17" s="7" t="s">
        <v>16</v>
      </c>
      <c r="E17" s="17"/>
      <c r="F17" s="17"/>
      <c r="G17" s="17"/>
      <c r="H17" s="17"/>
      <c r="I17" s="18">
        <f t="shared" si="0"/>
        <v>0</v>
      </c>
      <c r="K17"/>
      <c r="L17"/>
      <c r="M17"/>
      <c r="N17"/>
      <c r="O17"/>
      <c r="P17"/>
      <c r="Q17"/>
    </row>
    <row r="18" spans="1:17" ht="15.75" x14ac:dyDescent="0.25">
      <c r="A18" s="14">
        <v>1640</v>
      </c>
      <c r="B18" s="28" t="s">
        <v>22</v>
      </c>
      <c r="C18" s="7" t="s">
        <v>23</v>
      </c>
      <c r="D18" s="7" t="s">
        <v>16</v>
      </c>
      <c r="E18" s="17">
        <v>2553.0300000000002</v>
      </c>
      <c r="F18" s="17">
        <v>3111.56</v>
      </c>
      <c r="G18" s="17">
        <v>4238.9399999999996</v>
      </c>
      <c r="H18" s="17">
        <v>1521.56</v>
      </c>
      <c r="I18" s="18">
        <f t="shared" si="0"/>
        <v>11425.089999999998</v>
      </c>
      <c r="K18"/>
      <c r="L18"/>
      <c r="M18"/>
      <c r="N18"/>
      <c r="O18"/>
      <c r="P18"/>
      <c r="Q18"/>
    </row>
    <row r="19" spans="1:17" ht="15.75" x14ac:dyDescent="0.25">
      <c r="A19" s="14">
        <v>1641</v>
      </c>
      <c r="B19" s="28" t="s">
        <v>21</v>
      </c>
      <c r="C19" s="7" t="s">
        <v>20</v>
      </c>
      <c r="D19" s="7" t="s">
        <v>16</v>
      </c>
      <c r="E19" s="17">
        <v>382.06</v>
      </c>
      <c r="F19" s="17"/>
      <c r="G19" s="17">
        <v>309.10000000000002</v>
      </c>
      <c r="H19" s="17"/>
      <c r="I19" s="18">
        <f t="shared" si="0"/>
        <v>691.16000000000008</v>
      </c>
      <c r="K19"/>
      <c r="L19"/>
      <c r="M19"/>
      <c r="N19"/>
      <c r="O19"/>
      <c r="P19"/>
      <c r="Q19"/>
    </row>
    <row r="20" spans="1:17" ht="15.75" x14ac:dyDescent="0.25">
      <c r="A20" s="14">
        <v>1643</v>
      </c>
      <c r="B20" s="28" t="s">
        <v>24</v>
      </c>
      <c r="C20" s="7" t="s">
        <v>20</v>
      </c>
      <c r="D20" s="7" t="s">
        <v>16</v>
      </c>
      <c r="E20" s="17"/>
      <c r="F20" s="17">
        <v>2453</v>
      </c>
      <c r="G20" s="17">
        <v>3062.46</v>
      </c>
      <c r="H20" s="17">
        <v>2571.4699999999998</v>
      </c>
      <c r="I20" s="18">
        <f t="shared" si="0"/>
        <v>8086.93</v>
      </c>
      <c r="K20"/>
      <c r="L20"/>
      <c r="M20"/>
      <c r="N20"/>
      <c r="O20"/>
      <c r="P20"/>
      <c r="Q20"/>
    </row>
    <row r="21" spans="1:17" ht="15.75" x14ac:dyDescent="0.25">
      <c r="A21" s="14">
        <v>1681</v>
      </c>
      <c r="B21" s="28" t="s">
        <v>51</v>
      </c>
      <c r="C21" s="7" t="s">
        <v>23</v>
      </c>
      <c r="D21" s="7" t="s">
        <v>50</v>
      </c>
      <c r="E21" s="17">
        <v>3480.56</v>
      </c>
      <c r="F21" s="17">
        <v>3190.1</v>
      </c>
      <c r="G21" s="17">
        <v>2334.61</v>
      </c>
      <c r="H21" s="17">
        <v>1035.26</v>
      </c>
      <c r="I21" s="18">
        <f t="shared" si="0"/>
        <v>10040.530000000001</v>
      </c>
      <c r="K21"/>
      <c r="L21"/>
      <c r="M21"/>
      <c r="N21"/>
      <c r="O21"/>
      <c r="P21"/>
      <c r="Q21"/>
    </row>
    <row r="22" spans="1:17" ht="15.75" x14ac:dyDescent="0.25">
      <c r="A22" s="14">
        <v>1776</v>
      </c>
      <c r="B22" s="28" t="s">
        <v>25</v>
      </c>
      <c r="C22" s="7" t="s">
        <v>23</v>
      </c>
      <c r="D22" s="7" t="s">
        <v>16</v>
      </c>
      <c r="E22" s="17">
        <v>2636.36</v>
      </c>
      <c r="F22" s="17">
        <v>5186.6899999999996</v>
      </c>
      <c r="G22" s="17">
        <v>4350.05</v>
      </c>
      <c r="H22" s="17">
        <v>1843.18</v>
      </c>
      <c r="I22" s="18">
        <f t="shared" si="0"/>
        <v>14016.279999999999</v>
      </c>
      <c r="K22"/>
      <c r="L22"/>
      <c r="M22"/>
      <c r="N22"/>
      <c r="O22"/>
      <c r="P22"/>
      <c r="Q22"/>
    </row>
    <row r="23" spans="1:17" ht="15.75" x14ac:dyDescent="0.25">
      <c r="A23" s="14">
        <v>1868</v>
      </c>
      <c r="B23" s="28" t="s">
        <v>26</v>
      </c>
      <c r="C23" s="7" t="s">
        <v>23</v>
      </c>
      <c r="D23" s="7" t="s">
        <v>16</v>
      </c>
      <c r="E23" s="17"/>
      <c r="F23" s="17">
        <v>911.36</v>
      </c>
      <c r="G23" s="17">
        <v>1987.23</v>
      </c>
      <c r="H23" s="17"/>
      <c r="I23" s="18">
        <f t="shared" si="0"/>
        <v>2898.59</v>
      </c>
      <c r="K23"/>
      <c r="L23"/>
      <c r="M23"/>
      <c r="N23"/>
      <c r="O23"/>
      <c r="P23"/>
      <c r="Q23"/>
    </row>
    <row r="24" spans="1:17" ht="15.75" x14ac:dyDescent="0.25">
      <c r="A24" s="14">
        <v>1888</v>
      </c>
      <c r="B24" s="28" t="s">
        <v>86</v>
      </c>
      <c r="C24" s="7" t="s">
        <v>23</v>
      </c>
      <c r="D24" s="7" t="s">
        <v>85</v>
      </c>
      <c r="E24" s="17">
        <v>1214.82</v>
      </c>
      <c r="F24" s="17"/>
      <c r="G24" s="17"/>
      <c r="H24" s="17"/>
      <c r="I24" s="18">
        <f t="shared" si="0"/>
        <v>1214.82</v>
      </c>
      <c r="K24"/>
      <c r="L24"/>
      <c r="M24"/>
      <c r="N24"/>
      <c r="O24"/>
      <c r="P24"/>
      <c r="Q24"/>
    </row>
    <row r="25" spans="1:17" ht="15.75" x14ac:dyDescent="0.25">
      <c r="A25" s="14">
        <v>1916</v>
      </c>
      <c r="B25" s="28" t="s">
        <v>89</v>
      </c>
      <c r="C25" s="7" t="s">
        <v>23</v>
      </c>
      <c r="D25" s="7" t="s">
        <v>16</v>
      </c>
      <c r="E25" s="17"/>
      <c r="F25" s="17"/>
      <c r="G25" s="17"/>
      <c r="H25" s="17"/>
      <c r="I25" s="18">
        <f t="shared" si="0"/>
        <v>0</v>
      </c>
      <c r="K25"/>
      <c r="L25"/>
      <c r="M25"/>
      <c r="N25"/>
      <c r="O25"/>
      <c r="P25"/>
      <c r="Q25"/>
    </row>
    <row r="26" spans="1:17" ht="15.75" x14ac:dyDescent="0.25">
      <c r="A26" s="14">
        <v>2002</v>
      </c>
      <c r="B26" s="28" t="s">
        <v>27</v>
      </c>
      <c r="C26" s="7" t="s">
        <v>28</v>
      </c>
      <c r="D26" s="7" t="s">
        <v>16</v>
      </c>
      <c r="E26" s="17">
        <v>2587.67</v>
      </c>
      <c r="F26" s="17">
        <v>3654.56</v>
      </c>
      <c r="G26" s="17"/>
      <c r="H26" s="17"/>
      <c r="I26" s="18">
        <f t="shared" si="0"/>
        <v>6242.23</v>
      </c>
      <c r="K26"/>
      <c r="L26"/>
      <c r="M26"/>
      <c r="N26"/>
      <c r="O26"/>
      <c r="P26"/>
      <c r="Q26"/>
    </row>
    <row r="27" spans="1:17" ht="15.75" x14ac:dyDescent="0.25">
      <c r="A27" s="14">
        <v>2104</v>
      </c>
      <c r="B27" s="28" t="s">
        <v>58</v>
      </c>
      <c r="C27" s="7" t="s">
        <v>28</v>
      </c>
      <c r="D27" s="7" t="s">
        <v>59</v>
      </c>
      <c r="E27" s="17">
        <v>153.08000000000001</v>
      </c>
      <c r="F27" s="17">
        <v>4808.46</v>
      </c>
      <c r="G27" s="17"/>
      <c r="H27" s="17">
        <v>1853.12</v>
      </c>
      <c r="I27" s="18">
        <f t="shared" si="0"/>
        <v>6814.66</v>
      </c>
      <c r="K27"/>
      <c r="L27"/>
      <c r="M27"/>
      <c r="N27"/>
      <c r="O27"/>
      <c r="P27"/>
      <c r="Q27"/>
    </row>
    <row r="28" spans="1:17" ht="15.75" x14ac:dyDescent="0.25">
      <c r="A28" s="14">
        <v>2105</v>
      </c>
      <c r="B28" s="28" t="s">
        <v>60</v>
      </c>
      <c r="C28" s="7" t="s">
        <v>28</v>
      </c>
      <c r="D28" s="7" t="s">
        <v>59</v>
      </c>
      <c r="E28" s="17">
        <v>4549.1099999999997</v>
      </c>
      <c r="F28" s="17">
        <v>3270.86</v>
      </c>
      <c r="G28" s="17">
        <v>1694.95</v>
      </c>
      <c r="H28" s="17">
        <v>820.99</v>
      </c>
      <c r="I28" s="18">
        <f t="shared" si="0"/>
        <v>10335.91</v>
      </c>
      <c r="K28"/>
      <c r="L28"/>
      <c r="M28"/>
      <c r="N28"/>
      <c r="O28"/>
      <c r="P28"/>
      <c r="Q28"/>
    </row>
    <row r="29" spans="1:17" ht="15.75" x14ac:dyDescent="0.25">
      <c r="A29" s="14">
        <v>2136</v>
      </c>
      <c r="B29" s="28" t="s">
        <v>29</v>
      </c>
      <c r="C29" s="7" t="s">
        <v>20</v>
      </c>
      <c r="D29" s="7" t="s">
        <v>16</v>
      </c>
      <c r="E29" s="17"/>
      <c r="F29" s="17"/>
      <c r="G29" s="17">
        <v>1434.11</v>
      </c>
      <c r="H29" s="17">
        <v>677.51</v>
      </c>
      <c r="I29" s="18">
        <f t="shared" si="0"/>
        <v>2111.62</v>
      </c>
      <c r="K29"/>
      <c r="L29"/>
      <c r="M29"/>
      <c r="N29"/>
      <c r="O29"/>
      <c r="P29"/>
      <c r="Q29"/>
    </row>
    <row r="30" spans="1:17" ht="15.75" x14ac:dyDescent="0.25">
      <c r="A30" s="14">
        <v>2158</v>
      </c>
      <c r="B30" s="28" t="s">
        <v>54</v>
      </c>
      <c r="C30" s="7" t="s">
        <v>23</v>
      </c>
      <c r="D30" s="7" t="s">
        <v>50</v>
      </c>
      <c r="E30" s="17">
        <v>119.47</v>
      </c>
      <c r="F30" s="17">
        <v>305.10000000000002</v>
      </c>
      <c r="G30" s="17">
        <v>3802.43</v>
      </c>
      <c r="H30" s="17">
        <v>1563.06</v>
      </c>
      <c r="I30" s="18">
        <f t="shared" si="0"/>
        <v>5790.0599999999995</v>
      </c>
      <c r="K30"/>
      <c r="L30"/>
      <c r="M30"/>
      <c r="N30"/>
      <c r="O30"/>
      <c r="P30"/>
      <c r="Q30"/>
    </row>
    <row r="31" spans="1:17" ht="15.75" x14ac:dyDescent="0.25">
      <c r="A31" s="14">
        <v>2180</v>
      </c>
      <c r="B31" s="28" t="s">
        <v>30</v>
      </c>
      <c r="C31" s="7" t="s">
        <v>28</v>
      </c>
      <c r="D31" s="7" t="s">
        <v>16</v>
      </c>
      <c r="E31" s="17"/>
      <c r="F31" s="17"/>
      <c r="G31" s="17">
        <v>462.45</v>
      </c>
      <c r="H31" s="17"/>
      <c r="I31" s="18">
        <f t="shared" si="0"/>
        <v>462.45</v>
      </c>
      <c r="K31"/>
      <c r="L31"/>
      <c r="M31"/>
      <c r="N31"/>
      <c r="O31"/>
      <c r="P31"/>
      <c r="Q31"/>
    </row>
    <row r="32" spans="1:17" ht="15.75" x14ac:dyDescent="0.25">
      <c r="A32" s="14">
        <v>2185</v>
      </c>
      <c r="B32" s="28" t="s">
        <v>61</v>
      </c>
      <c r="C32" s="7" t="s">
        <v>28</v>
      </c>
      <c r="D32" s="7" t="s">
        <v>59</v>
      </c>
      <c r="E32" s="17">
        <v>155.94999999999999</v>
      </c>
      <c r="F32" s="17">
        <v>4660.62</v>
      </c>
      <c r="G32" s="17">
        <v>1285.8900000000001</v>
      </c>
      <c r="H32" s="17"/>
      <c r="I32" s="18">
        <f t="shared" si="0"/>
        <v>6102.46</v>
      </c>
      <c r="K32"/>
      <c r="L32"/>
      <c r="M32"/>
      <c r="N32"/>
      <c r="O32"/>
      <c r="P32"/>
      <c r="Q32"/>
    </row>
    <row r="33" spans="1:17" ht="15.75" x14ac:dyDescent="0.25">
      <c r="A33" s="14">
        <v>2186</v>
      </c>
      <c r="B33" s="28" t="s">
        <v>62</v>
      </c>
      <c r="C33" s="7" t="s">
        <v>28</v>
      </c>
      <c r="D33" s="7" t="s">
        <v>59</v>
      </c>
      <c r="E33" s="17">
        <v>2490.83</v>
      </c>
      <c r="F33" s="17">
        <v>5723.91</v>
      </c>
      <c r="G33" s="17">
        <v>1101.01</v>
      </c>
      <c r="H33" s="17">
        <v>5000</v>
      </c>
      <c r="I33" s="18">
        <f t="shared" si="0"/>
        <v>14315.75</v>
      </c>
      <c r="K33"/>
      <c r="L33"/>
      <c r="M33"/>
      <c r="N33"/>
      <c r="O33"/>
      <c r="P33"/>
      <c r="Q33"/>
    </row>
    <row r="34" spans="1:17" ht="15.75" x14ac:dyDescent="0.25">
      <c r="A34" s="14">
        <v>2220</v>
      </c>
      <c r="B34" s="28" t="s">
        <v>31</v>
      </c>
      <c r="C34" s="7" t="s">
        <v>23</v>
      </c>
      <c r="D34" s="7" t="s">
        <v>16</v>
      </c>
      <c r="E34" s="17"/>
      <c r="F34" s="17"/>
      <c r="G34" s="17"/>
      <c r="H34" s="17"/>
      <c r="I34" s="18">
        <f t="shared" si="0"/>
        <v>0</v>
      </c>
      <c r="K34"/>
      <c r="L34"/>
      <c r="M34"/>
      <c r="N34"/>
      <c r="O34"/>
      <c r="P34"/>
      <c r="Q34"/>
    </row>
    <row r="35" spans="1:17" ht="15.75" x14ac:dyDescent="0.25">
      <c r="A35" s="14">
        <v>2223</v>
      </c>
      <c r="B35" s="28" t="s">
        <v>11</v>
      </c>
      <c r="C35" s="7" t="s">
        <v>9</v>
      </c>
      <c r="D35" s="7" t="s">
        <v>12</v>
      </c>
      <c r="E35" s="17"/>
      <c r="F35" s="17"/>
      <c r="G35" s="17"/>
      <c r="H35" s="17"/>
      <c r="I35" s="18">
        <f t="shared" si="0"/>
        <v>0</v>
      </c>
      <c r="K35"/>
      <c r="L35"/>
      <c r="M35"/>
      <c r="N35"/>
      <c r="O35"/>
      <c r="P35"/>
      <c r="Q35"/>
    </row>
    <row r="36" spans="1:17" ht="15.75" x14ac:dyDescent="0.25">
      <c r="A36" s="14">
        <v>2224</v>
      </c>
      <c r="B36" s="28" t="s">
        <v>81</v>
      </c>
      <c r="C36" s="7" t="s">
        <v>9</v>
      </c>
      <c r="D36" s="7" t="s">
        <v>82</v>
      </c>
      <c r="E36" s="17"/>
      <c r="F36" s="17"/>
      <c r="G36" s="17"/>
      <c r="H36" s="17"/>
      <c r="I36" s="18">
        <f t="shared" si="0"/>
        <v>0</v>
      </c>
      <c r="K36"/>
      <c r="L36"/>
      <c r="M36"/>
      <c r="N36"/>
      <c r="O36"/>
      <c r="P36"/>
      <c r="Q36"/>
    </row>
    <row r="37" spans="1:17" ht="15.75" x14ac:dyDescent="0.25">
      <c r="A37" s="14">
        <v>2226</v>
      </c>
      <c r="B37" s="28" t="s">
        <v>68</v>
      </c>
      <c r="C37" s="7" t="s">
        <v>9</v>
      </c>
      <c r="D37" s="7" t="s">
        <v>69</v>
      </c>
      <c r="E37" s="17"/>
      <c r="F37" s="17"/>
      <c r="G37" s="17"/>
      <c r="H37" s="17"/>
      <c r="I37" s="18">
        <f t="shared" si="0"/>
        <v>0</v>
      </c>
      <c r="K37"/>
      <c r="L37"/>
      <c r="M37"/>
      <c r="N37"/>
      <c r="O37"/>
      <c r="P37"/>
      <c r="Q37"/>
    </row>
    <row r="38" spans="1:17" ht="15.75" x14ac:dyDescent="0.25">
      <c r="A38" s="14">
        <v>2318</v>
      </c>
      <c r="B38" s="28" t="s">
        <v>83</v>
      </c>
      <c r="C38" s="7" t="s">
        <v>9</v>
      </c>
      <c r="D38" s="7" t="s">
        <v>82</v>
      </c>
      <c r="E38" s="17"/>
      <c r="F38" s="17"/>
      <c r="G38" s="17"/>
      <c r="H38" s="17"/>
      <c r="I38" s="18">
        <f t="shared" si="0"/>
        <v>0</v>
      </c>
      <c r="K38"/>
      <c r="L38"/>
      <c r="M38"/>
      <c r="N38"/>
      <c r="O38"/>
      <c r="P38"/>
      <c r="Q38"/>
    </row>
    <row r="39" spans="1:17" ht="15.75" x14ac:dyDescent="0.25">
      <c r="A39" s="14">
        <v>2320</v>
      </c>
      <c r="B39" s="28" t="s">
        <v>55</v>
      </c>
      <c r="C39" s="7" t="s">
        <v>9</v>
      </c>
      <c r="D39" s="7" t="s">
        <v>50</v>
      </c>
      <c r="E39" s="17"/>
      <c r="F39" s="17"/>
      <c r="G39" s="17"/>
      <c r="H39" s="17"/>
      <c r="I39" s="18">
        <f t="shared" si="0"/>
        <v>0</v>
      </c>
      <c r="K39"/>
      <c r="L39"/>
      <c r="M39"/>
      <c r="N39"/>
      <c r="O39"/>
      <c r="P39"/>
      <c r="Q39"/>
    </row>
    <row r="40" spans="1:17" ht="15.75" x14ac:dyDescent="0.25">
      <c r="A40" s="14">
        <v>2330</v>
      </c>
      <c r="B40" s="28" t="s">
        <v>32</v>
      </c>
      <c r="C40" s="7" t="s">
        <v>23</v>
      </c>
      <c r="D40" s="7" t="s">
        <v>16</v>
      </c>
      <c r="E40" s="17"/>
      <c r="F40" s="17"/>
      <c r="G40" s="17"/>
      <c r="H40" s="17"/>
      <c r="I40" s="18">
        <f t="shared" ref="I40:I70" si="1">SUM(E40:H40)</f>
        <v>0</v>
      </c>
      <c r="K40"/>
      <c r="L40"/>
      <c r="M40"/>
      <c r="N40"/>
      <c r="O40"/>
      <c r="P40"/>
      <c r="Q40"/>
    </row>
    <row r="41" spans="1:17" ht="15.75" x14ac:dyDescent="0.25">
      <c r="A41" s="14">
        <v>2353</v>
      </c>
      <c r="B41" s="28" t="s">
        <v>33</v>
      </c>
      <c r="C41" s="7" t="s">
        <v>9</v>
      </c>
      <c r="D41" s="7" t="s">
        <v>16</v>
      </c>
      <c r="E41" s="17"/>
      <c r="F41" s="17"/>
      <c r="G41" s="17"/>
      <c r="H41" s="17"/>
      <c r="I41" s="18">
        <f t="shared" si="1"/>
        <v>0</v>
      </c>
      <c r="K41"/>
      <c r="L41"/>
      <c r="M41"/>
      <c r="N41"/>
      <c r="O41"/>
      <c r="P41"/>
      <c r="Q41"/>
    </row>
    <row r="42" spans="1:17" ht="15.75" x14ac:dyDescent="0.25">
      <c r="A42" s="14">
        <v>2361</v>
      </c>
      <c r="B42" s="28" t="s">
        <v>79</v>
      </c>
      <c r="C42" s="7" t="s">
        <v>9</v>
      </c>
      <c r="D42" s="7" t="s">
        <v>80</v>
      </c>
      <c r="E42" s="17"/>
      <c r="F42" s="17"/>
      <c r="G42" s="17"/>
      <c r="H42" s="17"/>
      <c r="I42" s="18">
        <f t="shared" si="1"/>
        <v>0</v>
      </c>
      <c r="K42"/>
      <c r="L42"/>
      <c r="M42"/>
      <c r="N42"/>
      <c r="O42"/>
      <c r="P42"/>
      <c r="Q42"/>
    </row>
    <row r="43" spans="1:17" ht="15.75" x14ac:dyDescent="0.25">
      <c r="A43" s="14">
        <v>2390</v>
      </c>
      <c r="B43" s="28" t="s">
        <v>47</v>
      </c>
      <c r="C43" s="7" t="s">
        <v>28</v>
      </c>
      <c r="D43" s="7" t="s">
        <v>48</v>
      </c>
      <c r="E43" s="17"/>
      <c r="F43" s="17">
        <v>122.89</v>
      </c>
      <c r="G43" s="17"/>
      <c r="H43" s="17">
        <v>92.93</v>
      </c>
      <c r="I43" s="18">
        <f t="shared" si="1"/>
        <v>215.82</v>
      </c>
      <c r="K43"/>
      <c r="L43"/>
      <c r="M43"/>
      <c r="N43"/>
      <c r="O43"/>
      <c r="P43"/>
      <c r="Q43"/>
    </row>
    <row r="44" spans="1:17" ht="15.75" x14ac:dyDescent="0.25">
      <c r="A44" s="14">
        <v>2394</v>
      </c>
      <c r="B44" s="28" t="s">
        <v>66</v>
      </c>
      <c r="C44" s="7" t="s">
        <v>28</v>
      </c>
      <c r="D44" s="7" t="s">
        <v>67</v>
      </c>
      <c r="E44" s="17">
        <v>796.76</v>
      </c>
      <c r="F44" s="17">
        <v>1762.4</v>
      </c>
      <c r="G44" s="17">
        <v>976.16</v>
      </c>
      <c r="H44" s="17">
        <v>1282.1400000000001</v>
      </c>
      <c r="I44" s="18">
        <f t="shared" si="1"/>
        <v>4817.46</v>
      </c>
      <c r="K44"/>
      <c r="L44"/>
      <c r="M44"/>
      <c r="N44"/>
      <c r="O44"/>
      <c r="P44"/>
      <c r="Q44"/>
    </row>
    <row r="45" spans="1:17" ht="15.75" x14ac:dyDescent="0.25">
      <c r="A45" s="14">
        <v>2395</v>
      </c>
      <c r="B45" s="28" t="s">
        <v>87</v>
      </c>
      <c r="C45" s="7" t="s">
        <v>28</v>
      </c>
      <c r="D45" s="7" t="s">
        <v>85</v>
      </c>
      <c r="E45" s="17">
        <v>741.76</v>
      </c>
      <c r="F45" s="17">
        <v>2295.5100000000002</v>
      </c>
      <c r="G45" s="17">
        <v>349.85</v>
      </c>
      <c r="H45" s="17">
        <v>1431.18</v>
      </c>
      <c r="I45" s="18">
        <f t="shared" si="1"/>
        <v>4818.3</v>
      </c>
      <c r="K45"/>
      <c r="L45"/>
      <c r="M45"/>
      <c r="N45"/>
      <c r="O45"/>
      <c r="P45"/>
      <c r="Q45"/>
    </row>
    <row r="46" spans="1:17" ht="15.75" x14ac:dyDescent="0.25">
      <c r="A46" s="14">
        <v>2429</v>
      </c>
      <c r="B46" s="28" t="s">
        <v>34</v>
      </c>
      <c r="C46" s="7" t="s">
        <v>9</v>
      </c>
      <c r="D46" s="7" t="s">
        <v>16</v>
      </c>
      <c r="E46" s="17"/>
      <c r="F46" s="17"/>
      <c r="G46" s="17"/>
      <c r="H46" s="17"/>
      <c r="I46" s="18">
        <f t="shared" si="1"/>
        <v>0</v>
      </c>
      <c r="K46"/>
      <c r="L46"/>
      <c r="M46"/>
      <c r="N46"/>
      <c r="O46"/>
      <c r="P46"/>
      <c r="Q46"/>
    </row>
    <row r="47" spans="1:17" ht="15.75" x14ac:dyDescent="0.25">
      <c r="A47" s="14">
        <v>2442</v>
      </c>
      <c r="B47" s="28" t="s">
        <v>63</v>
      </c>
      <c r="C47" s="7" t="s">
        <v>28</v>
      </c>
      <c r="D47" s="7" t="s">
        <v>59</v>
      </c>
      <c r="E47" s="17">
        <v>731.17</v>
      </c>
      <c r="F47" s="17">
        <v>1562.1</v>
      </c>
      <c r="G47" s="17"/>
      <c r="H47" s="17">
        <v>1837.77</v>
      </c>
      <c r="I47" s="18">
        <f t="shared" si="1"/>
        <v>4131.04</v>
      </c>
      <c r="K47"/>
      <c r="L47"/>
      <c r="M47"/>
      <c r="N47"/>
      <c r="O47"/>
      <c r="P47"/>
      <c r="Q47"/>
    </row>
    <row r="48" spans="1:17" ht="15.75" x14ac:dyDescent="0.25">
      <c r="A48" s="14">
        <v>2487</v>
      </c>
      <c r="B48" s="28" t="s">
        <v>35</v>
      </c>
      <c r="C48" s="7" t="s">
        <v>28</v>
      </c>
      <c r="D48" s="7" t="s">
        <v>16</v>
      </c>
      <c r="E48" s="17">
        <v>1521.66</v>
      </c>
      <c r="F48" s="17">
        <v>2623.85</v>
      </c>
      <c r="G48" s="17">
        <v>305.75</v>
      </c>
      <c r="H48" s="17">
        <v>2640.65</v>
      </c>
      <c r="I48" s="18">
        <f t="shared" si="1"/>
        <v>7091.91</v>
      </c>
      <c r="K48"/>
      <c r="L48"/>
      <c r="M48"/>
      <c r="N48"/>
      <c r="O48"/>
      <c r="P48"/>
      <c r="Q48"/>
    </row>
    <row r="49" spans="1:17" ht="15.75" x14ac:dyDescent="0.25">
      <c r="A49" s="14">
        <v>2507</v>
      </c>
      <c r="B49" s="28" t="s">
        <v>36</v>
      </c>
      <c r="C49" s="7" t="s">
        <v>18</v>
      </c>
      <c r="D49" s="7" t="s">
        <v>16</v>
      </c>
      <c r="E49" s="17"/>
      <c r="F49" s="17"/>
      <c r="G49" s="17"/>
      <c r="H49" s="17"/>
      <c r="I49" s="18">
        <f t="shared" si="1"/>
        <v>0</v>
      </c>
      <c r="K49"/>
      <c r="L49"/>
      <c r="M49"/>
      <c r="N49"/>
      <c r="O49"/>
      <c r="P49"/>
      <c r="Q49"/>
    </row>
    <row r="50" spans="1:17" ht="15.75" x14ac:dyDescent="0.25">
      <c r="A50" s="14">
        <v>2508</v>
      </c>
      <c r="B50" s="28" t="s">
        <v>74</v>
      </c>
      <c r="C50" s="7" t="s">
        <v>28</v>
      </c>
      <c r="D50" s="7" t="s">
        <v>73</v>
      </c>
      <c r="E50" s="17">
        <v>377.87</v>
      </c>
      <c r="F50" s="17"/>
      <c r="G50" s="17"/>
      <c r="H50" s="17">
        <v>104.68</v>
      </c>
      <c r="I50" s="18">
        <f t="shared" si="1"/>
        <v>482.55</v>
      </c>
      <c r="K50"/>
      <c r="L50"/>
      <c r="M50"/>
      <c r="N50"/>
      <c r="O50"/>
      <c r="P50"/>
      <c r="Q50"/>
    </row>
    <row r="51" spans="1:17" ht="15.75" x14ac:dyDescent="0.25">
      <c r="A51" s="14">
        <v>2528</v>
      </c>
      <c r="B51" s="28" t="s">
        <v>75</v>
      </c>
      <c r="C51" s="7" t="s">
        <v>28</v>
      </c>
      <c r="D51" s="7" t="s">
        <v>73</v>
      </c>
      <c r="E51" s="17"/>
      <c r="F51" s="17"/>
      <c r="G51" s="17"/>
      <c r="H51" s="17"/>
      <c r="I51" s="18">
        <f t="shared" si="1"/>
        <v>0</v>
      </c>
      <c r="K51"/>
      <c r="L51"/>
      <c r="M51"/>
      <c r="N51"/>
      <c r="O51"/>
      <c r="P51"/>
      <c r="Q51"/>
    </row>
    <row r="52" spans="1:17" ht="15.75" x14ac:dyDescent="0.25">
      <c r="A52" s="14">
        <v>2529</v>
      </c>
      <c r="B52" s="28" t="s">
        <v>37</v>
      </c>
      <c r="C52" s="7" t="s">
        <v>9</v>
      </c>
      <c r="D52" s="7" t="s">
        <v>16</v>
      </c>
      <c r="E52" s="17"/>
      <c r="F52" s="17"/>
      <c r="G52" s="17"/>
      <c r="H52" s="17"/>
      <c r="I52" s="18">
        <f t="shared" si="1"/>
        <v>0</v>
      </c>
      <c r="K52"/>
      <c r="L52"/>
      <c r="M52"/>
      <c r="N52"/>
      <c r="O52"/>
      <c r="P52"/>
      <c r="Q52"/>
    </row>
    <row r="53" spans="1:17" ht="15.75" x14ac:dyDescent="0.25">
      <c r="A53" s="14">
        <v>2534</v>
      </c>
      <c r="B53" s="28" t="s">
        <v>64</v>
      </c>
      <c r="C53" s="7" t="s">
        <v>65</v>
      </c>
      <c r="D53" s="7" t="s">
        <v>59</v>
      </c>
      <c r="E53" s="17"/>
      <c r="F53" s="17">
        <v>1092.6600000000001</v>
      </c>
      <c r="G53" s="17"/>
      <c r="H53" s="17"/>
      <c r="I53" s="18">
        <f t="shared" si="1"/>
        <v>1092.6600000000001</v>
      </c>
      <c r="K53"/>
      <c r="L53"/>
      <c r="M53"/>
      <c r="N53"/>
      <c r="O53"/>
      <c r="P53"/>
      <c r="Q53"/>
    </row>
    <row r="54" spans="1:17" ht="15.75" x14ac:dyDescent="0.25">
      <c r="A54" s="14">
        <v>2575</v>
      </c>
      <c r="B54" s="28" t="s">
        <v>35</v>
      </c>
      <c r="C54" s="7" t="s">
        <v>9</v>
      </c>
      <c r="D54" s="7" t="s">
        <v>16</v>
      </c>
      <c r="E54" s="17"/>
      <c r="F54" s="17"/>
      <c r="G54" s="17"/>
      <c r="H54" s="17"/>
      <c r="I54" s="18">
        <f t="shared" si="1"/>
        <v>0</v>
      </c>
      <c r="K54"/>
      <c r="L54"/>
      <c r="M54"/>
      <c r="N54"/>
      <c r="O54"/>
      <c r="P54"/>
      <c r="Q54"/>
    </row>
    <row r="55" spans="1:17" ht="15.75" x14ac:dyDescent="0.25">
      <c r="A55" s="14">
        <v>2592</v>
      </c>
      <c r="B55" s="28" t="s">
        <v>76</v>
      </c>
      <c r="C55" s="7" t="s">
        <v>20</v>
      </c>
      <c r="D55" s="7" t="s">
        <v>77</v>
      </c>
      <c r="E55" s="17"/>
      <c r="F55" s="17"/>
      <c r="G55" s="17"/>
      <c r="H55" s="17"/>
      <c r="I55" s="18">
        <f t="shared" si="1"/>
        <v>0</v>
      </c>
      <c r="K55"/>
      <c r="L55"/>
      <c r="M55"/>
      <c r="N55"/>
      <c r="O55"/>
      <c r="P55"/>
      <c r="Q55"/>
    </row>
    <row r="56" spans="1:17" ht="15.75" x14ac:dyDescent="0.25">
      <c r="A56" s="14">
        <v>2597</v>
      </c>
      <c r="B56" s="28" t="s">
        <v>38</v>
      </c>
      <c r="C56" s="7" t="s">
        <v>9</v>
      </c>
      <c r="D56" s="7" t="s">
        <v>16</v>
      </c>
      <c r="E56" s="17"/>
      <c r="F56" s="17"/>
      <c r="G56" s="17"/>
      <c r="H56" s="17"/>
      <c r="I56" s="18">
        <f t="shared" si="1"/>
        <v>0</v>
      </c>
      <c r="K56"/>
      <c r="L56"/>
      <c r="M56"/>
      <c r="N56"/>
      <c r="O56"/>
      <c r="P56"/>
      <c r="Q56"/>
    </row>
    <row r="57" spans="1:17" ht="15.75" x14ac:dyDescent="0.25">
      <c r="A57" s="14">
        <v>2598</v>
      </c>
      <c r="B57" s="28" t="s">
        <v>39</v>
      </c>
      <c r="C57" s="7" t="s">
        <v>18</v>
      </c>
      <c r="D57" s="7" t="s">
        <v>16</v>
      </c>
      <c r="E57" s="17"/>
      <c r="F57" s="17"/>
      <c r="G57" s="17"/>
      <c r="H57" s="17"/>
      <c r="I57" s="18">
        <f t="shared" si="1"/>
        <v>0</v>
      </c>
      <c r="K57"/>
      <c r="L57"/>
      <c r="M57"/>
      <c r="N57"/>
      <c r="O57"/>
      <c r="P57"/>
      <c r="Q57"/>
    </row>
    <row r="58" spans="1:17" ht="15.75" x14ac:dyDescent="0.25">
      <c r="A58" s="14">
        <v>2606</v>
      </c>
      <c r="B58" s="28" t="s">
        <v>8</v>
      </c>
      <c r="C58" s="7" t="s">
        <v>9</v>
      </c>
      <c r="D58" s="7" t="s">
        <v>10</v>
      </c>
      <c r="E58" s="17"/>
      <c r="F58" s="17"/>
      <c r="G58" s="17"/>
      <c r="H58" s="17"/>
      <c r="I58" s="18">
        <f t="shared" si="1"/>
        <v>0</v>
      </c>
      <c r="K58"/>
      <c r="L58"/>
      <c r="M58"/>
      <c r="N58"/>
      <c r="O58"/>
      <c r="P58"/>
      <c r="Q58"/>
    </row>
    <row r="59" spans="1:17" ht="15.75" x14ac:dyDescent="0.25">
      <c r="A59" s="14">
        <v>2610</v>
      </c>
      <c r="B59" s="28" t="s">
        <v>78</v>
      </c>
      <c r="C59" s="7" t="s">
        <v>20</v>
      </c>
      <c r="D59" s="7" t="s">
        <v>77</v>
      </c>
      <c r="E59" s="17"/>
      <c r="F59" s="17"/>
      <c r="G59" s="17"/>
      <c r="H59" s="17"/>
      <c r="I59" s="18">
        <f t="shared" si="1"/>
        <v>0</v>
      </c>
      <c r="K59"/>
      <c r="L59"/>
      <c r="M59"/>
      <c r="N59"/>
      <c r="O59"/>
      <c r="P59"/>
      <c r="Q59"/>
    </row>
    <row r="60" spans="1:17" ht="15.75" x14ac:dyDescent="0.25">
      <c r="A60" s="14">
        <v>2611</v>
      </c>
      <c r="B60" s="28" t="s">
        <v>40</v>
      </c>
      <c r="C60" s="7" t="s">
        <v>20</v>
      </c>
      <c r="D60" s="7" t="s">
        <v>16</v>
      </c>
      <c r="E60" s="17">
        <v>235.98</v>
      </c>
      <c r="F60" s="17">
        <v>235.98</v>
      </c>
      <c r="G60" s="17"/>
      <c r="H60" s="17"/>
      <c r="I60" s="18">
        <f t="shared" si="1"/>
        <v>471.96</v>
      </c>
      <c r="K60"/>
      <c r="L60"/>
      <c r="M60"/>
      <c r="N60"/>
      <c r="O60"/>
      <c r="P60"/>
      <c r="Q60"/>
    </row>
    <row r="61" spans="1:17" ht="15.75" x14ac:dyDescent="0.25">
      <c r="A61" s="14">
        <v>2641</v>
      </c>
      <c r="B61" s="28" t="s">
        <v>41</v>
      </c>
      <c r="C61" s="7" t="s">
        <v>18</v>
      </c>
      <c r="D61" s="7" t="s">
        <v>16</v>
      </c>
      <c r="E61" s="17"/>
      <c r="F61" s="17"/>
      <c r="G61" s="17"/>
      <c r="H61" s="17"/>
      <c r="I61" s="18">
        <f t="shared" si="1"/>
        <v>0</v>
      </c>
      <c r="K61"/>
      <c r="L61"/>
      <c r="M61"/>
      <c r="N61"/>
      <c r="O61"/>
      <c r="P61"/>
      <c r="Q61"/>
    </row>
    <row r="62" spans="1:17" ht="15.75" x14ac:dyDescent="0.25">
      <c r="A62" s="14">
        <v>2642</v>
      </c>
      <c r="B62" s="28" t="s">
        <v>42</v>
      </c>
      <c r="C62" s="7" t="s">
        <v>18</v>
      </c>
      <c r="D62" s="7" t="s">
        <v>16</v>
      </c>
      <c r="E62" s="17"/>
      <c r="F62" s="17"/>
      <c r="G62" s="17"/>
      <c r="H62" s="17"/>
      <c r="I62" s="18">
        <f t="shared" si="1"/>
        <v>0</v>
      </c>
      <c r="K62"/>
      <c r="L62"/>
      <c r="M62"/>
      <c r="N62"/>
      <c r="O62"/>
      <c r="P62"/>
      <c r="Q62"/>
    </row>
    <row r="63" spans="1:17" ht="15.75" x14ac:dyDescent="0.25">
      <c r="A63" s="14">
        <v>2643</v>
      </c>
      <c r="B63" s="28" t="s">
        <v>43</v>
      </c>
      <c r="C63" s="7" t="s">
        <v>18</v>
      </c>
      <c r="D63" s="7" t="s">
        <v>16</v>
      </c>
      <c r="E63" s="17"/>
      <c r="F63" s="17"/>
      <c r="G63" s="17"/>
      <c r="H63" s="17"/>
      <c r="I63" s="18">
        <f t="shared" si="1"/>
        <v>0</v>
      </c>
      <c r="K63"/>
      <c r="L63"/>
      <c r="M63"/>
      <c r="N63"/>
      <c r="O63"/>
      <c r="P63"/>
      <c r="Q63"/>
    </row>
    <row r="64" spans="1:17" ht="15.75" x14ac:dyDescent="0.25">
      <c r="A64" s="14">
        <v>2658</v>
      </c>
      <c r="B64" s="28" t="s">
        <v>56</v>
      </c>
      <c r="C64" s="7" t="s">
        <v>23</v>
      </c>
      <c r="D64" s="7" t="s">
        <v>57</v>
      </c>
      <c r="E64" s="17"/>
      <c r="F64" s="17">
        <v>1026.26</v>
      </c>
      <c r="G64" s="17">
        <v>2957.84</v>
      </c>
      <c r="H64" s="17">
        <v>3690.3</v>
      </c>
      <c r="I64" s="18">
        <f t="shared" si="1"/>
        <v>7674.4000000000005</v>
      </c>
      <c r="K64"/>
      <c r="L64"/>
      <c r="M64"/>
      <c r="N64"/>
      <c r="O64"/>
      <c r="P64"/>
      <c r="Q64"/>
    </row>
    <row r="65" spans="1:17" ht="15.75" x14ac:dyDescent="0.25">
      <c r="A65" s="14">
        <v>2665</v>
      </c>
      <c r="B65" s="28" t="s">
        <v>109</v>
      </c>
      <c r="C65" s="7" t="s">
        <v>9</v>
      </c>
      <c r="D65" s="7" t="s">
        <v>71</v>
      </c>
      <c r="E65" s="17"/>
      <c r="F65" s="17"/>
      <c r="G65" s="17"/>
      <c r="H65" s="17"/>
      <c r="I65" s="18">
        <f t="shared" si="1"/>
        <v>0</v>
      </c>
      <c r="K65"/>
      <c r="L65"/>
      <c r="M65"/>
      <c r="N65"/>
      <c r="O65"/>
      <c r="P65"/>
      <c r="Q65"/>
    </row>
    <row r="66" spans="1:17" ht="15.75" x14ac:dyDescent="0.25">
      <c r="A66" s="14">
        <v>2674</v>
      </c>
      <c r="B66" s="28" t="s">
        <v>88</v>
      </c>
      <c r="C66" s="7" t="s">
        <v>20</v>
      </c>
      <c r="D66" s="7" t="s">
        <v>85</v>
      </c>
      <c r="E66" s="17"/>
      <c r="F66" s="17"/>
      <c r="G66" s="17"/>
      <c r="H66" s="17"/>
      <c r="I66" s="18">
        <f t="shared" si="1"/>
        <v>0</v>
      </c>
      <c r="K66"/>
      <c r="L66"/>
      <c r="M66"/>
      <c r="N66"/>
      <c r="O66"/>
      <c r="P66"/>
      <c r="Q66"/>
    </row>
    <row r="67" spans="1:17" ht="15.75" x14ac:dyDescent="0.25">
      <c r="A67" s="14">
        <v>2690</v>
      </c>
      <c r="B67" s="28" t="s">
        <v>13</v>
      </c>
      <c r="C67" s="7" t="s">
        <v>9</v>
      </c>
      <c r="D67" s="7" t="s">
        <v>12</v>
      </c>
      <c r="E67" s="17"/>
      <c r="F67" s="17"/>
      <c r="G67" s="17"/>
      <c r="H67" s="17"/>
      <c r="I67" s="18">
        <f t="shared" si="1"/>
        <v>0</v>
      </c>
      <c r="K67"/>
      <c r="L67"/>
      <c r="M67"/>
      <c r="N67"/>
      <c r="O67"/>
      <c r="P67"/>
      <c r="Q67"/>
    </row>
    <row r="68" spans="1:17" ht="15.75" x14ac:dyDescent="0.25">
      <c r="A68" s="14">
        <v>2691</v>
      </c>
      <c r="B68" s="28" t="s">
        <v>44</v>
      </c>
      <c r="C68" s="7" t="s">
        <v>23</v>
      </c>
      <c r="D68" s="7" t="s">
        <v>16</v>
      </c>
      <c r="E68" s="17">
        <v>1481.76</v>
      </c>
      <c r="F68" s="17">
        <v>373.2</v>
      </c>
      <c r="G68" s="17">
        <v>2501.6799999999998</v>
      </c>
      <c r="H68" s="17">
        <v>1167.99</v>
      </c>
      <c r="I68" s="18">
        <f t="shared" si="1"/>
        <v>5524.6299999999992</v>
      </c>
      <c r="K68"/>
      <c r="L68"/>
      <c r="M68"/>
      <c r="N68"/>
      <c r="O68"/>
      <c r="P68"/>
      <c r="Q68"/>
    </row>
    <row r="69" spans="1:17" ht="15.75" x14ac:dyDescent="0.25">
      <c r="A69" s="14">
        <v>2706</v>
      </c>
      <c r="B69" s="28" t="s">
        <v>45</v>
      </c>
      <c r="C69" s="7" t="s">
        <v>20</v>
      </c>
      <c r="D69" s="7" t="s">
        <v>16</v>
      </c>
      <c r="E69" s="17"/>
      <c r="F69" s="17"/>
      <c r="G69" s="17"/>
      <c r="H69" s="17"/>
      <c r="I69" s="18">
        <f t="shared" si="1"/>
        <v>0</v>
      </c>
      <c r="K69"/>
      <c r="L69"/>
      <c r="M69"/>
      <c r="N69"/>
      <c r="O69"/>
      <c r="P69"/>
      <c r="Q69"/>
    </row>
    <row r="70" spans="1:17" ht="15.75" x14ac:dyDescent="0.25">
      <c r="A70" s="15">
        <v>2715</v>
      </c>
      <c r="B70" s="28" t="s">
        <v>46</v>
      </c>
      <c r="C70" s="8" t="s">
        <v>23</v>
      </c>
      <c r="D70" s="8" t="s">
        <v>16</v>
      </c>
      <c r="E70" s="20">
        <v>1351.83</v>
      </c>
      <c r="F70" s="20">
        <v>1238.18</v>
      </c>
      <c r="G70" s="20">
        <v>1958.07</v>
      </c>
      <c r="H70" s="20">
        <v>2296.7199999999998</v>
      </c>
      <c r="I70" s="21">
        <f t="shared" si="1"/>
        <v>6844.7999999999993</v>
      </c>
      <c r="K70"/>
      <c r="L70"/>
      <c r="M70"/>
      <c r="N70"/>
      <c r="O70"/>
      <c r="P70"/>
      <c r="Q70"/>
    </row>
    <row r="71" spans="1:17" x14ac:dyDescent="0.25">
      <c r="E71" s="16"/>
      <c r="K71"/>
      <c r="L71"/>
      <c r="M71"/>
      <c r="N71"/>
      <c r="O71"/>
      <c r="P71"/>
      <c r="Q71"/>
    </row>
    <row r="72" spans="1:17" x14ac:dyDescent="0.25">
      <c r="C72" s="24" t="s">
        <v>110</v>
      </c>
      <c r="D72" s="24" t="s">
        <v>111</v>
      </c>
      <c r="E72" s="24" t="s">
        <v>112</v>
      </c>
      <c r="K72"/>
      <c r="L72"/>
      <c r="M72"/>
      <c r="N72"/>
      <c r="O72"/>
      <c r="P72"/>
      <c r="Q72"/>
    </row>
    <row r="73" spans="1:17" x14ac:dyDescent="0.25">
      <c r="C73" s="29">
        <v>358642.98</v>
      </c>
      <c r="D73" s="30">
        <f>'2015'!$I$1</f>
        <v>392614.54</v>
      </c>
      <c r="E73" s="30">
        <f>I1</f>
        <v>213687.81999999995</v>
      </c>
      <c r="K73"/>
      <c r="L73"/>
      <c r="M73"/>
      <c r="N73"/>
      <c r="O73"/>
      <c r="P73"/>
      <c r="Q73"/>
    </row>
    <row r="74" spans="1:17" x14ac:dyDescent="0.25">
      <c r="K74"/>
      <c r="L74"/>
      <c r="M74"/>
      <c r="N74"/>
      <c r="O74"/>
      <c r="P74"/>
      <c r="Q74"/>
    </row>
    <row r="75" spans="1:17" x14ac:dyDescent="0.25">
      <c r="K75"/>
      <c r="L75"/>
      <c r="M75"/>
      <c r="N75"/>
      <c r="O75"/>
      <c r="P75"/>
      <c r="Q75"/>
    </row>
  </sheetData>
  <hyperlinks>
    <hyperlink ref="B8" r:id="rId2"/>
    <hyperlink ref="B9" r:id="rId3"/>
    <hyperlink ref="B10" r:id="rId4"/>
    <hyperlink ref="B11" r:id="rId5"/>
    <hyperlink ref="B12" r:id="rId6"/>
    <hyperlink ref="B13" r:id="rId7"/>
    <hyperlink ref="B14" r:id="rId8"/>
    <hyperlink ref="B15" r:id="rId9"/>
    <hyperlink ref="B16" r:id="rId10"/>
    <hyperlink ref="B17" r:id="rId11"/>
    <hyperlink ref="B18" r:id="rId12"/>
    <hyperlink ref="B19" r:id="rId13"/>
    <hyperlink ref="B20" r:id="rId14"/>
    <hyperlink ref="B21" r:id="rId15"/>
    <hyperlink ref="B22" r:id="rId16"/>
    <hyperlink ref="B23" r:id="rId17"/>
    <hyperlink ref="B24" r:id="rId18"/>
    <hyperlink ref="B25" r:id="rId19"/>
    <hyperlink ref="B26" r:id="rId20"/>
    <hyperlink ref="B27" r:id="rId21"/>
    <hyperlink ref="B28" r:id="rId22"/>
    <hyperlink ref="B29" r:id="rId23"/>
    <hyperlink ref="B30" r:id="rId24"/>
    <hyperlink ref="B31" r:id="rId25"/>
    <hyperlink ref="B32" r:id="rId26"/>
    <hyperlink ref="B33" r:id="rId27"/>
    <hyperlink ref="B34" r:id="rId28"/>
    <hyperlink ref="B35" r:id="rId29"/>
    <hyperlink ref="B36" r:id="rId30"/>
    <hyperlink ref="B37" r:id="rId31"/>
    <hyperlink ref="B38" r:id="rId32"/>
    <hyperlink ref="B39" r:id="rId33"/>
    <hyperlink ref="B40" r:id="rId34"/>
    <hyperlink ref="B41" r:id="rId35"/>
    <hyperlink ref="B42" r:id="rId36"/>
    <hyperlink ref="B43" r:id="rId37"/>
    <hyperlink ref="B44" r:id="rId38"/>
    <hyperlink ref="B45" r:id="rId39"/>
    <hyperlink ref="B46" r:id="rId40"/>
    <hyperlink ref="B47" r:id="rId41"/>
    <hyperlink ref="B48" r:id="rId42"/>
    <hyperlink ref="B49" r:id="rId43"/>
    <hyperlink ref="B50" r:id="rId44"/>
    <hyperlink ref="B51" r:id="rId45"/>
    <hyperlink ref="B52" r:id="rId46"/>
    <hyperlink ref="B53" r:id="rId47"/>
    <hyperlink ref="B54" r:id="rId48"/>
    <hyperlink ref="B55" r:id="rId49"/>
    <hyperlink ref="B56" r:id="rId50"/>
    <hyperlink ref="B57" r:id="rId51"/>
    <hyperlink ref="B58" r:id="rId52"/>
    <hyperlink ref="B59" r:id="rId53"/>
    <hyperlink ref="B60" r:id="rId54"/>
    <hyperlink ref="B61" r:id="rId55"/>
    <hyperlink ref="B62" r:id="rId56"/>
    <hyperlink ref="B63" r:id="rId57"/>
    <hyperlink ref="B64" r:id="rId58"/>
    <hyperlink ref="B65" r:id="rId59" display="Hameau de Mathurine Muse"/>
    <hyperlink ref="B66" r:id="rId60"/>
    <hyperlink ref="B67" r:id="rId61"/>
    <hyperlink ref="B68" r:id="rId62"/>
    <hyperlink ref="B69" r:id="rId63"/>
    <hyperlink ref="B70" r:id="rId64"/>
  </hyperlinks>
  <pageMargins left="0.7" right="0.7" top="0.75" bottom="0.75" header="0.3" footer="0.3"/>
  <pageSetup paperSize="9" orientation="portrait" horizontalDpi="300" verticalDpi="300" r:id="rId65"/>
  <drawing r:id="rId66"/>
  <tableParts count="1">
    <tablePart r:id="rId6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C000"/>
  </sheetPr>
  <dimension ref="A1:P82"/>
  <sheetViews>
    <sheetView tabSelected="1" workbookViewId="0">
      <selection activeCell="I78" sqref="I78"/>
    </sheetView>
  </sheetViews>
  <sheetFormatPr baseColWidth="10" defaultColWidth="9.140625" defaultRowHeight="15" x14ac:dyDescent="0.25"/>
  <cols>
    <col min="1" max="1" width="16.7109375" style="2" bestFit="1" customWidth="1"/>
    <col min="2" max="2" width="34.5703125" style="2" bestFit="1" customWidth="1"/>
    <col min="3" max="3" width="12.42578125" style="2" bestFit="1" customWidth="1"/>
    <col min="4" max="4" width="15.5703125" style="2" bestFit="1" customWidth="1"/>
    <col min="5" max="6" width="13.28515625" style="2" bestFit="1" customWidth="1"/>
    <col min="7" max="7" width="12.5703125" style="2" customWidth="1"/>
    <col min="8" max="8" width="11.85546875" style="2" customWidth="1"/>
    <col min="9" max="9" width="13" style="38" customWidth="1"/>
    <col min="10" max="10" width="13" style="2" customWidth="1"/>
    <col min="11" max="11" width="11.85546875" style="2" bestFit="1" customWidth="1"/>
    <col min="12" max="12" width="11.85546875" style="2" customWidth="1"/>
    <col min="13" max="13" width="12.85546875" style="2" customWidth="1"/>
    <col min="14" max="15" width="13" style="2" customWidth="1"/>
    <col min="16" max="16" width="12.85546875" style="2" customWidth="1"/>
    <col min="17" max="17" width="27.28515625" style="2" bestFit="1" customWidth="1"/>
    <col min="18" max="16384" width="9.140625" style="2"/>
  </cols>
  <sheetData>
    <row r="1" spans="1:16" x14ac:dyDescent="0.25">
      <c r="A1" s="2" t="s">
        <v>0</v>
      </c>
      <c r="E1" s="1">
        <f>SUM(Tableau224[GO 
1er trim.
2017 (€)])</f>
        <v>32451.669999999995</v>
      </c>
      <c r="F1" s="1">
        <f>SUM(Tableau224[GO 
2ème trim.
2017 (€)])</f>
        <v>50435.770000000019</v>
      </c>
      <c r="G1" s="1">
        <f>SUM(Tableau224[GO 
3ème trim.
2017 (€)])</f>
        <v>58452.009999999995</v>
      </c>
      <c r="H1" s="1">
        <f>SUM(Tableau224[GO 
4ème trim.
2017 (€)])</f>
        <v>22206.410000000003</v>
      </c>
      <c r="I1" s="44">
        <f>SUM(E1:H1)</f>
        <v>163545.86000000002</v>
      </c>
      <c r="J1" s="4" t="s">
        <v>1</v>
      </c>
      <c r="K1" s="3">
        <f>I9+I10+I11+I16+I19+I20+I21+I22+I23+I28+I32+I38+I62+I66+I68</f>
        <v>73312.27</v>
      </c>
    </row>
    <row r="2" spans="1:16" x14ac:dyDescent="0.25">
      <c r="J2" s="4" t="s">
        <v>2</v>
      </c>
      <c r="K2" s="3">
        <f>I24+I25+I26+I29+I30+I31+I41+I42+I43+I45+I46+I48+I49</f>
        <v>80351.509999999995</v>
      </c>
    </row>
    <row r="3" spans="1:16" x14ac:dyDescent="0.25">
      <c r="E3" s="1"/>
      <c r="J3" s="4" t="s">
        <v>3</v>
      </c>
      <c r="K3" s="3">
        <f>I12+I33+I34+I35+I36+I37+I39+I40+I44+I50+I52+I54+I56+I63+I65</f>
        <v>0</v>
      </c>
    </row>
    <row r="4" spans="1:16" x14ac:dyDescent="0.25">
      <c r="J4" s="4" t="s">
        <v>4</v>
      </c>
      <c r="K4" s="3">
        <f>I15+I17+I18+I27+I53+I57+I58+I64+I67</f>
        <v>9322.08</v>
      </c>
    </row>
    <row r="7" spans="1:16" ht="47.25" x14ac:dyDescent="0.25">
      <c r="A7" s="13" t="s">
        <v>97</v>
      </c>
      <c r="B7" s="9" t="s">
        <v>5</v>
      </c>
      <c r="C7" s="10" t="s">
        <v>6</v>
      </c>
      <c r="D7" s="10" t="s">
        <v>7</v>
      </c>
      <c r="E7" s="11" t="s">
        <v>137</v>
      </c>
      <c r="F7" s="11" t="s">
        <v>138</v>
      </c>
      <c r="G7" s="11" t="s">
        <v>139</v>
      </c>
      <c r="H7" s="11" t="s">
        <v>140</v>
      </c>
      <c r="I7" s="32" t="s">
        <v>141</v>
      </c>
    </row>
    <row r="8" spans="1:16" ht="15.75" hidden="1" x14ac:dyDescent="0.25">
      <c r="A8" s="14">
        <v>575</v>
      </c>
      <c r="B8" s="52" t="s">
        <v>84</v>
      </c>
      <c r="C8" s="7" t="s">
        <v>15</v>
      </c>
      <c r="D8" s="7" t="s">
        <v>85</v>
      </c>
      <c r="E8" s="33"/>
      <c r="F8" s="33"/>
      <c r="G8" s="33"/>
      <c r="H8" s="33"/>
      <c r="I8" s="45">
        <f t="shared" ref="I8:I37" si="0">SUM(E8:H8)</f>
        <v>0</v>
      </c>
    </row>
    <row r="9" spans="1:16" ht="15.75" hidden="1" x14ac:dyDescent="0.25">
      <c r="A9" s="14">
        <v>988</v>
      </c>
      <c r="B9" s="52" t="s">
        <v>52</v>
      </c>
      <c r="C9" s="7" t="s">
        <v>23</v>
      </c>
      <c r="D9" s="7" t="s">
        <v>50</v>
      </c>
      <c r="E9" s="34">
        <v>949.55</v>
      </c>
      <c r="F9" s="34">
        <v>1595.19</v>
      </c>
      <c r="G9" s="34">
        <v>1074.1500000000001</v>
      </c>
      <c r="H9" s="33"/>
      <c r="I9" s="45">
        <f t="shared" si="0"/>
        <v>3618.89</v>
      </c>
    </row>
    <row r="10" spans="1:16" ht="15.75" hidden="1" x14ac:dyDescent="0.25">
      <c r="A10" s="14">
        <v>989</v>
      </c>
      <c r="B10" s="52" t="s">
        <v>53</v>
      </c>
      <c r="C10" s="7" t="s">
        <v>23</v>
      </c>
      <c r="D10" s="7" t="s">
        <v>50</v>
      </c>
      <c r="E10" s="33"/>
      <c r="F10" s="34">
        <v>1412.41</v>
      </c>
      <c r="G10" s="34">
        <v>1553.08</v>
      </c>
      <c r="H10" s="34">
        <v>21.65</v>
      </c>
      <c r="I10" s="45">
        <f t="shared" si="0"/>
        <v>2987.14</v>
      </c>
    </row>
    <row r="11" spans="1:16" ht="15.75" hidden="1" x14ac:dyDescent="0.25">
      <c r="A11" s="14">
        <v>993</v>
      </c>
      <c r="B11" s="52" t="s">
        <v>49</v>
      </c>
      <c r="C11" s="7" t="s">
        <v>23</v>
      </c>
      <c r="D11" s="7" t="s">
        <v>50</v>
      </c>
      <c r="E11" s="34">
        <v>8539.2900000000009</v>
      </c>
      <c r="F11" s="34">
        <v>5561.89</v>
      </c>
      <c r="G11" s="34">
        <v>8982.19</v>
      </c>
      <c r="H11" s="34">
        <v>3730.58</v>
      </c>
      <c r="I11" s="45">
        <f t="shared" si="0"/>
        <v>26813.950000000004</v>
      </c>
      <c r="K11"/>
      <c r="L11"/>
      <c r="M11"/>
      <c r="N11"/>
      <c r="O11"/>
      <c r="P11"/>
    </row>
    <row r="12" spans="1:16" ht="15.75" hidden="1" x14ac:dyDescent="0.25">
      <c r="A12" s="14">
        <v>1562</v>
      </c>
      <c r="B12" s="52" t="s">
        <v>72</v>
      </c>
      <c r="C12" s="7" t="s">
        <v>9</v>
      </c>
      <c r="D12" s="7" t="s">
        <v>73</v>
      </c>
      <c r="E12" s="33"/>
      <c r="F12" s="33"/>
      <c r="G12" s="33"/>
      <c r="H12" s="33"/>
      <c r="I12" s="45">
        <f t="shared" si="0"/>
        <v>0</v>
      </c>
      <c r="K12"/>
      <c r="L12"/>
      <c r="M12"/>
      <c r="N12"/>
      <c r="O12"/>
      <c r="P12"/>
    </row>
    <row r="13" spans="1:16" ht="15.75" hidden="1" x14ac:dyDescent="0.25">
      <c r="A13" s="14">
        <v>1629</v>
      </c>
      <c r="B13" s="52" t="s">
        <v>14</v>
      </c>
      <c r="C13" s="7" t="s">
        <v>15</v>
      </c>
      <c r="D13" s="7" t="s">
        <v>16</v>
      </c>
      <c r="E13" s="33"/>
      <c r="F13" s="33"/>
      <c r="G13" s="33"/>
      <c r="H13" s="33"/>
      <c r="I13" s="45">
        <f t="shared" si="0"/>
        <v>0</v>
      </c>
      <c r="K13"/>
      <c r="L13"/>
      <c r="M13"/>
      <c r="N13"/>
      <c r="O13"/>
      <c r="P13"/>
    </row>
    <row r="14" spans="1:16" ht="15.75" hidden="1" x14ac:dyDescent="0.25">
      <c r="A14" s="14">
        <v>1630</v>
      </c>
      <c r="B14" s="52" t="s">
        <v>17</v>
      </c>
      <c r="C14" s="7" t="s">
        <v>18</v>
      </c>
      <c r="D14" s="7" t="s">
        <v>16</v>
      </c>
      <c r="E14" s="33"/>
      <c r="F14" s="33"/>
      <c r="G14" s="33"/>
      <c r="H14" s="33"/>
      <c r="I14" s="45">
        <f t="shared" si="0"/>
        <v>0</v>
      </c>
      <c r="K14"/>
      <c r="L14"/>
      <c r="M14"/>
      <c r="N14"/>
      <c r="O14"/>
      <c r="P14"/>
    </row>
    <row r="15" spans="1:16" ht="15.75" hidden="1" x14ac:dyDescent="0.25">
      <c r="A15" s="14">
        <v>1637</v>
      </c>
      <c r="B15" s="52" t="s">
        <v>19</v>
      </c>
      <c r="C15" s="7" t="s">
        <v>20</v>
      </c>
      <c r="D15" s="7" t="s">
        <v>16</v>
      </c>
      <c r="E15" s="33"/>
      <c r="F15" s="33"/>
      <c r="G15" s="33"/>
      <c r="H15" s="33"/>
      <c r="I15" s="45">
        <f t="shared" si="0"/>
        <v>0</v>
      </c>
      <c r="K15"/>
      <c r="L15"/>
      <c r="M15"/>
      <c r="N15"/>
      <c r="O15"/>
      <c r="P15"/>
    </row>
    <row r="16" spans="1:16" ht="15.75" hidden="1" x14ac:dyDescent="0.25">
      <c r="A16" s="14">
        <v>1640</v>
      </c>
      <c r="B16" s="52" t="s">
        <v>22</v>
      </c>
      <c r="C16" s="7" t="s">
        <v>23</v>
      </c>
      <c r="D16" s="7" t="s">
        <v>16</v>
      </c>
      <c r="E16" s="34">
        <v>760.78</v>
      </c>
      <c r="F16" s="33"/>
      <c r="G16" s="33"/>
      <c r="H16" s="33"/>
      <c r="I16" s="45">
        <f t="shared" si="0"/>
        <v>760.78</v>
      </c>
      <c r="K16"/>
      <c r="L16"/>
      <c r="M16"/>
    </row>
    <row r="17" spans="1:13" ht="15.75" hidden="1" x14ac:dyDescent="0.25">
      <c r="A17" s="14">
        <v>1641</v>
      </c>
      <c r="B17" s="52" t="s">
        <v>21</v>
      </c>
      <c r="C17" s="7" t="s">
        <v>20</v>
      </c>
      <c r="D17" s="7" t="s">
        <v>16</v>
      </c>
      <c r="E17" s="33"/>
      <c r="F17" s="34">
        <v>142.15</v>
      </c>
      <c r="G17" s="33"/>
      <c r="H17" s="33"/>
      <c r="I17" s="45">
        <f t="shared" si="0"/>
        <v>142.15</v>
      </c>
      <c r="K17"/>
      <c r="L17"/>
      <c r="M17"/>
    </row>
    <row r="18" spans="1:13" ht="15.75" hidden="1" x14ac:dyDescent="0.25">
      <c r="A18" s="14">
        <v>1643</v>
      </c>
      <c r="B18" s="52" t="s">
        <v>24</v>
      </c>
      <c r="C18" s="7" t="s">
        <v>20</v>
      </c>
      <c r="D18" s="7" t="s">
        <v>16</v>
      </c>
      <c r="E18" s="33"/>
      <c r="F18" s="33"/>
      <c r="G18" s="34">
        <v>5185.99</v>
      </c>
      <c r="H18" s="33">
        <v>1891.61</v>
      </c>
      <c r="I18" s="45">
        <f t="shared" si="0"/>
        <v>7077.5999999999995</v>
      </c>
      <c r="K18"/>
      <c r="L18"/>
      <c r="M18"/>
    </row>
    <row r="19" spans="1:13" ht="15.75" hidden="1" x14ac:dyDescent="0.25">
      <c r="A19" s="14">
        <v>1681</v>
      </c>
      <c r="B19" s="52" t="s">
        <v>51</v>
      </c>
      <c r="C19" s="7" t="s">
        <v>23</v>
      </c>
      <c r="D19" s="7" t="s">
        <v>50</v>
      </c>
      <c r="E19" s="33"/>
      <c r="F19" s="34">
        <v>33.57</v>
      </c>
      <c r="G19" s="34">
        <v>1199.3499999999999</v>
      </c>
      <c r="H19" s="34">
        <v>119.07</v>
      </c>
      <c r="I19" s="45">
        <f t="shared" si="0"/>
        <v>1351.9899999999998</v>
      </c>
      <c r="K19"/>
      <c r="L19"/>
      <c r="M19"/>
    </row>
    <row r="20" spans="1:13" ht="15.75" hidden="1" x14ac:dyDescent="0.25">
      <c r="A20" s="14">
        <v>1776</v>
      </c>
      <c r="B20" s="52" t="s">
        <v>25</v>
      </c>
      <c r="C20" s="7" t="s">
        <v>23</v>
      </c>
      <c r="D20" s="7" t="s">
        <v>16</v>
      </c>
      <c r="E20" s="34">
        <v>702.32</v>
      </c>
      <c r="F20" s="34">
        <v>541.45000000000005</v>
      </c>
      <c r="G20" s="34">
        <v>6020.53</v>
      </c>
      <c r="H20" s="34">
        <v>2646.37</v>
      </c>
      <c r="I20" s="45">
        <f t="shared" si="0"/>
        <v>9910.6699999999983</v>
      </c>
      <c r="K20"/>
      <c r="L20"/>
      <c r="M20"/>
    </row>
    <row r="21" spans="1:13" ht="15.75" hidden="1" x14ac:dyDescent="0.25">
      <c r="A21" s="14">
        <v>1868</v>
      </c>
      <c r="B21" s="52" t="s">
        <v>26</v>
      </c>
      <c r="C21" s="7" t="s">
        <v>23</v>
      </c>
      <c r="D21" s="7" t="s">
        <v>16</v>
      </c>
      <c r="E21" s="34">
        <v>643.75</v>
      </c>
      <c r="F21" s="33"/>
      <c r="G21" s="33"/>
      <c r="H21" s="33"/>
      <c r="I21" s="45">
        <f t="shared" si="0"/>
        <v>643.75</v>
      </c>
      <c r="K21"/>
      <c r="L21"/>
      <c r="M21"/>
    </row>
    <row r="22" spans="1:13" ht="15.75" hidden="1" x14ac:dyDescent="0.25">
      <c r="A22" s="14">
        <v>1888</v>
      </c>
      <c r="B22" s="52" t="s">
        <v>86</v>
      </c>
      <c r="C22" s="7" t="s">
        <v>23</v>
      </c>
      <c r="D22" s="7" t="s">
        <v>85</v>
      </c>
      <c r="E22" s="33"/>
      <c r="F22" s="34">
        <v>486.5</v>
      </c>
      <c r="G22" s="34">
        <v>66.900000000000006</v>
      </c>
      <c r="H22" s="33"/>
      <c r="I22" s="45">
        <f t="shared" si="0"/>
        <v>553.4</v>
      </c>
      <c r="K22"/>
      <c r="L22"/>
      <c r="M22"/>
    </row>
    <row r="23" spans="1:13" ht="15.75" hidden="1" x14ac:dyDescent="0.25">
      <c r="A23" s="14">
        <v>1916</v>
      </c>
      <c r="B23" s="52" t="s">
        <v>89</v>
      </c>
      <c r="C23" s="7" t="s">
        <v>23</v>
      </c>
      <c r="D23" s="7" t="s">
        <v>16</v>
      </c>
      <c r="E23" s="33"/>
      <c r="F23" s="33"/>
      <c r="G23" s="34">
        <v>1909.54</v>
      </c>
      <c r="H23" s="34">
        <v>1070.7</v>
      </c>
      <c r="I23" s="45">
        <f t="shared" si="0"/>
        <v>2980.24</v>
      </c>
      <c r="K23"/>
      <c r="L23"/>
      <c r="M23"/>
    </row>
    <row r="24" spans="1:13" ht="15.75" x14ac:dyDescent="0.25">
      <c r="A24" s="14">
        <v>2002</v>
      </c>
      <c r="B24" s="52" t="s">
        <v>27</v>
      </c>
      <c r="C24" s="7" t="s">
        <v>28</v>
      </c>
      <c r="D24" s="7" t="s">
        <v>16</v>
      </c>
      <c r="E24" s="34">
        <v>949.05</v>
      </c>
      <c r="F24" s="34">
        <v>2070.4</v>
      </c>
      <c r="G24" s="33">
        <v>3002.21</v>
      </c>
      <c r="H24" s="33"/>
      <c r="I24" s="45">
        <f t="shared" si="0"/>
        <v>6021.66</v>
      </c>
      <c r="K24"/>
      <c r="L24"/>
      <c r="M24"/>
    </row>
    <row r="25" spans="1:13" ht="15.75" x14ac:dyDescent="0.25">
      <c r="A25" s="14">
        <v>2104</v>
      </c>
      <c r="B25" s="52" t="s">
        <v>58</v>
      </c>
      <c r="C25" s="7" t="s">
        <v>28</v>
      </c>
      <c r="D25" s="7" t="s">
        <v>59</v>
      </c>
      <c r="E25" s="34">
        <v>30.18</v>
      </c>
      <c r="F25" s="34">
        <v>53.91</v>
      </c>
      <c r="G25" s="33">
        <v>4050.12</v>
      </c>
      <c r="H25" s="33"/>
      <c r="I25" s="45">
        <f t="shared" si="0"/>
        <v>4134.21</v>
      </c>
    </row>
    <row r="26" spans="1:13" ht="15.75" x14ac:dyDescent="0.25">
      <c r="A26" s="14">
        <v>2105</v>
      </c>
      <c r="B26" s="52" t="s">
        <v>60</v>
      </c>
      <c r="C26" s="7" t="s">
        <v>28</v>
      </c>
      <c r="D26" s="7" t="s">
        <v>59</v>
      </c>
      <c r="E26" s="34">
        <v>1058.04</v>
      </c>
      <c r="F26" s="34">
        <v>3765.21</v>
      </c>
      <c r="G26" s="33"/>
      <c r="H26" s="33"/>
      <c r="I26" s="45">
        <f t="shared" si="0"/>
        <v>4823.25</v>
      </c>
    </row>
    <row r="27" spans="1:13" ht="15.75" hidden="1" x14ac:dyDescent="0.25">
      <c r="A27" s="14">
        <v>2136</v>
      </c>
      <c r="B27" s="52" t="s">
        <v>29</v>
      </c>
      <c r="C27" s="7" t="s">
        <v>20</v>
      </c>
      <c r="D27" s="7" t="s">
        <v>16</v>
      </c>
      <c r="E27" s="33"/>
      <c r="F27" s="34">
        <v>584.69000000000005</v>
      </c>
      <c r="G27" s="34">
        <v>281.43</v>
      </c>
      <c r="H27" s="33">
        <v>220.88</v>
      </c>
      <c r="I27" s="45">
        <f t="shared" si="0"/>
        <v>1087</v>
      </c>
    </row>
    <row r="28" spans="1:13" ht="15.75" hidden="1" x14ac:dyDescent="0.25">
      <c r="A28" s="14">
        <v>2158</v>
      </c>
      <c r="B28" s="52" t="s">
        <v>54</v>
      </c>
      <c r="C28" s="7" t="s">
        <v>23</v>
      </c>
      <c r="D28" s="7" t="s">
        <v>50</v>
      </c>
      <c r="E28" s="33"/>
      <c r="F28" s="33"/>
      <c r="G28" s="34">
        <v>2428.63</v>
      </c>
      <c r="H28" s="33"/>
      <c r="I28" s="45">
        <f t="shared" si="0"/>
        <v>2428.63</v>
      </c>
    </row>
    <row r="29" spans="1:13" ht="15.75" x14ac:dyDescent="0.25">
      <c r="A29" s="14">
        <v>2180</v>
      </c>
      <c r="B29" s="52" t="s">
        <v>30</v>
      </c>
      <c r="C29" s="7" t="s">
        <v>28</v>
      </c>
      <c r="D29" s="7" t="s">
        <v>16</v>
      </c>
      <c r="E29" s="34">
        <v>501.34</v>
      </c>
      <c r="F29" s="34">
        <v>1360.75</v>
      </c>
      <c r="G29" s="33">
        <v>4476.53</v>
      </c>
      <c r="H29" s="33"/>
      <c r="I29" s="45">
        <f t="shared" si="0"/>
        <v>6338.62</v>
      </c>
    </row>
    <row r="30" spans="1:13" ht="15.75" x14ac:dyDescent="0.25">
      <c r="A30" s="14">
        <v>2185</v>
      </c>
      <c r="B30" s="52" t="s">
        <v>61</v>
      </c>
      <c r="C30" s="7" t="s">
        <v>28</v>
      </c>
      <c r="D30" s="7" t="s">
        <v>59</v>
      </c>
      <c r="E30" s="33"/>
      <c r="F30" s="34">
        <v>848.54</v>
      </c>
      <c r="G30" s="33"/>
      <c r="H30" s="33"/>
      <c r="I30" s="45">
        <f t="shared" si="0"/>
        <v>848.54</v>
      </c>
    </row>
    <row r="31" spans="1:13" ht="15.75" x14ac:dyDescent="0.25">
      <c r="A31" s="14">
        <v>2186</v>
      </c>
      <c r="B31" s="52" t="s">
        <v>62</v>
      </c>
      <c r="C31" s="7" t="s">
        <v>28</v>
      </c>
      <c r="D31" s="7" t="s">
        <v>59</v>
      </c>
      <c r="E31" s="34">
        <v>3448.53</v>
      </c>
      <c r="F31" s="34">
        <v>4923.54</v>
      </c>
      <c r="G31" s="33"/>
      <c r="H31" s="33"/>
      <c r="I31" s="45">
        <f t="shared" si="0"/>
        <v>8372.07</v>
      </c>
    </row>
    <row r="32" spans="1:13" ht="15.75" hidden="1" x14ac:dyDescent="0.25">
      <c r="A32" s="14">
        <v>2220</v>
      </c>
      <c r="B32" s="52" t="s">
        <v>31</v>
      </c>
      <c r="C32" s="7" t="s">
        <v>23</v>
      </c>
      <c r="D32" s="7" t="s">
        <v>16</v>
      </c>
      <c r="E32" s="33"/>
      <c r="F32" s="34">
        <v>1236.1099999999999</v>
      </c>
      <c r="G32" s="34">
        <v>1239.8800000000001</v>
      </c>
      <c r="H32" s="34">
        <v>2119.1999999999998</v>
      </c>
      <c r="I32" s="45">
        <f t="shared" si="0"/>
        <v>4595.1899999999996</v>
      </c>
    </row>
    <row r="33" spans="1:9" ht="15.75" hidden="1" x14ac:dyDescent="0.25">
      <c r="A33" s="14">
        <v>2223</v>
      </c>
      <c r="B33" s="52" t="s">
        <v>11</v>
      </c>
      <c r="C33" s="7" t="s">
        <v>9</v>
      </c>
      <c r="D33" s="7" t="s">
        <v>12</v>
      </c>
      <c r="E33" s="33"/>
      <c r="F33" s="33"/>
      <c r="G33" s="33"/>
      <c r="H33" s="33"/>
      <c r="I33" s="45">
        <f t="shared" si="0"/>
        <v>0</v>
      </c>
    </row>
    <row r="34" spans="1:9" ht="15.75" hidden="1" x14ac:dyDescent="0.25">
      <c r="A34" s="14">
        <v>2224</v>
      </c>
      <c r="B34" s="52" t="s">
        <v>81</v>
      </c>
      <c r="C34" s="7" t="s">
        <v>9</v>
      </c>
      <c r="D34" s="7" t="s">
        <v>82</v>
      </c>
      <c r="E34" s="33"/>
      <c r="F34" s="33"/>
      <c r="G34" s="33"/>
      <c r="H34" s="33"/>
      <c r="I34" s="45">
        <f t="shared" si="0"/>
        <v>0</v>
      </c>
    </row>
    <row r="35" spans="1:9" ht="15.75" hidden="1" x14ac:dyDescent="0.25">
      <c r="A35" s="14">
        <v>2226</v>
      </c>
      <c r="B35" s="52" t="s">
        <v>68</v>
      </c>
      <c r="C35" s="7" t="s">
        <v>9</v>
      </c>
      <c r="D35" s="7" t="s">
        <v>69</v>
      </c>
      <c r="E35" s="33"/>
      <c r="F35" s="33"/>
      <c r="G35" s="33"/>
      <c r="H35" s="33"/>
      <c r="I35" s="45">
        <f t="shared" si="0"/>
        <v>0</v>
      </c>
    </row>
    <row r="36" spans="1:9" ht="15.75" hidden="1" x14ac:dyDescent="0.25">
      <c r="A36" s="14">
        <v>2318</v>
      </c>
      <c r="B36" s="52" t="s">
        <v>83</v>
      </c>
      <c r="C36" s="7" t="s">
        <v>9</v>
      </c>
      <c r="D36" s="7" t="s">
        <v>82</v>
      </c>
      <c r="E36" s="33"/>
      <c r="F36" s="33"/>
      <c r="G36" s="33"/>
      <c r="H36" s="33"/>
      <c r="I36" s="45">
        <f t="shared" si="0"/>
        <v>0</v>
      </c>
    </row>
    <row r="37" spans="1:9" ht="15.75" hidden="1" x14ac:dyDescent="0.25">
      <c r="A37" s="14">
        <v>2320</v>
      </c>
      <c r="B37" s="52" t="s">
        <v>55</v>
      </c>
      <c r="C37" s="7" t="s">
        <v>9</v>
      </c>
      <c r="D37" s="7" t="s">
        <v>50</v>
      </c>
      <c r="E37" s="33"/>
      <c r="F37" s="33"/>
      <c r="G37" s="33"/>
      <c r="H37" s="33"/>
      <c r="I37" s="45">
        <f t="shared" si="0"/>
        <v>0</v>
      </c>
    </row>
    <row r="38" spans="1:9" ht="15.75" hidden="1" x14ac:dyDescent="0.25">
      <c r="A38" s="14">
        <v>2330</v>
      </c>
      <c r="B38" s="52" t="s">
        <v>32</v>
      </c>
      <c r="C38" s="7" t="s">
        <v>23</v>
      </c>
      <c r="D38" s="7" t="s">
        <v>16</v>
      </c>
      <c r="E38" s="33"/>
      <c r="F38" s="33"/>
      <c r="G38" s="33"/>
      <c r="H38" s="33"/>
      <c r="I38" s="45">
        <f t="shared" ref="I38:I68" si="1">SUM(E38:H38)</f>
        <v>0</v>
      </c>
    </row>
    <row r="39" spans="1:9" ht="15.75" hidden="1" x14ac:dyDescent="0.25">
      <c r="A39" s="14">
        <v>2353</v>
      </c>
      <c r="B39" s="52" t="s">
        <v>33</v>
      </c>
      <c r="C39" s="7" t="s">
        <v>9</v>
      </c>
      <c r="D39" s="7" t="s">
        <v>16</v>
      </c>
      <c r="E39" s="33"/>
      <c r="F39" s="33"/>
      <c r="G39" s="33"/>
      <c r="H39" s="33"/>
      <c r="I39" s="45">
        <f t="shared" si="1"/>
        <v>0</v>
      </c>
    </row>
    <row r="40" spans="1:9" ht="15.75" hidden="1" x14ac:dyDescent="0.25">
      <c r="A40" s="14">
        <v>2361</v>
      </c>
      <c r="B40" s="52" t="s">
        <v>79</v>
      </c>
      <c r="C40" s="7" t="s">
        <v>9</v>
      </c>
      <c r="D40" s="7" t="s">
        <v>80</v>
      </c>
      <c r="E40" s="33"/>
      <c r="F40" s="33"/>
      <c r="G40" s="33"/>
      <c r="H40" s="33"/>
      <c r="I40" s="45">
        <f t="shared" si="1"/>
        <v>0</v>
      </c>
    </row>
    <row r="41" spans="1:9" ht="15.75" x14ac:dyDescent="0.25">
      <c r="A41" s="14">
        <v>2390</v>
      </c>
      <c r="B41" s="52" t="s">
        <v>47</v>
      </c>
      <c r="C41" s="7" t="s">
        <v>28</v>
      </c>
      <c r="D41" s="7" t="s">
        <v>48</v>
      </c>
      <c r="E41" s="34">
        <v>687.55</v>
      </c>
      <c r="F41" s="34">
        <v>3236.22</v>
      </c>
      <c r="G41" s="33">
        <v>325.83</v>
      </c>
      <c r="H41" s="33">
        <v>1416.03</v>
      </c>
      <c r="I41" s="45">
        <f t="shared" si="1"/>
        <v>5665.6299999999992</v>
      </c>
    </row>
    <row r="42" spans="1:9" ht="15.75" x14ac:dyDescent="0.25">
      <c r="A42" s="14">
        <v>2394</v>
      </c>
      <c r="B42" s="52" t="s">
        <v>66</v>
      </c>
      <c r="C42" s="7" t="s">
        <v>28</v>
      </c>
      <c r="D42" s="7" t="s">
        <v>67</v>
      </c>
      <c r="E42" s="34">
        <v>4331.82</v>
      </c>
      <c r="F42" s="34">
        <v>6459.51</v>
      </c>
      <c r="G42" s="33">
        <v>3081.89</v>
      </c>
      <c r="H42" s="33"/>
      <c r="I42" s="45">
        <f t="shared" si="1"/>
        <v>13873.22</v>
      </c>
    </row>
    <row r="43" spans="1:9" ht="15.75" x14ac:dyDescent="0.25">
      <c r="A43" s="14">
        <v>2395</v>
      </c>
      <c r="B43" s="52" t="s">
        <v>87</v>
      </c>
      <c r="C43" s="7" t="s">
        <v>28</v>
      </c>
      <c r="D43" s="7" t="s">
        <v>85</v>
      </c>
      <c r="E43" s="34">
        <v>381.52</v>
      </c>
      <c r="F43" s="34">
        <v>2342.37</v>
      </c>
      <c r="G43" s="33"/>
      <c r="H43" s="33"/>
      <c r="I43" s="45">
        <f t="shared" si="1"/>
        <v>2723.89</v>
      </c>
    </row>
    <row r="44" spans="1:9" ht="15.75" hidden="1" x14ac:dyDescent="0.25">
      <c r="A44" s="14">
        <v>2429</v>
      </c>
      <c r="B44" s="52" t="s">
        <v>34</v>
      </c>
      <c r="C44" s="7" t="s">
        <v>9</v>
      </c>
      <c r="D44" s="7" t="s">
        <v>16</v>
      </c>
      <c r="E44" s="33"/>
      <c r="F44" s="33"/>
      <c r="G44" s="33"/>
      <c r="H44" s="33"/>
      <c r="I44" s="45">
        <f t="shared" si="1"/>
        <v>0</v>
      </c>
    </row>
    <row r="45" spans="1:9" ht="15.75" x14ac:dyDescent="0.25">
      <c r="A45" s="14">
        <v>2442</v>
      </c>
      <c r="B45" s="52" t="s">
        <v>63</v>
      </c>
      <c r="C45" s="7" t="s">
        <v>28</v>
      </c>
      <c r="D45" s="7" t="s">
        <v>59</v>
      </c>
      <c r="E45" s="34">
        <v>607.70000000000005</v>
      </c>
      <c r="F45" s="34">
        <v>1710.32</v>
      </c>
      <c r="G45" s="33">
        <v>1850.4</v>
      </c>
      <c r="H45" s="33"/>
      <c r="I45" s="45">
        <f t="shared" si="1"/>
        <v>4168.42</v>
      </c>
    </row>
    <row r="46" spans="1:9" ht="15.75" x14ac:dyDescent="0.25">
      <c r="A46" s="14">
        <v>2487</v>
      </c>
      <c r="B46" s="52" t="s">
        <v>35</v>
      </c>
      <c r="C46" s="7" t="s">
        <v>28</v>
      </c>
      <c r="D46" s="7" t="s">
        <v>16</v>
      </c>
      <c r="E46" s="34">
        <v>6677.62</v>
      </c>
      <c r="F46" s="34">
        <v>5262.3</v>
      </c>
      <c r="G46" s="33">
        <v>3688.9</v>
      </c>
      <c r="H46" s="33">
        <v>3328.64</v>
      </c>
      <c r="I46" s="45">
        <f t="shared" si="1"/>
        <v>18957.46</v>
      </c>
    </row>
    <row r="47" spans="1:9" ht="15.75" hidden="1" x14ac:dyDescent="0.25">
      <c r="A47" s="14">
        <v>2507</v>
      </c>
      <c r="B47" s="52" t="s">
        <v>36</v>
      </c>
      <c r="C47" s="7" t="s">
        <v>18</v>
      </c>
      <c r="D47" s="7" t="s">
        <v>16</v>
      </c>
      <c r="E47" s="33"/>
      <c r="F47" s="33"/>
      <c r="G47" s="33"/>
      <c r="H47" s="33"/>
      <c r="I47" s="45">
        <f t="shared" si="1"/>
        <v>0</v>
      </c>
    </row>
    <row r="48" spans="1:9" ht="15.75" x14ac:dyDescent="0.25">
      <c r="A48" s="14">
        <v>2508</v>
      </c>
      <c r="B48" s="52" t="s">
        <v>74</v>
      </c>
      <c r="C48" s="7" t="s">
        <v>28</v>
      </c>
      <c r="D48" s="7" t="s">
        <v>73</v>
      </c>
      <c r="E48" s="33"/>
      <c r="F48" s="34">
        <v>730.05</v>
      </c>
      <c r="G48" s="33">
        <v>907.99</v>
      </c>
      <c r="H48" s="33"/>
      <c r="I48" s="45">
        <f t="shared" si="1"/>
        <v>1638.04</v>
      </c>
    </row>
    <row r="49" spans="1:9" ht="15.75" x14ac:dyDescent="0.25">
      <c r="A49" s="14">
        <v>2528</v>
      </c>
      <c r="B49" s="52" t="s">
        <v>75</v>
      </c>
      <c r="C49" s="7" t="s">
        <v>28</v>
      </c>
      <c r="D49" s="7" t="s">
        <v>73</v>
      </c>
      <c r="E49" s="33"/>
      <c r="F49" s="34">
        <v>2786.5</v>
      </c>
      <c r="G49" s="33"/>
      <c r="H49" s="33"/>
      <c r="I49" s="45">
        <f t="shared" si="1"/>
        <v>2786.5</v>
      </c>
    </row>
    <row r="50" spans="1:9" ht="15.75" hidden="1" x14ac:dyDescent="0.25">
      <c r="A50" s="14">
        <v>2529</v>
      </c>
      <c r="B50" s="52" t="s">
        <v>37</v>
      </c>
      <c r="C50" s="7" t="s">
        <v>9</v>
      </c>
      <c r="D50" s="7" t="s">
        <v>16</v>
      </c>
      <c r="E50" s="33"/>
      <c r="F50" s="33"/>
      <c r="G50" s="33"/>
      <c r="H50" s="33"/>
      <c r="I50" s="45">
        <f t="shared" si="1"/>
        <v>0</v>
      </c>
    </row>
    <row r="51" spans="1:9" ht="15.75" hidden="1" x14ac:dyDescent="0.25">
      <c r="A51" s="14">
        <v>2534</v>
      </c>
      <c r="B51" s="52" t="s">
        <v>64</v>
      </c>
      <c r="C51" s="7" t="s">
        <v>65</v>
      </c>
      <c r="D51" s="7" t="s">
        <v>59</v>
      </c>
      <c r="E51" s="33"/>
      <c r="F51" s="33"/>
      <c r="G51" s="34">
        <v>560</v>
      </c>
      <c r="H51" s="33"/>
      <c r="I51" s="45">
        <f t="shared" si="1"/>
        <v>560</v>
      </c>
    </row>
    <row r="52" spans="1:9" ht="15.75" hidden="1" x14ac:dyDescent="0.25">
      <c r="A52" s="14">
        <v>2575</v>
      </c>
      <c r="B52" s="52" t="s">
        <v>35</v>
      </c>
      <c r="C52" s="7" t="s">
        <v>9</v>
      </c>
      <c r="D52" s="7" t="s">
        <v>16</v>
      </c>
      <c r="E52" s="33"/>
      <c r="F52" s="33"/>
      <c r="G52" s="33"/>
      <c r="H52" s="33"/>
      <c r="I52" s="45">
        <f t="shared" si="1"/>
        <v>0</v>
      </c>
    </row>
    <row r="53" spans="1:9" ht="15.75" hidden="1" x14ac:dyDescent="0.25">
      <c r="A53" s="14">
        <v>2592</v>
      </c>
      <c r="B53" s="52" t="s">
        <v>76</v>
      </c>
      <c r="C53" s="7" t="s">
        <v>20</v>
      </c>
      <c r="D53" s="7" t="s">
        <v>77</v>
      </c>
      <c r="E53" s="33"/>
      <c r="F53" s="33"/>
      <c r="G53" s="33"/>
      <c r="H53" s="33"/>
      <c r="I53" s="45">
        <f t="shared" si="1"/>
        <v>0</v>
      </c>
    </row>
    <row r="54" spans="1:9" ht="15.75" hidden="1" x14ac:dyDescent="0.25">
      <c r="A54" s="14">
        <v>2597</v>
      </c>
      <c r="B54" s="52" t="s">
        <v>38</v>
      </c>
      <c r="C54" s="7" t="s">
        <v>9</v>
      </c>
      <c r="D54" s="7" t="s">
        <v>16</v>
      </c>
      <c r="E54" s="33"/>
      <c r="F54" s="33"/>
      <c r="G54" s="33"/>
      <c r="H54" s="33"/>
      <c r="I54" s="45">
        <f t="shared" si="1"/>
        <v>0</v>
      </c>
    </row>
    <row r="55" spans="1:9" ht="15.75" hidden="1" x14ac:dyDescent="0.25">
      <c r="A55" s="14">
        <v>2598</v>
      </c>
      <c r="B55" s="52" t="s">
        <v>39</v>
      </c>
      <c r="C55" s="7" t="s">
        <v>18</v>
      </c>
      <c r="D55" s="7" t="s">
        <v>16</v>
      </c>
      <c r="E55" s="33"/>
      <c r="F55" s="33"/>
      <c r="G55" s="33"/>
      <c r="H55" s="33"/>
      <c r="I55" s="45">
        <f t="shared" si="1"/>
        <v>0</v>
      </c>
    </row>
    <row r="56" spans="1:9" ht="15.75" hidden="1" x14ac:dyDescent="0.25">
      <c r="A56" s="14">
        <v>2606</v>
      </c>
      <c r="B56" s="52" t="s">
        <v>8</v>
      </c>
      <c r="C56" s="7" t="s">
        <v>9</v>
      </c>
      <c r="D56" s="7" t="s">
        <v>10</v>
      </c>
      <c r="E56" s="33"/>
      <c r="F56" s="33"/>
      <c r="G56" s="33"/>
      <c r="H56" s="33"/>
      <c r="I56" s="45">
        <f t="shared" si="1"/>
        <v>0</v>
      </c>
    </row>
    <row r="57" spans="1:9" ht="15.75" hidden="1" x14ac:dyDescent="0.25">
      <c r="A57" s="14">
        <v>2610</v>
      </c>
      <c r="B57" s="52" t="s">
        <v>78</v>
      </c>
      <c r="C57" s="7" t="s">
        <v>20</v>
      </c>
      <c r="D57" s="7" t="s">
        <v>77</v>
      </c>
      <c r="E57" s="33"/>
      <c r="F57" s="33"/>
      <c r="G57" s="33"/>
      <c r="H57" s="33"/>
      <c r="I57" s="45">
        <f t="shared" si="1"/>
        <v>0</v>
      </c>
    </row>
    <row r="58" spans="1:9" ht="15.75" hidden="1" x14ac:dyDescent="0.25">
      <c r="A58" s="14">
        <v>2611</v>
      </c>
      <c r="B58" s="52" t="s">
        <v>40</v>
      </c>
      <c r="C58" s="7" t="s">
        <v>20</v>
      </c>
      <c r="D58" s="7" t="s">
        <v>16</v>
      </c>
      <c r="E58" s="33"/>
      <c r="F58" s="33"/>
      <c r="G58" s="33"/>
      <c r="H58" s="33"/>
      <c r="I58" s="45">
        <f t="shared" si="1"/>
        <v>0</v>
      </c>
    </row>
    <row r="59" spans="1:9" ht="15.75" hidden="1" x14ac:dyDescent="0.25">
      <c r="A59" s="14">
        <v>2641</v>
      </c>
      <c r="B59" s="52" t="s">
        <v>41</v>
      </c>
      <c r="C59" s="7" t="s">
        <v>18</v>
      </c>
      <c r="D59" s="7" t="s">
        <v>16</v>
      </c>
      <c r="E59" s="33"/>
      <c r="F59" s="33"/>
      <c r="G59" s="33"/>
      <c r="H59" s="33"/>
      <c r="I59" s="45">
        <f t="shared" si="1"/>
        <v>0</v>
      </c>
    </row>
    <row r="60" spans="1:9" ht="15.75" hidden="1" x14ac:dyDescent="0.25">
      <c r="A60" s="14">
        <v>2642</v>
      </c>
      <c r="B60" s="52" t="s">
        <v>42</v>
      </c>
      <c r="C60" s="7" t="s">
        <v>18</v>
      </c>
      <c r="D60" s="7" t="s">
        <v>16</v>
      </c>
      <c r="E60" s="33"/>
      <c r="F60" s="33"/>
      <c r="G60" s="33"/>
      <c r="H60" s="33"/>
      <c r="I60" s="45">
        <f t="shared" si="1"/>
        <v>0</v>
      </c>
    </row>
    <row r="61" spans="1:9" ht="15.75" hidden="1" x14ac:dyDescent="0.25">
      <c r="A61" s="14">
        <v>2643</v>
      </c>
      <c r="B61" s="52" t="s">
        <v>43</v>
      </c>
      <c r="C61" s="7" t="s">
        <v>18</v>
      </c>
      <c r="D61" s="7" t="s">
        <v>16</v>
      </c>
      <c r="E61" s="33"/>
      <c r="F61" s="33"/>
      <c r="G61" s="33"/>
      <c r="H61" s="33"/>
      <c r="I61" s="45">
        <f t="shared" si="1"/>
        <v>0</v>
      </c>
    </row>
    <row r="62" spans="1:9" ht="15.75" hidden="1" x14ac:dyDescent="0.25">
      <c r="A62" s="14">
        <v>2658</v>
      </c>
      <c r="B62" s="52" t="s">
        <v>56</v>
      </c>
      <c r="C62" s="7" t="s">
        <v>23</v>
      </c>
      <c r="D62" s="7" t="s">
        <v>57</v>
      </c>
      <c r="E62" s="34">
        <v>1879.58</v>
      </c>
      <c r="F62" s="34">
        <v>1652.18</v>
      </c>
      <c r="G62" s="33"/>
      <c r="H62" s="33"/>
      <c r="I62" s="45">
        <f t="shared" si="1"/>
        <v>3531.76</v>
      </c>
    </row>
    <row r="63" spans="1:9" ht="15.75" hidden="1" x14ac:dyDescent="0.25">
      <c r="A63" s="14">
        <v>2665</v>
      </c>
      <c r="B63" s="52" t="s">
        <v>109</v>
      </c>
      <c r="C63" s="7" t="s">
        <v>9</v>
      </c>
      <c r="D63" s="7" t="s">
        <v>71</v>
      </c>
      <c r="E63" s="33"/>
      <c r="F63" s="33"/>
      <c r="G63" s="33"/>
      <c r="H63" s="33"/>
      <c r="I63" s="45">
        <f t="shared" si="1"/>
        <v>0</v>
      </c>
    </row>
    <row r="64" spans="1:9" ht="15.75" hidden="1" x14ac:dyDescent="0.25">
      <c r="A64" s="14">
        <v>2674</v>
      </c>
      <c r="B64" s="52" t="s">
        <v>88</v>
      </c>
      <c r="C64" s="7" t="s">
        <v>20</v>
      </c>
      <c r="D64" s="7" t="s">
        <v>85</v>
      </c>
      <c r="E64" s="33"/>
      <c r="F64" s="33"/>
      <c r="G64" s="33"/>
      <c r="H64" s="33"/>
      <c r="I64" s="45">
        <f t="shared" si="1"/>
        <v>0</v>
      </c>
    </row>
    <row r="65" spans="1:12" ht="15.75" hidden="1" x14ac:dyDescent="0.25">
      <c r="A65" s="14">
        <v>2690</v>
      </c>
      <c r="B65" s="52" t="s">
        <v>13</v>
      </c>
      <c r="C65" s="7" t="s">
        <v>9</v>
      </c>
      <c r="D65" s="7" t="s">
        <v>12</v>
      </c>
      <c r="E65" s="33"/>
      <c r="F65" s="33"/>
      <c r="G65" s="33"/>
      <c r="H65" s="33"/>
      <c r="I65" s="45">
        <f t="shared" si="1"/>
        <v>0</v>
      </c>
    </row>
    <row r="66" spans="1:12" ht="15.75" hidden="1" x14ac:dyDescent="0.25">
      <c r="A66" s="14">
        <v>2691</v>
      </c>
      <c r="B66" s="52" t="s">
        <v>44</v>
      </c>
      <c r="C66" s="7" t="s">
        <v>23</v>
      </c>
      <c r="D66" s="7" t="s">
        <v>16</v>
      </c>
      <c r="E66" s="34">
        <v>303.05</v>
      </c>
      <c r="F66" s="33"/>
      <c r="G66" s="34">
        <v>13.58</v>
      </c>
      <c r="H66" s="34">
        <v>2466.42</v>
      </c>
      <c r="I66" s="45">
        <f t="shared" si="1"/>
        <v>2783.05</v>
      </c>
    </row>
    <row r="67" spans="1:12" ht="15.75" hidden="1" x14ac:dyDescent="0.25">
      <c r="A67" s="14">
        <v>2706</v>
      </c>
      <c r="B67" s="52" t="s">
        <v>45</v>
      </c>
      <c r="C67" s="7" t="s">
        <v>20</v>
      </c>
      <c r="D67" s="7" t="s">
        <v>16</v>
      </c>
      <c r="E67" s="33"/>
      <c r="F67" s="34">
        <v>1015.33</v>
      </c>
      <c r="G67" s="33"/>
      <c r="H67" s="33"/>
      <c r="I67" s="45">
        <f t="shared" si="1"/>
        <v>1015.33</v>
      </c>
    </row>
    <row r="68" spans="1:12" ht="15.75" hidden="1" x14ac:dyDescent="0.25">
      <c r="A68" s="15">
        <v>2715</v>
      </c>
      <c r="B68" s="52" t="s">
        <v>46</v>
      </c>
      <c r="C68" s="8" t="s">
        <v>23</v>
      </c>
      <c r="D68" s="8" t="s">
        <v>16</v>
      </c>
      <c r="E68" s="35"/>
      <c r="F68" s="36">
        <v>624.67999999999995</v>
      </c>
      <c r="G68" s="36">
        <v>6552.89</v>
      </c>
      <c r="H68" s="36">
        <v>3175.26</v>
      </c>
      <c r="I68" s="46">
        <f t="shared" si="1"/>
        <v>10352.830000000002</v>
      </c>
    </row>
    <row r="69" spans="1:12" x14ac:dyDescent="0.25">
      <c r="E69" s="16"/>
    </row>
    <row r="70" spans="1:12" x14ac:dyDescent="0.25">
      <c r="C70" s="24" t="s">
        <v>110</v>
      </c>
      <c r="D70" s="24" t="s">
        <v>111</v>
      </c>
      <c r="E70" s="24" t="s">
        <v>112</v>
      </c>
      <c r="F70" s="47" t="s">
        <v>118</v>
      </c>
    </row>
    <row r="71" spans="1:12" x14ac:dyDescent="0.25">
      <c r="C71" s="43">
        <v>358642.98</v>
      </c>
      <c r="D71" s="42">
        <f>'2015'!$I$1</f>
        <v>392614.54</v>
      </c>
      <c r="E71" s="42">
        <f>'2016'!$E$73</f>
        <v>213687.81999999995</v>
      </c>
      <c r="F71" s="25">
        <f>I1</f>
        <v>163545.86000000002</v>
      </c>
    </row>
    <row r="74" spans="1:12" ht="30" x14ac:dyDescent="0.25">
      <c r="G74" s="23" t="s">
        <v>6</v>
      </c>
      <c r="H74" s="41" t="s">
        <v>119</v>
      </c>
      <c r="I74" s="41" t="s">
        <v>120</v>
      </c>
      <c r="J74" s="41" t="s">
        <v>121</v>
      </c>
      <c r="K74" s="41" t="s">
        <v>122</v>
      </c>
      <c r="L74" s="41" t="s">
        <v>123</v>
      </c>
    </row>
    <row r="75" spans="1:12" x14ac:dyDescent="0.25">
      <c r="G75" s="22" t="s">
        <v>28</v>
      </c>
      <c r="H75" s="25">
        <v>18673.349999999999</v>
      </c>
      <c r="I75" s="25">
        <v>35549.62000000001</v>
      </c>
      <c r="J75" s="25">
        <v>21383.87</v>
      </c>
      <c r="K75" s="25">
        <v>3328.64</v>
      </c>
      <c r="L75" s="25">
        <v>78935.48000000001</v>
      </c>
    </row>
    <row r="76" spans="1:12" x14ac:dyDescent="0.25">
      <c r="G76" s="22" t="s">
        <v>103</v>
      </c>
      <c r="H76" s="26">
        <v>18673.349999999999</v>
      </c>
      <c r="I76" s="26">
        <v>35549.62000000001</v>
      </c>
      <c r="J76" s="26">
        <v>21383.87</v>
      </c>
      <c r="K76" s="26">
        <v>3328.64</v>
      </c>
      <c r="L76" s="26">
        <v>78935.48000000001</v>
      </c>
    </row>
    <row r="77" spans="1:12" x14ac:dyDescent="0.25">
      <c r="G77"/>
      <c r="H77"/>
      <c r="I77"/>
      <c r="J77"/>
      <c r="K77"/>
      <c r="L77"/>
    </row>
    <row r="78" spans="1:12" x14ac:dyDescent="0.25">
      <c r="G78"/>
      <c r="H78"/>
      <c r="I78"/>
      <c r="J78"/>
      <c r="K78"/>
      <c r="L78"/>
    </row>
    <row r="79" spans="1:12" x14ac:dyDescent="0.25">
      <c r="G79"/>
      <c r="H79"/>
      <c r="I79"/>
      <c r="J79"/>
      <c r="K79"/>
      <c r="L79"/>
    </row>
    <row r="80" spans="1:12" x14ac:dyDescent="0.25">
      <c r="G80"/>
      <c r="H80"/>
      <c r="I80"/>
      <c r="J80"/>
      <c r="K80"/>
      <c r="L80"/>
    </row>
    <row r="81" spans="7:12" x14ac:dyDescent="0.25">
      <c r="G81"/>
      <c r="H81"/>
      <c r="I81"/>
      <c r="J81"/>
      <c r="K81"/>
      <c r="L81"/>
    </row>
    <row r="82" spans="7:12" x14ac:dyDescent="0.25">
      <c r="G82"/>
      <c r="H82"/>
      <c r="I82"/>
      <c r="J82"/>
      <c r="K82"/>
      <c r="L82"/>
    </row>
  </sheetData>
  <hyperlinks>
    <hyperlink ref="B68" r:id="rId2"/>
    <hyperlink ref="B67" r:id="rId3"/>
    <hyperlink ref="B66" r:id="rId4"/>
    <hyperlink ref="B65" r:id="rId5"/>
    <hyperlink ref="B64" r:id="rId6"/>
    <hyperlink ref="B63" r:id="rId7"/>
    <hyperlink ref="B62" r:id="rId8"/>
    <hyperlink ref="B61" r:id="rId9"/>
    <hyperlink ref="B60" r:id="rId10"/>
    <hyperlink ref="B59" r:id="rId11"/>
    <hyperlink ref="B58" r:id="rId12"/>
    <hyperlink ref="B57" r:id="rId13"/>
    <hyperlink ref="B56" r:id="rId14"/>
    <hyperlink ref="B55" r:id="rId15"/>
    <hyperlink ref="B54" r:id="rId16"/>
    <hyperlink ref="B53" r:id="rId17"/>
    <hyperlink ref="B52" r:id="rId18"/>
    <hyperlink ref="B51" r:id="rId19"/>
    <hyperlink ref="B50" r:id="rId20"/>
    <hyperlink ref="B49" r:id="rId21"/>
    <hyperlink ref="B48" r:id="rId22"/>
    <hyperlink ref="B47" r:id="rId23"/>
    <hyperlink ref="B46" r:id="rId24"/>
    <hyperlink ref="B45" r:id="rId25"/>
    <hyperlink ref="B44" r:id="rId26"/>
    <hyperlink ref="B43" r:id="rId27"/>
    <hyperlink ref="B42" r:id="rId28"/>
    <hyperlink ref="B41" r:id="rId29"/>
    <hyperlink ref="B40" r:id="rId30"/>
    <hyperlink ref="B39" r:id="rId31"/>
    <hyperlink ref="B38" r:id="rId32"/>
    <hyperlink ref="B37" r:id="rId33"/>
    <hyperlink ref="B36" r:id="rId34"/>
    <hyperlink ref="B35" r:id="rId35"/>
    <hyperlink ref="B34" r:id="rId36"/>
    <hyperlink ref="B33" r:id="rId37"/>
    <hyperlink ref="B32" r:id="rId38"/>
    <hyperlink ref="B31" r:id="rId39"/>
    <hyperlink ref="B30" r:id="rId40"/>
    <hyperlink ref="B29" r:id="rId41"/>
    <hyperlink ref="B28" r:id="rId42"/>
    <hyperlink ref="B27" r:id="rId43"/>
    <hyperlink ref="B26" r:id="rId44"/>
    <hyperlink ref="B25" r:id="rId45"/>
    <hyperlink ref="B24" r:id="rId46"/>
    <hyperlink ref="B23" r:id="rId47"/>
    <hyperlink ref="B22" r:id="rId48"/>
    <hyperlink ref="B21" r:id="rId49"/>
    <hyperlink ref="B20" r:id="rId50"/>
    <hyperlink ref="B19" r:id="rId51"/>
    <hyperlink ref="B18" r:id="rId52"/>
    <hyperlink ref="B17" r:id="rId53"/>
    <hyperlink ref="B16" r:id="rId54"/>
    <hyperlink ref="B15" r:id="rId55"/>
    <hyperlink ref="B14" r:id="rId56"/>
    <hyperlink ref="B13" r:id="rId57"/>
    <hyperlink ref="B12" r:id="rId58"/>
    <hyperlink ref="B11" r:id="rId59"/>
    <hyperlink ref="B10" r:id="rId60"/>
    <hyperlink ref="B9" r:id="rId61"/>
    <hyperlink ref="B8" r:id="rId62"/>
  </hyperlinks>
  <pageMargins left="0.7" right="0.7" top="0.75" bottom="0.75" header="0.3" footer="0.3"/>
  <pageSetup paperSize="9" orientation="portrait" horizontalDpi="300" verticalDpi="300" r:id="rId63"/>
  <drawing r:id="rId64"/>
  <legacyDrawing r:id="rId65"/>
  <tableParts count="1">
    <tablePart r:id="rId6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P77"/>
  <sheetViews>
    <sheetView workbookViewId="0">
      <selection activeCell="G28" sqref="G28"/>
    </sheetView>
  </sheetViews>
  <sheetFormatPr baseColWidth="10" defaultColWidth="9.140625" defaultRowHeight="15" x14ac:dyDescent="0.25"/>
  <cols>
    <col min="1" max="1" width="13.7109375" bestFit="1" customWidth="1"/>
    <col min="2" max="2" width="34.5703125" bestFit="1" customWidth="1"/>
    <col min="3" max="3" width="13" bestFit="1" customWidth="1"/>
    <col min="4" max="4" width="15.5703125" bestFit="1" customWidth="1"/>
    <col min="5" max="7" width="13.28515625" bestFit="1" customWidth="1"/>
    <col min="8" max="8" width="12.5703125" customWidth="1"/>
    <col min="9" max="9" width="10.85546875" customWidth="1"/>
    <col min="10" max="10" width="10.42578125" customWidth="1"/>
    <col min="11" max="11" width="11.42578125" customWidth="1"/>
    <col min="12" max="12" width="10.42578125" customWidth="1"/>
    <col min="13" max="13" width="11" customWidth="1"/>
    <col min="14" max="14" width="13" customWidth="1"/>
    <col min="15" max="15" width="12.7109375" customWidth="1"/>
    <col min="16" max="16" width="11.28515625" customWidth="1"/>
  </cols>
  <sheetData>
    <row r="1" spans="1:16" x14ac:dyDescent="0.25">
      <c r="A1" s="37" t="s">
        <v>0</v>
      </c>
      <c r="B1" s="37"/>
      <c r="C1" s="37"/>
      <c r="D1" s="37"/>
      <c r="E1" s="1">
        <f>SUM(Tableau2248[GO 
1er trim.
2018 (€)])</f>
        <v>5806.28</v>
      </c>
      <c r="F1" s="1">
        <f>SUM(Tableau2248[GO 
2ème trim.
2018 (€)])</f>
        <v>0</v>
      </c>
      <c r="G1" s="1">
        <f>SUM(Tableau2248[GO 
3ème trim.
2018 (€)])</f>
        <v>0</v>
      </c>
      <c r="H1" s="1">
        <f>SUM(Tableau2248[GO 
4ème trim.
2018 (€)])</f>
        <v>0</v>
      </c>
      <c r="I1" s="44">
        <f>SUM(E1:H1)</f>
        <v>5806.28</v>
      </c>
      <c r="J1" s="40" t="s">
        <v>1</v>
      </c>
      <c r="K1" s="39">
        <f>I9+I10+I11+I16+I19+I20+I21+I22+I23+I28+I32+I38+I62+I66+I68</f>
        <v>5806.28</v>
      </c>
    </row>
    <row r="2" spans="1:16" x14ac:dyDescent="0.25">
      <c r="A2" s="37"/>
      <c r="B2" s="37"/>
      <c r="C2" s="37"/>
      <c r="D2" s="37"/>
      <c r="E2" s="37"/>
      <c r="F2" s="37"/>
      <c r="G2" s="37"/>
      <c r="H2" s="37"/>
      <c r="I2" s="38"/>
      <c r="J2" s="40" t="s">
        <v>2</v>
      </c>
      <c r="K2" s="39">
        <f>I24+I25+I26+I29+I30+I31+I41+I42+I43+I45+I46+I48+I49</f>
        <v>0</v>
      </c>
    </row>
    <row r="3" spans="1:16" x14ac:dyDescent="0.25">
      <c r="A3" s="37"/>
      <c r="B3" s="37"/>
      <c r="C3" s="37"/>
      <c r="D3" s="37"/>
      <c r="E3" s="1"/>
      <c r="F3" s="37"/>
      <c r="G3" s="37"/>
      <c r="H3" s="37"/>
      <c r="I3" s="38"/>
      <c r="J3" s="40" t="s">
        <v>3</v>
      </c>
      <c r="K3" s="39">
        <f>I12+I33+I34+I35+I36+I37+I39+I40+I44+I50+I52+I54+I56+I63+I65</f>
        <v>0</v>
      </c>
    </row>
    <row r="4" spans="1:16" x14ac:dyDescent="0.25">
      <c r="A4" s="37"/>
      <c r="B4" s="37"/>
      <c r="C4" s="37"/>
      <c r="D4" s="37"/>
      <c r="E4" s="37"/>
      <c r="F4" s="37"/>
      <c r="G4" s="37"/>
      <c r="H4" s="37"/>
      <c r="I4" s="38"/>
      <c r="J4" s="48" t="s">
        <v>4</v>
      </c>
      <c r="K4" s="39">
        <f>I15+I17+I18+I27+I53+I57+I58+I64+I67</f>
        <v>0</v>
      </c>
    </row>
    <row r="5" spans="1:16" x14ac:dyDescent="0.25">
      <c r="A5" s="37"/>
      <c r="B5" s="37"/>
      <c r="C5" s="37"/>
      <c r="D5" s="37"/>
      <c r="E5" s="37"/>
      <c r="F5" s="37"/>
      <c r="G5" s="37"/>
      <c r="H5" s="37"/>
      <c r="I5" s="38"/>
    </row>
    <row r="6" spans="1:16" x14ac:dyDescent="0.25">
      <c r="A6" s="37"/>
      <c r="B6" s="37"/>
      <c r="C6" s="37"/>
      <c r="D6" s="37"/>
      <c r="E6" s="37"/>
      <c r="F6" s="37"/>
      <c r="G6" s="37"/>
      <c r="H6" s="37"/>
      <c r="I6" s="38"/>
    </row>
    <row r="7" spans="1:16" ht="47.25" x14ac:dyDescent="0.25">
      <c r="A7" s="13" t="s">
        <v>97</v>
      </c>
      <c r="B7" s="9" t="s">
        <v>5</v>
      </c>
      <c r="C7" s="10" t="s">
        <v>6</v>
      </c>
      <c r="D7" s="10" t="s">
        <v>7</v>
      </c>
      <c r="E7" s="11" t="s">
        <v>124</v>
      </c>
      <c r="F7" s="11" t="s">
        <v>125</v>
      </c>
      <c r="G7" s="11" t="s">
        <v>126</v>
      </c>
      <c r="H7" s="11" t="s">
        <v>127</v>
      </c>
      <c r="I7" s="32" t="s">
        <v>128</v>
      </c>
    </row>
    <row r="8" spans="1:16" ht="15.75" hidden="1" x14ac:dyDescent="0.25">
      <c r="A8" s="14">
        <v>575</v>
      </c>
      <c r="B8" s="52" t="s">
        <v>84</v>
      </c>
      <c r="C8" s="7" t="s">
        <v>15</v>
      </c>
      <c r="D8" s="7" t="s">
        <v>85</v>
      </c>
      <c r="E8" s="33"/>
      <c r="F8" s="33"/>
      <c r="G8" s="33"/>
      <c r="H8" s="33"/>
      <c r="I8" s="45">
        <f t="shared" ref="I8:I37" si="0">SUM(E8:H8)</f>
        <v>0</v>
      </c>
    </row>
    <row r="9" spans="1:16" ht="15.75" x14ac:dyDescent="0.25">
      <c r="A9" s="14">
        <v>988</v>
      </c>
      <c r="B9" s="52" t="s">
        <v>52</v>
      </c>
      <c r="C9" s="7" t="s">
        <v>23</v>
      </c>
      <c r="D9" s="7" t="s">
        <v>50</v>
      </c>
      <c r="E9" s="33">
        <v>782.71</v>
      </c>
      <c r="F9" s="33"/>
      <c r="G9" s="33"/>
      <c r="H9" s="33"/>
      <c r="I9" s="45">
        <f t="shared" si="0"/>
        <v>782.71</v>
      </c>
    </row>
    <row r="10" spans="1:16" ht="15.75" x14ac:dyDescent="0.25">
      <c r="A10" s="14">
        <v>989</v>
      </c>
      <c r="B10" s="52" t="s">
        <v>53</v>
      </c>
      <c r="C10" s="7" t="s">
        <v>23</v>
      </c>
      <c r="D10" s="7" t="s">
        <v>50</v>
      </c>
      <c r="E10" s="33"/>
      <c r="F10" s="33"/>
      <c r="G10" s="33"/>
      <c r="H10" s="33"/>
      <c r="I10" s="45">
        <f t="shared" si="0"/>
        <v>0</v>
      </c>
    </row>
    <row r="11" spans="1:16" ht="15.75" x14ac:dyDescent="0.25">
      <c r="A11" s="14">
        <v>993</v>
      </c>
      <c r="B11" s="52" t="s">
        <v>49</v>
      </c>
      <c r="C11" s="7" t="s">
        <v>23</v>
      </c>
      <c r="D11" s="7" t="s">
        <v>50</v>
      </c>
      <c r="E11" s="33">
        <v>1303.44</v>
      </c>
      <c r="F11" s="33"/>
      <c r="G11" s="33"/>
      <c r="H11" s="33"/>
      <c r="I11" s="45">
        <f t="shared" si="0"/>
        <v>1303.44</v>
      </c>
    </row>
    <row r="12" spans="1:16" ht="15.75" hidden="1" x14ac:dyDescent="0.25">
      <c r="A12" s="14">
        <v>1562</v>
      </c>
      <c r="B12" s="52" t="s">
        <v>72</v>
      </c>
      <c r="C12" s="7" t="s">
        <v>9</v>
      </c>
      <c r="D12" s="7" t="s">
        <v>73</v>
      </c>
      <c r="E12" s="33"/>
      <c r="F12" s="33"/>
      <c r="G12" s="33"/>
      <c r="H12" s="33"/>
      <c r="I12" s="45">
        <f t="shared" si="0"/>
        <v>0</v>
      </c>
    </row>
    <row r="13" spans="1:16" ht="15.75" hidden="1" x14ac:dyDescent="0.25">
      <c r="A13" s="14">
        <v>1629</v>
      </c>
      <c r="B13" s="52" t="s">
        <v>14</v>
      </c>
      <c r="C13" s="7" t="s">
        <v>15</v>
      </c>
      <c r="D13" s="7" t="s">
        <v>16</v>
      </c>
      <c r="E13" s="33"/>
      <c r="F13" s="33"/>
      <c r="G13" s="33"/>
      <c r="H13" s="33"/>
      <c r="I13" s="45">
        <f t="shared" si="0"/>
        <v>0</v>
      </c>
    </row>
    <row r="14" spans="1:16" ht="15.75" hidden="1" x14ac:dyDescent="0.25">
      <c r="A14" s="14">
        <v>1630</v>
      </c>
      <c r="B14" s="52" t="s">
        <v>17</v>
      </c>
      <c r="C14" s="7" t="s">
        <v>18</v>
      </c>
      <c r="D14" s="7" t="s">
        <v>16</v>
      </c>
      <c r="E14" s="33"/>
      <c r="F14" s="33"/>
      <c r="G14" s="33"/>
      <c r="H14" s="33"/>
      <c r="I14" s="45">
        <f t="shared" si="0"/>
        <v>0</v>
      </c>
    </row>
    <row r="15" spans="1:16" ht="15.75" hidden="1" x14ac:dyDescent="0.25">
      <c r="A15" s="14">
        <v>1637</v>
      </c>
      <c r="B15" s="52" t="s">
        <v>19</v>
      </c>
      <c r="C15" s="7" t="s">
        <v>20</v>
      </c>
      <c r="D15" s="7" t="s">
        <v>16</v>
      </c>
      <c r="E15" s="33"/>
      <c r="F15" s="33"/>
      <c r="G15" s="33"/>
      <c r="H15" s="33"/>
      <c r="I15" s="45">
        <f t="shared" si="0"/>
        <v>0</v>
      </c>
    </row>
    <row r="16" spans="1:16" ht="15.75" x14ac:dyDescent="0.25">
      <c r="A16" s="14">
        <v>1640</v>
      </c>
      <c r="B16" s="52" t="s">
        <v>22</v>
      </c>
      <c r="C16" s="7" t="s">
        <v>23</v>
      </c>
      <c r="D16" s="7" t="s">
        <v>16</v>
      </c>
      <c r="E16" s="33"/>
      <c r="F16" s="33"/>
      <c r="G16" s="33"/>
      <c r="H16" s="33"/>
      <c r="I16" s="45">
        <f t="shared" si="0"/>
        <v>0</v>
      </c>
      <c r="K16" s="55"/>
      <c r="L16" s="55"/>
      <c r="M16" s="55"/>
      <c r="N16" s="55"/>
      <c r="O16" s="55"/>
      <c r="P16" s="55"/>
    </row>
    <row r="17" spans="1:9" ht="15.75" hidden="1" x14ac:dyDescent="0.25">
      <c r="A17" s="14">
        <v>1641</v>
      </c>
      <c r="B17" s="52" t="s">
        <v>21</v>
      </c>
      <c r="C17" s="7" t="s">
        <v>20</v>
      </c>
      <c r="D17" s="7" t="s">
        <v>16</v>
      </c>
      <c r="E17" s="33"/>
      <c r="F17" s="33"/>
      <c r="G17" s="33"/>
      <c r="H17" s="33"/>
      <c r="I17" s="45">
        <f t="shared" si="0"/>
        <v>0</v>
      </c>
    </row>
    <row r="18" spans="1:9" ht="15.75" hidden="1" x14ac:dyDescent="0.25">
      <c r="A18" s="14">
        <v>1643</v>
      </c>
      <c r="B18" s="52" t="s">
        <v>24</v>
      </c>
      <c r="C18" s="7" t="s">
        <v>20</v>
      </c>
      <c r="D18" s="7" t="s">
        <v>16</v>
      </c>
      <c r="E18" s="33"/>
      <c r="F18" s="33"/>
      <c r="G18" s="33"/>
      <c r="H18" s="33"/>
      <c r="I18" s="45">
        <f t="shared" si="0"/>
        <v>0</v>
      </c>
    </row>
    <row r="19" spans="1:9" ht="15.75" x14ac:dyDescent="0.25">
      <c r="A19" s="14">
        <v>1681</v>
      </c>
      <c r="B19" s="52" t="s">
        <v>51</v>
      </c>
      <c r="C19" s="7" t="s">
        <v>23</v>
      </c>
      <c r="D19" s="7" t="s">
        <v>50</v>
      </c>
      <c r="E19" s="33"/>
      <c r="F19" s="33"/>
      <c r="G19" s="33"/>
      <c r="H19" s="33"/>
      <c r="I19" s="45">
        <f t="shared" si="0"/>
        <v>0</v>
      </c>
    </row>
    <row r="20" spans="1:9" ht="15.75" x14ac:dyDescent="0.25">
      <c r="A20" s="14">
        <v>1776</v>
      </c>
      <c r="B20" s="52" t="s">
        <v>25</v>
      </c>
      <c r="C20" s="7" t="s">
        <v>23</v>
      </c>
      <c r="D20" s="7" t="s">
        <v>16</v>
      </c>
      <c r="E20" s="33"/>
      <c r="F20" s="33"/>
      <c r="G20" s="33"/>
      <c r="H20" s="33"/>
      <c r="I20" s="45">
        <f t="shared" si="0"/>
        <v>0</v>
      </c>
    </row>
    <row r="21" spans="1:9" ht="15.75" x14ac:dyDescent="0.25">
      <c r="A21" s="14">
        <v>1868</v>
      </c>
      <c r="B21" s="52" t="s">
        <v>26</v>
      </c>
      <c r="C21" s="7" t="s">
        <v>23</v>
      </c>
      <c r="D21" s="7" t="s">
        <v>16</v>
      </c>
      <c r="E21" s="33"/>
      <c r="F21" s="33"/>
      <c r="G21" s="33"/>
      <c r="H21" s="33"/>
      <c r="I21" s="45">
        <f t="shared" si="0"/>
        <v>0</v>
      </c>
    </row>
    <row r="22" spans="1:9" ht="15.75" x14ac:dyDescent="0.25">
      <c r="A22" s="14">
        <v>1888</v>
      </c>
      <c r="B22" s="52" t="s">
        <v>86</v>
      </c>
      <c r="C22" s="7" t="s">
        <v>23</v>
      </c>
      <c r="D22" s="7" t="s">
        <v>85</v>
      </c>
      <c r="E22" s="33"/>
      <c r="F22" s="33"/>
      <c r="G22" s="33"/>
      <c r="H22" s="33"/>
      <c r="I22" s="45">
        <f t="shared" si="0"/>
        <v>0</v>
      </c>
    </row>
    <row r="23" spans="1:9" ht="15.75" x14ac:dyDescent="0.25">
      <c r="A23" s="14">
        <v>1916</v>
      </c>
      <c r="B23" s="52" t="s">
        <v>136</v>
      </c>
      <c r="C23" s="7" t="s">
        <v>23</v>
      </c>
      <c r="D23" s="7" t="s">
        <v>16</v>
      </c>
      <c r="E23" s="33">
        <v>710.7</v>
      </c>
      <c r="F23" s="33"/>
      <c r="G23" s="33"/>
      <c r="H23" s="33"/>
      <c r="I23" s="45">
        <f t="shared" si="0"/>
        <v>710.7</v>
      </c>
    </row>
    <row r="24" spans="1:9" ht="15.75" hidden="1" x14ac:dyDescent="0.25">
      <c r="A24" s="14">
        <v>2002</v>
      </c>
      <c r="B24" s="52" t="s">
        <v>27</v>
      </c>
      <c r="C24" s="7" t="s">
        <v>28</v>
      </c>
      <c r="D24" s="7" t="s">
        <v>16</v>
      </c>
      <c r="E24" s="33"/>
      <c r="F24" s="33"/>
      <c r="G24" s="33"/>
      <c r="H24" s="33"/>
      <c r="I24" s="45">
        <f t="shared" si="0"/>
        <v>0</v>
      </c>
    </row>
    <row r="25" spans="1:9" ht="15.75" hidden="1" x14ac:dyDescent="0.25">
      <c r="A25" s="14">
        <v>2104</v>
      </c>
      <c r="B25" s="52" t="s">
        <v>58</v>
      </c>
      <c r="C25" s="7" t="s">
        <v>28</v>
      </c>
      <c r="D25" s="7" t="s">
        <v>59</v>
      </c>
      <c r="E25" s="33"/>
      <c r="F25" s="33"/>
      <c r="G25" s="33"/>
      <c r="H25" s="33"/>
      <c r="I25" s="45">
        <f t="shared" si="0"/>
        <v>0</v>
      </c>
    </row>
    <row r="26" spans="1:9" ht="15.75" hidden="1" x14ac:dyDescent="0.25">
      <c r="A26" s="14">
        <v>2105</v>
      </c>
      <c r="B26" s="52" t="s">
        <v>60</v>
      </c>
      <c r="C26" s="7" t="s">
        <v>28</v>
      </c>
      <c r="D26" s="7" t="s">
        <v>59</v>
      </c>
      <c r="E26" s="33"/>
      <c r="F26" s="33"/>
      <c r="G26" s="33"/>
      <c r="H26" s="33"/>
      <c r="I26" s="45">
        <f t="shared" si="0"/>
        <v>0</v>
      </c>
    </row>
    <row r="27" spans="1:9" ht="15.75" hidden="1" x14ac:dyDescent="0.25">
      <c r="A27" s="14">
        <v>2136</v>
      </c>
      <c r="B27" s="52" t="s">
        <v>29</v>
      </c>
      <c r="C27" s="7" t="s">
        <v>20</v>
      </c>
      <c r="D27" s="7" t="s">
        <v>16</v>
      </c>
      <c r="E27" s="33"/>
      <c r="F27" s="33"/>
      <c r="G27" s="33"/>
      <c r="H27" s="33"/>
      <c r="I27" s="45">
        <f t="shared" si="0"/>
        <v>0</v>
      </c>
    </row>
    <row r="28" spans="1:9" ht="15.75" x14ac:dyDescent="0.25">
      <c r="A28" s="14">
        <v>2158</v>
      </c>
      <c r="B28" s="52" t="s">
        <v>54</v>
      </c>
      <c r="C28" s="7" t="s">
        <v>23</v>
      </c>
      <c r="D28" s="7" t="s">
        <v>50</v>
      </c>
      <c r="E28" s="33"/>
      <c r="F28" s="33"/>
      <c r="G28" s="33"/>
      <c r="H28" s="33"/>
      <c r="I28" s="45">
        <f t="shared" si="0"/>
        <v>0</v>
      </c>
    </row>
    <row r="29" spans="1:9" ht="15.75" hidden="1" x14ac:dyDescent="0.25">
      <c r="A29" s="14">
        <v>2180</v>
      </c>
      <c r="B29" s="52" t="s">
        <v>30</v>
      </c>
      <c r="C29" s="7" t="s">
        <v>28</v>
      </c>
      <c r="D29" s="7" t="s">
        <v>16</v>
      </c>
      <c r="E29" s="33"/>
      <c r="F29" s="33"/>
      <c r="G29" s="33"/>
      <c r="H29" s="33"/>
      <c r="I29" s="45">
        <f t="shared" si="0"/>
        <v>0</v>
      </c>
    </row>
    <row r="30" spans="1:9" ht="15.75" hidden="1" x14ac:dyDescent="0.25">
      <c r="A30" s="14">
        <v>2185</v>
      </c>
      <c r="B30" s="52" t="s">
        <v>61</v>
      </c>
      <c r="C30" s="7" t="s">
        <v>28</v>
      </c>
      <c r="D30" s="7" t="s">
        <v>59</v>
      </c>
      <c r="E30" s="33"/>
      <c r="F30" s="33"/>
      <c r="G30" s="33"/>
      <c r="H30" s="33"/>
      <c r="I30" s="45">
        <f t="shared" si="0"/>
        <v>0</v>
      </c>
    </row>
    <row r="31" spans="1:9" ht="15.75" hidden="1" x14ac:dyDescent="0.25">
      <c r="A31" s="14">
        <v>2186</v>
      </c>
      <c r="B31" s="52" t="s">
        <v>62</v>
      </c>
      <c r="C31" s="7" t="s">
        <v>28</v>
      </c>
      <c r="D31" s="7" t="s">
        <v>59</v>
      </c>
      <c r="E31" s="33"/>
      <c r="F31" s="33"/>
      <c r="G31" s="33"/>
      <c r="H31" s="33"/>
      <c r="I31" s="45">
        <f t="shared" si="0"/>
        <v>0</v>
      </c>
    </row>
    <row r="32" spans="1:9" ht="15.75" x14ac:dyDescent="0.25">
      <c r="A32" s="14">
        <v>2220</v>
      </c>
      <c r="B32" s="52" t="s">
        <v>31</v>
      </c>
      <c r="C32" s="7" t="s">
        <v>23</v>
      </c>
      <c r="D32" s="7" t="s">
        <v>16</v>
      </c>
      <c r="E32" s="33">
        <v>1340.4</v>
      </c>
      <c r="F32" s="33"/>
      <c r="G32" s="33"/>
      <c r="H32" s="33"/>
      <c r="I32" s="45">
        <f t="shared" si="0"/>
        <v>1340.4</v>
      </c>
    </row>
    <row r="33" spans="1:9" ht="15.75" hidden="1" x14ac:dyDescent="0.25">
      <c r="A33" s="14">
        <v>2223</v>
      </c>
      <c r="B33" s="52" t="s">
        <v>11</v>
      </c>
      <c r="C33" s="7" t="s">
        <v>9</v>
      </c>
      <c r="D33" s="7" t="s">
        <v>12</v>
      </c>
      <c r="E33" s="33"/>
      <c r="F33" s="33"/>
      <c r="G33" s="33"/>
      <c r="H33" s="33"/>
      <c r="I33" s="45">
        <f t="shared" si="0"/>
        <v>0</v>
      </c>
    </row>
    <row r="34" spans="1:9" ht="15.75" hidden="1" x14ac:dyDescent="0.25">
      <c r="A34" s="14">
        <v>2224</v>
      </c>
      <c r="B34" s="52" t="s">
        <v>81</v>
      </c>
      <c r="C34" s="7" t="s">
        <v>9</v>
      </c>
      <c r="D34" s="7" t="s">
        <v>82</v>
      </c>
      <c r="E34" s="33"/>
      <c r="F34" s="33"/>
      <c r="G34" s="33"/>
      <c r="H34" s="33"/>
      <c r="I34" s="45">
        <f t="shared" si="0"/>
        <v>0</v>
      </c>
    </row>
    <row r="35" spans="1:9" ht="15.75" hidden="1" x14ac:dyDescent="0.25">
      <c r="A35" s="14">
        <v>2226</v>
      </c>
      <c r="B35" s="52" t="s">
        <v>68</v>
      </c>
      <c r="C35" s="7" t="s">
        <v>9</v>
      </c>
      <c r="D35" s="7" t="s">
        <v>69</v>
      </c>
      <c r="E35" s="33"/>
      <c r="F35" s="33"/>
      <c r="G35" s="33"/>
      <c r="H35" s="33"/>
      <c r="I35" s="45">
        <f t="shared" si="0"/>
        <v>0</v>
      </c>
    </row>
    <row r="36" spans="1:9" ht="15.75" hidden="1" x14ac:dyDescent="0.25">
      <c r="A36" s="14">
        <v>2318</v>
      </c>
      <c r="B36" s="52" t="s">
        <v>83</v>
      </c>
      <c r="C36" s="7" t="s">
        <v>9</v>
      </c>
      <c r="D36" s="7" t="s">
        <v>82</v>
      </c>
      <c r="E36" s="33"/>
      <c r="F36" s="33"/>
      <c r="G36" s="33"/>
      <c r="H36" s="33"/>
      <c r="I36" s="45">
        <f t="shared" si="0"/>
        <v>0</v>
      </c>
    </row>
    <row r="37" spans="1:9" ht="15.75" hidden="1" x14ac:dyDescent="0.25">
      <c r="A37" s="14">
        <v>2320</v>
      </c>
      <c r="B37" s="52" t="s">
        <v>55</v>
      </c>
      <c r="C37" s="7" t="s">
        <v>9</v>
      </c>
      <c r="D37" s="7" t="s">
        <v>50</v>
      </c>
      <c r="E37" s="33"/>
      <c r="F37" s="33"/>
      <c r="G37" s="33"/>
      <c r="H37" s="33"/>
      <c r="I37" s="45">
        <f t="shared" si="0"/>
        <v>0</v>
      </c>
    </row>
    <row r="38" spans="1:9" ht="15.75" x14ac:dyDescent="0.25">
      <c r="A38" s="14">
        <v>2330</v>
      </c>
      <c r="B38" s="52" t="s">
        <v>32</v>
      </c>
      <c r="C38" s="7" t="s">
        <v>23</v>
      </c>
      <c r="D38" s="7" t="s">
        <v>16</v>
      </c>
      <c r="E38" s="33"/>
      <c r="F38" s="33"/>
      <c r="G38" s="33"/>
      <c r="H38" s="33"/>
      <c r="I38" s="45">
        <f t="shared" ref="I38:I68" si="1">SUM(E38:H38)</f>
        <v>0</v>
      </c>
    </row>
    <row r="39" spans="1:9" ht="15.75" hidden="1" x14ac:dyDescent="0.25">
      <c r="A39" s="14">
        <v>2353</v>
      </c>
      <c r="B39" s="52" t="s">
        <v>33</v>
      </c>
      <c r="C39" s="7" t="s">
        <v>9</v>
      </c>
      <c r="D39" s="7" t="s">
        <v>16</v>
      </c>
      <c r="E39" s="33"/>
      <c r="F39" s="33"/>
      <c r="G39" s="33"/>
      <c r="H39" s="33"/>
      <c r="I39" s="45">
        <f t="shared" si="1"/>
        <v>0</v>
      </c>
    </row>
    <row r="40" spans="1:9" ht="15.75" hidden="1" x14ac:dyDescent="0.25">
      <c r="A40" s="14">
        <v>2361</v>
      </c>
      <c r="B40" s="52" t="s">
        <v>79</v>
      </c>
      <c r="C40" s="7" t="s">
        <v>9</v>
      </c>
      <c r="D40" s="7" t="s">
        <v>80</v>
      </c>
      <c r="E40" s="33"/>
      <c r="F40" s="33"/>
      <c r="G40" s="33"/>
      <c r="H40" s="33"/>
      <c r="I40" s="45">
        <f t="shared" si="1"/>
        <v>0</v>
      </c>
    </row>
    <row r="41" spans="1:9" ht="15.75" hidden="1" x14ac:dyDescent="0.25">
      <c r="A41" s="14">
        <v>2390</v>
      </c>
      <c r="B41" s="52" t="s">
        <v>47</v>
      </c>
      <c r="C41" s="7" t="s">
        <v>28</v>
      </c>
      <c r="D41" s="7" t="s">
        <v>48</v>
      </c>
      <c r="E41" s="33"/>
      <c r="F41" s="33"/>
      <c r="G41" s="33"/>
      <c r="H41" s="33"/>
      <c r="I41" s="45">
        <f t="shared" si="1"/>
        <v>0</v>
      </c>
    </row>
    <row r="42" spans="1:9" ht="15.75" hidden="1" x14ac:dyDescent="0.25">
      <c r="A42" s="14">
        <v>2394</v>
      </c>
      <c r="B42" s="52" t="s">
        <v>66</v>
      </c>
      <c r="C42" s="7" t="s">
        <v>28</v>
      </c>
      <c r="D42" s="7" t="s">
        <v>67</v>
      </c>
      <c r="E42" s="33"/>
      <c r="F42" s="33"/>
      <c r="G42" s="33"/>
      <c r="H42" s="33"/>
      <c r="I42" s="45">
        <f t="shared" si="1"/>
        <v>0</v>
      </c>
    </row>
    <row r="43" spans="1:9" ht="15.75" hidden="1" x14ac:dyDescent="0.25">
      <c r="A43" s="14">
        <v>2395</v>
      </c>
      <c r="B43" s="52" t="s">
        <v>87</v>
      </c>
      <c r="C43" s="7" t="s">
        <v>28</v>
      </c>
      <c r="D43" s="7" t="s">
        <v>85</v>
      </c>
      <c r="E43" s="33"/>
      <c r="F43" s="33"/>
      <c r="G43" s="33"/>
      <c r="H43" s="33"/>
      <c r="I43" s="45">
        <f t="shared" si="1"/>
        <v>0</v>
      </c>
    </row>
    <row r="44" spans="1:9" ht="15.75" hidden="1" x14ac:dyDescent="0.25">
      <c r="A44" s="14">
        <v>2429</v>
      </c>
      <c r="B44" s="52" t="s">
        <v>34</v>
      </c>
      <c r="C44" s="7" t="s">
        <v>9</v>
      </c>
      <c r="D44" s="7" t="s">
        <v>16</v>
      </c>
      <c r="E44" s="33"/>
      <c r="F44" s="33"/>
      <c r="G44" s="33"/>
      <c r="H44" s="33"/>
      <c r="I44" s="45">
        <f t="shared" si="1"/>
        <v>0</v>
      </c>
    </row>
    <row r="45" spans="1:9" ht="15.75" hidden="1" x14ac:dyDescent="0.25">
      <c r="A45" s="14">
        <v>2442</v>
      </c>
      <c r="B45" s="52" t="s">
        <v>63</v>
      </c>
      <c r="C45" s="7" t="s">
        <v>28</v>
      </c>
      <c r="D45" s="7" t="s">
        <v>59</v>
      </c>
      <c r="E45" s="33"/>
      <c r="F45" s="33"/>
      <c r="G45" s="33"/>
      <c r="H45" s="33"/>
      <c r="I45" s="45">
        <f t="shared" si="1"/>
        <v>0</v>
      </c>
    </row>
    <row r="46" spans="1:9" ht="15.75" hidden="1" x14ac:dyDescent="0.25">
      <c r="A46" s="14">
        <v>2487</v>
      </c>
      <c r="B46" s="52" t="s">
        <v>35</v>
      </c>
      <c r="C46" s="7" t="s">
        <v>28</v>
      </c>
      <c r="D46" s="7" t="s">
        <v>16</v>
      </c>
      <c r="E46" s="33"/>
      <c r="F46" s="33"/>
      <c r="G46" s="33"/>
      <c r="H46" s="33"/>
      <c r="I46" s="45">
        <f t="shared" si="1"/>
        <v>0</v>
      </c>
    </row>
    <row r="47" spans="1:9" ht="15.75" hidden="1" x14ac:dyDescent="0.25">
      <c r="A47" s="14">
        <v>2507</v>
      </c>
      <c r="B47" s="52" t="s">
        <v>36</v>
      </c>
      <c r="C47" s="7" t="s">
        <v>18</v>
      </c>
      <c r="D47" s="7" t="s">
        <v>16</v>
      </c>
      <c r="E47" s="33"/>
      <c r="F47" s="33"/>
      <c r="G47" s="33"/>
      <c r="H47" s="33"/>
      <c r="I47" s="45">
        <f t="shared" si="1"/>
        <v>0</v>
      </c>
    </row>
    <row r="48" spans="1:9" ht="15.75" hidden="1" x14ac:dyDescent="0.25">
      <c r="A48" s="14">
        <v>2508</v>
      </c>
      <c r="B48" s="52" t="s">
        <v>74</v>
      </c>
      <c r="C48" s="7" t="s">
        <v>28</v>
      </c>
      <c r="D48" s="7" t="s">
        <v>73</v>
      </c>
      <c r="E48" s="33"/>
      <c r="F48" s="33"/>
      <c r="G48" s="33"/>
      <c r="H48" s="33"/>
      <c r="I48" s="45">
        <f t="shared" si="1"/>
        <v>0</v>
      </c>
    </row>
    <row r="49" spans="1:9" ht="15.75" hidden="1" x14ac:dyDescent="0.25">
      <c r="A49" s="14">
        <v>2528</v>
      </c>
      <c r="B49" s="52" t="s">
        <v>75</v>
      </c>
      <c r="C49" s="7" t="s">
        <v>28</v>
      </c>
      <c r="D49" s="7" t="s">
        <v>73</v>
      </c>
      <c r="E49" s="33"/>
      <c r="F49" s="33"/>
      <c r="G49" s="33"/>
      <c r="H49" s="33"/>
      <c r="I49" s="45">
        <f t="shared" si="1"/>
        <v>0</v>
      </c>
    </row>
    <row r="50" spans="1:9" ht="15.75" hidden="1" x14ac:dyDescent="0.25">
      <c r="A50" s="14">
        <v>2529</v>
      </c>
      <c r="B50" s="52" t="s">
        <v>37</v>
      </c>
      <c r="C50" s="7" t="s">
        <v>9</v>
      </c>
      <c r="D50" s="7" t="s">
        <v>16</v>
      </c>
      <c r="E50" s="33"/>
      <c r="F50" s="33"/>
      <c r="G50" s="33"/>
      <c r="H50" s="33"/>
      <c r="I50" s="45">
        <f t="shared" si="1"/>
        <v>0</v>
      </c>
    </row>
    <row r="51" spans="1:9" ht="15.75" hidden="1" x14ac:dyDescent="0.25">
      <c r="A51" s="14">
        <v>2534</v>
      </c>
      <c r="B51" s="52" t="s">
        <v>64</v>
      </c>
      <c r="C51" s="7" t="s">
        <v>65</v>
      </c>
      <c r="D51" s="7" t="s">
        <v>59</v>
      </c>
      <c r="E51" s="33"/>
      <c r="F51" s="33"/>
      <c r="G51" s="33"/>
      <c r="H51" s="33"/>
      <c r="I51" s="45">
        <f t="shared" si="1"/>
        <v>0</v>
      </c>
    </row>
    <row r="52" spans="1:9" ht="15.75" hidden="1" x14ac:dyDescent="0.25">
      <c r="A52" s="14">
        <v>2575</v>
      </c>
      <c r="B52" s="52" t="s">
        <v>35</v>
      </c>
      <c r="C52" s="7" t="s">
        <v>9</v>
      </c>
      <c r="D52" s="7" t="s">
        <v>16</v>
      </c>
      <c r="E52" s="33"/>
      <c r="F52" s="33"/>
      <c r="G52" s="33"/>
      <c r="H52" s="33"/>
      <c r="I52" s="45">
        <f t="shared" si="1"/>
        <v>0</v>
      </c>
    </row>
    <row r="53" spans="1:9" ht="15.75" hidden="1" x14ac:dyDescent="0.25">
      <c r="A53" s="14">
        <v>2592</v>
      </c>
      <c r="B53" s="52" t="s">
        <v>76</v>
      </c>
      <c r="C53" s="7" t="s">
        <v>20</v>
      </c>
      <c r="D53" s="7" t="s">
        <v>77</v>
      </c>
      <c r="E53" s="33"/>
      <c r="F53" s="33"/>
      <c r="G53" s="33"/>
      <c r="H53" s="33"/>
      <c r="I53" s="45">
        <f t="shared" si="1"/>
        <v>0</v>
      </c>
    </row>
    <row r="54" spans="1:9" ht="15.75" hidden="1" x14ac:dyDescent="0.25">
      <c r="A54" s="14">
        <v>2597</v>
      </c>
      <c r="B54" s="52" t="s">
        <v>38</v>
      </c>
      <c r="C54" s="7" t="s">
        <v>9</v>
      </c>
      <c r="D54" s="7" t="s">
        <v>16</v>
      </c>
      <c r="E54" s="33"/>
      <c r="F54" s="33"/>
      <c r="G54" s="33"/>
      <c r="H54" s="33"/>
      <c r="I54" s="45">
        <f t="shared" si="1"/>
        <v>0</v>
      </c>
    </row>
    <row r="55" spans="1:9" ht="15.75" hidden="1" x14ac:dyDescent="0.25">
      <c r="A55" s="14">
        <v>2598</v>
      </c>
      <c r="B55" s="52" t="s">
        <v>39</v>
      </c>
      <c r="C55" s="7" t="s">
        <v>18</v>
      </c>
      <c r="D55" s="7" t="s">
        <v>16</v>
      </c>
      <c r="E55" s="33"/>
      <c r="F55" s="33"/>
      <c r="G55" s="33"/>
      <c r="H55" s="33"/>
      <c r="I55" s="45">
        <f t="shared" si="1"/>
        <v>0</v>
      </c>
    </row>
    <row r="56" spans="1:9" ht="15.75" hidden="1" x14ac:dyDescent="0.25">
      <c r="A56" s="14">
        <v>2606</v>
      </c>
      <c r="B56" s="52" t="s">
        <v>8</v>
      </c>
      <c r="C56" s="7" t="s">
        <v>9</v>
      </c>
      <c r="D56" s="7" t="s">
        <v>10</v>
      </c>
      <c r="E56" s="33"/>
      <c r="F56" s="33"/>
      <c r="G56" s="33"/>
      <c r="H56" s="33"/>
      <c r="I56" s="45">
        <f t="shared" si="1"/>
        <v>0</v>
      </c>
    </row>
    <row r="57" spans="1:9" ht="15.75" hidden="1" x14ac:dyDescent="0.25">
      <c r="A57" s="14">
        <v>2610</v>
      </c>
      <c r="B57" s="52" t="s">
        <v>78</v>
      </c>
      <c r="C57" s="7" t="s">
        <v>20</v>
      </c>
      <c r="D57" s="7" t="s">
        <v>77</v>
      </c>
      <c r="E57" s="33"/>
      <c r="F57" s="33"/>
      <c r="G57" s="33"/>
      <c r="H57" s="33"/>
      <c r="I57" s="45">
        <f t="shared" si="1"/>
        <v>0</v>
      </c>
    </row>
    <row r="58" spans="1:9" ht="15.75" hidden="1" x14ac:dyDescent="0.25">
      <c r="A58" s="14">
        <v>2611</v>
      </c>
      <c r="B58" s="52" t="s">
        <v>40</v>
      </c>
      <c r="C58" s="7" t="s">
        <v>20</v>
      </c>
      <c r="D58" s="7" t="s">
        <v>16</v>
      </c>
      <c r="E58" s="33"/>
      <c r="F58" s="33"/>
      <c r="G58" s="33"/>
      <c r="H58" s="33"/>
      <c r="I58" s="45">
        <f t="shared" si="1"/>
        <v>0</v>
      </c>
    </row>
    <row r="59" spans="1:9" ht="15.75" hidden="1" x14ac:dyDescent="0.25">
      <c r="A59" s="14">
        <v>2641</v>
      </c>
      <c r="B59" s="52" t="s">
        <v>41</v>
      </c>
      <c r="C59" s="7" t="s">
        <v>18</v>
      </c>
      <c r="D59" s="7" t="s">
        <v>16</v>
      </c>
      <c r="E59" s="33"/>
      <c r="F59" s="33"/>
      <c r="G59" s="33"/>
      <c r="H59" s="33"/>
      <c r="I59" s="45">
        <f t="shared" si="1"/>
        <v>0</v>
      </c>
    </row>
    <row r="60" spans="1:9" ht="15.75" hidden="1" x14ac:dyDescent="0.25">
      <c r="A60" s="14">
        <v>2642</v>
      </c>
      <c r="B60" s="52" t="s">
        <v>42</v>
      </c>
      <c r="C60" s="7" t="s">
        <v>18</v>
      </c>
      <c r="D60" s="7" t="s">
        <v>16</v>
      </c>
      <c r="E60" s="33"/>
      <c r="F60" s="33"/>
      <c r="G60" s="33"/>
      <c r="H60" s="33"/>
      <c r="I60" s="45">
        <f t="shared" si="1"/>
        <v>0</v>
      </c>
    </row>
    <row r="61" spans="1:9" ht="15.75" hidden="1" x14ac:dyDescent="0.25">
      <c r="A61" s="14">
        <v>2643</v>
      </c>
      <c r="B61" s="52" t="s">
        <v>43</v>
      </c>
      <c r="C61" s="7" t="s">
        <v>18</v>
      </c>
      <c r="D61" s="7" t="s">
        <v>16</v>
      </c>
      <c r="E61" s="33"/>
      <c r="F61" s="33"/>
      <c r="G61" s="33"/>
      <c r="H61" s="33"/>
      <c r="I61" s="45">
        <f t="shared" si="1"/>
        <v>0</v>
      </c>
    </row>
    <row r="62" spans="1:9" ht="15.75" x14ac:dyDescent="0.25">
      <c r="A62" s="14">
        <v>2658</v>
      </c>
      <c r="B62" s="52" t="s">
        <v>56</v>
      </c>
      <c r="C62" s="7" t="s">
        <v>23</v>
      </c>
      <c r="D62" s="7" t="s">
        <v>57</v>
      </c>
      <c r="E62" s="33"/>
      <c r="F62" s="33"/>
      <c r="G62" s="33"/>
      <c r="H62" s="33"/>
      <c r="I62" s="45">
        <f t="shared" si="1"/>
        <v>0</v>
      </c>
    </row>
    <row r="63" spans="1:9" ht="15.75" hidden="1" x14ac:dyDescent="0.25">
      <c r="A63" s="14">
        <v>2665</v>
      </c>
      <c r="B63" s="52" t="s">
        <v>109</v>
      </c>
      <c r="C63" s="7" t="s">
        <v>9</v>
      </c>
      <c r="D63" s="7" t="s">
        <v>71</v>
      </c>
      <c r="E63" s="33"/>
      <c r="F63" s="33"/>
      <c r="G63" s="33"/>
      <c r="H63" s="33"/>
      <c r="I63" s="45">
        <f t="shared" si="1"/>
        <v>0</v>
      </c>
    </row>
    <row r="64" spans="1:9" ht="15.75" hidden="1" x14ac:dyDescent="0.25">
      <c r="A64" s="14">
        <v>2674</v>
      </c>
      <c r="B64" s="52" t="s">
        <v>88</v>
      </c>
      <c r="C64" s="7" t="s">
        <v>20</v>
      </c>
      <c r="D64" s="7" t="s">
        <v>85</v>
      </c>
      <c r="E64" s="33"/>
      <c r="F64" s="33"/>
      <c r="G64" s="33"/>
      <c r="H64" s="33"/>
      <c r="I64" s="45">
        <f t="shared" si="1"/>
        <v>0</v>
      </c>
    </row>
    <row r="65" spans="1:13" ht="15.75" hidden="1" x14ac:dyDescent="0.25">
      <c r="A65" s="14">
        <v>2690</v>
      </c>
      <c r="B65" s="52" t="s">
        <v>13</v>
      </c>
      <c r="C65" s="7" t="s">
        <v>9</v>
      </c>
      <c r="D65" s="7" t="s">
        <v>12</v>
      </c>
      <c r="E65" s="33"/>
      <c r="F65" s="33"/>
      <c r="G65" s="33"/>
      <c r="H65" s="33"/>
      <c r="I65" s="45">
        <f t="shared" si="1"/>
        <v>0</v>
      </c>
    </row>
    <row r="66" spans="1:13" ht="15.75" x14ac:dyDescent="0.25">
      <c r="A66" s="14">
        <v>2691</v>
      </c>
      <c r="B66" s="52" t="s">
        <v>44</v>
      </c>
      <c r="C66" s="7" t="s">
        <v>23</v>
      </c>
      <c r="D66" s="7" t="s">
        <v>16</v>
      </c>
      <c r="E66" s="33">
        <v>237.45</v>
      </c>
      <c r="F66" s="33"/>
      <c r="G66" s="33"/>
      <c r="H66" s="33"/>
      <c r="I66" s="45">
        <f t="shared" si="1"/>
        <v>237.45</v>
      </c>
    </row>
    <row r="67" spans="1:13" ht="15.75" hidden="1" x14ac:dyDescent="0.25">
      <c r="A67" s="14">
        <v>2706</v>
      </c>
      <c r="B67" s="52" t="s">
        <v>45</v>
      </c>
      <c r="C67" s="7" t="s">
        <v>20</v>
      </c>
      <c r="D67" s="7" t="s">
        <v>16</v>
      </c>
      <c r="E67" s="33"/>
      <c r="F67" s="33"/>
      <c r="G67" s="33"/>
      <c r="H67" s="33"/>
      <c r="I67" s="45">
        <f t="shared" si="1"/>
        <v>0</v>
      </c>
    </row>
    <row r="68" spans="1:13" ht="15.75" x14ac:dyDescent="0.25">
      <c r="A68" s="15">
        <v>2715</v>
      </c>
      <c r="B68" s="52" t="s">
        <v>46</v>
      </c>
      <c r="C68" s="8" t="s">
        <v>23</v>
      </c>
      <c r="D68" s="8" t="s">
        <v>16</v>
      </c>
      <c r="E68" s="35">
        <v>1431.58</v>
      </c>
      <c r="F68" s="35"/>
      <c r="G68" s="35"/>
      <c r="H68" s="35"/>
      <c r="I68" s="46">
        <f t="shared" si="1"/>
        <v>1431.58</v>
      </c>
    </row>
    <row r="70" spans="1:13" x14ac:dyDescent="0.25">
      <c r="C70" s="24" t="str">
        <f>'2017'!C70</f>
        <v>G.O. 2014</v>
      </c>
      <c r="D70" s="24" t="str">
        <f>'2017'!D70</f>
        <v>G.O. 2015</v>
      </c>
      <c r="E70" s="24" t="str">
        <f>'2017'!E70</f>
        <v>G.O. 2016</v>
      </c>
      <c r="F70" s="24" t="str">
        <f>'2017'!F70</f>
        <v>G.O. 2017</v>
      </c>
      <c r="G70" s="51" t="s">
        <v>129</v>
      </c>
    </row>
    <row r="71" spans="1:13" x14ac:dyDescent="0.25">
      <c r="C71" s="49">
        <f>'2017'!C71</f>
        <v>358642.98</v>
      </c>
      <c r="D71" s="49">
        <f>'2017'!D71</f>
        <v>392614.54</v>
      </c>
      <c r="E71" s="49">
        <f>'2017'!E71</f>
        <v>213687.81999999995</v>
      </c>
      <c r="F71" s="49">
        <f>'2017'!F71</f>
        <v>163545.86000000002</v>
      </c>
      <c r="G71" s="50">
        <f>I1</f>
        <v>5806.28</v>
      </c>
    </row>
    <row r="74" spans="1:13" ht="30" x14ac:dyDescent="0.25">
      <c r="H74" s="53" t="s">
        <v>130</v>
      </c>
      <c r="I74" s="56" t="s">
        <v>131</v>
      </c>
      <c r="J74" s="56" t="s">
        <v>132</v>
      </c>
      <c r="K74" s="56" t="s">
        <v>133</v>
      </c>
      <c r="L74" s="56" t="s">
        <v>134</v>
      </c>
      <c r="M74" s="56" t="s">
        <v>135</v>
      </c>
    </row>
    <row r="75" spans="1:13" x14ac:dyDescent="0.25">
      <c r="H75" s="54" t="s">
        <v>28</v>
      </c>
      <c r="I75" s="42"/>
      <c r="J75" s="42"/>
      <c r="K75" s="42"/>
      <c r="L75" s="42"/>
      <c r="M75" s="42">
        <v>0</v>
      </c>
    </row>
    <row r="76" spans="1:13" x14ac:dyDescent="0.25">
      <c r="H76" s="54" t="s">
        <v>23</v>
      </c>
      <c r="I76" s="42">
        <v>5806.2800000000007</v>
      </c>
      <c r="J76" s="42"/>
      <c r="K76" s="42"/>
      <c r="L76" s="42"/>
      <c r="M76" s="42">
        <v>5806.2800000000007</v>
      </c>
    </row>
    <row r="77" spans="1:13" x14ac:dyDescent="0.25">
      <c r="H77" s="54" t="s">
        <v>103</v>
      </c>
      <c r="I77" s="42">
        <v>5806.2800000000007</v>
      </c>
      <c r="J77" s="42"/>
      <c r="K77" s="42"/>
      <c r="L77" s="42"/>
      <c r="M77" s="42">
        <v>5806.2800000000007</v>
      </c>
    </row>
  </sheetData>
  <hyperlinks>
    <hyperlink ref="B68" r:id="rId2"/>
    <hyperlink ref="B67" r:id="rId3"/>
    <hyperlink ref="B66" r:id="rId4"/>
    <hyperlink ref="B65" r:id="rId5"/>
    <hyperlink ref="B64" r:id="rId6"/>
    <hyperlink ref="B63" r:id="rId7"/>
    <hyperlink ref="B62" r:id="rId8"/>
    <hyperlink ref="B61" r:id="rId9"/>
    <hyperlink ref="B60" r:id="rId10"/>
    <hyperlink ref="B59" r:id="rId11"/>
    <hyperlink ref="B58" r:id="rId12"/>
    <hyperlink ref="B57" r:id="rId13"/>
    <hyperlink ref="B56" r:id="rId14"/>
    <hyperlink ref="B55" r:id="rId15"/>
    <hyperlink ref="B54" r:id="rId16"/>
    <hyperlink ref="B53" r:id="rId17"/>
    <hyperlink ref="B52" r:id="rId18"/>
    <hyperlink ref="B51" r:id="rId19"/>
    <hyperlink ref="B50" r:id="rId20"/>
    <hyperlink ref="B49" r:id="rId21"/>
    <hyperlink ref="B48" r:id="rId22"/>
    <hyperlink ref="B47" r:id="rId23"/>
    <hyperlink ref="B46" r:id="rId24"/>
    <hyperlink ref="B45" r:id="rId25"/>
    <hyperlink ref="B44" r:id="rId26"/>
    <hyperlink ref="B43" r:id="rId27"/>
    <hyperlink ref="B42" r:id="rId28"/>
    <hyperlink ref="B41" r:id="rId29"/>
    <hyperlink ref="B40" r:id="rId30"/>
    <hyperlink ref="B39" r:id="rId31"/>
    <hyperlink ref="B38" r:id="rId32"/>
    <hyperlink ref="B37" r:id="rId33"/>
    <hyperlink ref="B36" r:id="rId34"/>
    <hyperlink ref="B35" r:id="rId35"/>
    <hyperlink ref="B34" r:id="rId36"/>
    <hyperlink ref="B33" r:id="rId37"/>
    <hyperlink ref="B32" r:id="rId38"/>
    <hyperlink ref="B31" r:id="rId39"/>
    <hyperlink ref="B30" r:id="rId40"/>
    <hyperlink ref="B29" r:id="rId41"/>
    <hyperlink ref="B28" r:id="rId42"/>
    <hyperlink ref="B27" r:id="rId43"/>
    <hyperlink ref="B26" r:id="rId44"/>
    <hyperlink ref="B25" r:id="rId45"/>
    <hyperlink ref="B24" r:id="rId46"/>
    <hyperlink ref="B23" r:id="rId47" display=" ESPLANADE 2"/>
    <hyperlink ref="B22" r:id="rId48"/>
    <hyperlink ref="B21" r:id="rId49"/>
    <hyperlink ref="B20" r:id="rId50"/>
    <hyperlink ref="B19" r:id="rId51"/>
    <hyperlink ref="B18" r:id="rId52"/>
    <hyperlink ref="B17" r:id="rId53"/>
    <hyperlink ref="B16" r:id="rId54"/>
    <hyperlink ref="B15" r:id="rId55"/>
    <hyperlink ref="B14" r:id="rId56"/>
    <hyperlink ref="B13" r:id="rId57"/>
    <hyperlink ref="B12" r:id="rId58"/>
    <hyperlink ref="B11" r:id="rId59"/>
    <hyperlink ref="B10" r:id="rId60"/>
    <hyperlink ref="B9" r:id="rId61"/>
    <hyperlink ref="B8" r:id="rId62"/>
  </hyperlinks>
  <pageMargins left="0.7" right="0.7" top="0.75" bottom="0.75" header="0.3" footer="0.3"/>
  <drawing r:id="rId63"/>
  <legacyDrawing r:id="rId64"/>
  <tableParts count="1">
    <tablePart r:id="rId6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2015</vt:lpstr>
      <vt:lpstr>2016</vt:lpstr>
      <vt:lpstr>2017</vt:lpstr>
      <vt:lpstr>2018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2018-03-05T12:31:09Z</dcterms:modified>
</cp:coreProperties>
</file>