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4795" windowHeight="12270" activeTab="1"/>
  </bookViews>
  <sheets>
    <sheet name="Prix" sheetId="4" r:id="rId1"/>
    <sheet name="Calcul_Prix" sheetId="1" r:id="rId2"/>
    <sheet name="Devis" sheetId="2" r:id="rId3"/>
  </sheets>
  <definedNames>
    <definedName name="FIN_CALCUL_PRIX">Calcul_Prix!$A$26</definedName>
    <definedName name="FIN_DEVIS">Devis!$A$36</definedName>
    <definedName name="_xlnm.Print_Area" localSheetId="2">Devis!$C$1:$G$43</definedName>
  </definedNames>
  <calcPr calcId="125725"/>
</workbook>
</file>

<file path=xl/calcChain.xml><?xml version="1.0" encoding="utf-8"?>
<calcChain xmlns="http://schemas.openxmlformats.org/spreadsheetml/2006/main">
  <c r="G36" i="2"/>
  <c r="F36"/>
  <c r="E36"/>
  <c r="D36"/>
  <c r="C36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M26" i="1"/>
  <c r="L26"/>
  <c r="K26"/>
  <c r="J26"/>
  <c r="I26"/>
  <c r="H26"/>
  <c r="G26"/>
  <c r="F26"/>
  <c r="E26"/>
  <c r="D26"/>
  <c r="C26"/>
  <c r="K25"/>
  <c r="I25"/>
  <c r="H25"/>
  <c r="G25"/>
  <c r="F25"/>
  <c r="E25"/>
  <c r="E35" i="2" s="1"/>
  <c r="D25" i="1"/>
  <c r="D35" i="2" s="1"/>
  <c r="C25" i="1"/>
  <c r="C35" i="2" s="1"/>
  <c r="K24" i="1"/>
  <c r="I24"/>
  <c r="H24"/>
  <c r="G24"/>
  <c r="F24"/>
  <c r="E24"/>
  <c r="E34" i="2" s="1"/>
  <c r="D24" i="1"/>
  <c r="D34" i="2" s="1"/>
  <c r="C24" i="1"/>
  <c r="C34" i="2" s="1"/>
  <c r="K23" i="1"/>
  <c r="I23"/>
  <c r="H23"/>
  <c r="G23"/>
  <c r="F23"/>
  <c r="E23"/>
  <c r="E33" i="2" s="1"/>
  <c r="D23" i="1"/>
  <c r="D33" i="2" s="1"/>
  <c r="C23" i="1"/>
  <c r="C33" i="2" s="1"/>
  <c r="K22" i="1"/>
  <c r="I22"/>
  <c r="H22"/>
  <c r="G22"/>
  <c r="F22"/>
  <c r="E22"/>
  <c r="E32" i="2" s="1"/>
  <c r="D22" i="1"/>
  <c r="D32" i="2" s="1"/>
  <c r="C22" i="1"/>
  <c r="C32" i="2" s="1"/>
  <c r="K21" i="1"/>
  <c r="I21"/>
  <c r="H21"/>
  <c r="G21"/>
  <c r="F21"/>
  <c r="E21"/>
  <c r="E31" i="2" s="1"/>
  <c r="D21" i="1"/>
  <c r="D31" i="2" s="1"/>
  <c r="C21" i="1"/>
  <c r="C31" i="2" s="1"/>
  <c r="K20" i="1"/>
  <c r="I20"/>
  <c r="H20"/>
  <c r="G20"/>
  <c r="F20"/>
  <c r="E20"/>
  <c r="E30" i="2" s="1"/>
  <c r="D20" i="1"/>
  <c r="D30" i="2" s="1"/>
  <c r="C20" i="1"/>
  <c r="C30" i="2" s="1"/>
  <c r="K19" i="1"/>
  <c r="I19"/>
  <c r="H19"/>
  <c r="G19"/>
  <c r="F19"/>
  <c r="E19"/>
  <c r="E29" i="2" s="1"/>
  <c r="D19" i="1"/>
  <c r="D29" i="2" s="1"/>
  <c r="C19" i="1"/>
  <c r="C29" i="2" s="1"/>
  <c r="K18" i="1"/>
  <c r="I18"/>
  <c r="H18"/>
  <c r="G18"/>
  <c r="F18"/>
  <c r="E18"/>
  <c r="E28" i="2" s="1"/>
  <c r="D18" i="1"/>
  <c r="D28" i="2" s="1"/>
  <c r="C18" i="1"/>
  <c r="C28" i="2" s="1"/>
  <c r="K17" i="1"/>
  <c r="I17"/>
  <c r="H17"/>
  <c r="G17"/>
  <c r="F17"/>
  <c r="E17"/>
  <c r="E27" i="2" s="1"/>
  <c r="D17" i="1"/>
  <c r="D27" i="2" s="1"/>
  <c r="C17" i="1"/>
  <c r="C27" i="2" s="1"/>
  <c r="K16" i="1"/>
  <c r="I16"/>
  <c r="H16"/>
  <c r="G16"/>
  <c r="F16"/>
  <c r="E16"/>
  <c r="E26" i="2" s="1"/>
  <c r="D16" i="1"/>
  <c r="D26" i="2" s="1"/>
  <c r="C16" i="1"/>
  <c r="C26" i="2" s="1"/>
  <c r="K15" i="1"/>
  <c r="I15"/>
  <c r="H15"/>
  <c r="G15"/>
  <c r="F15"/>
  <c r="E15"/>
  <c r="E25" i="2" s="1"/>
  <c r="D15" i="1"/>
  <c r="C15"/>
  <c r="C25" i="2" s="1"/>
  <c r="K14" i="1"/>
  <c r="I14"/>
  <c r="H14"/>
  <c r="G14"/>
  <c r="F14"/>
  <c r="E14"/>
  <c r="E24" i="2" s="1"/>
  <c r="D14" i="1"/>
  <c r="C14"/>
  <c r="C24" i="2" s="1"/>
  <c r="K13" i="1"/>
  <c r="I13"/>
  <c r="H13"/>
  <c r="G13"/>
  <c r="F13"/>
  <c r="E13"/>
  <c r="E23" i="2" s="1"/>
  <c r="D13" i="1"/>
  <c r="C13"/>
  <c r="C23" i="2" s="1"/>
  <c r="K12" i="1"/>
  <c r="I12"/>
  <c r="H12"/>
  <c r="G12"/>
  <c r="F12"/>
  <c r="E12"/>
  <c r="E22" i="2" s="1"/>
  <c r="D12" i="1"/>
  <c r="C12"/>
  <c r="C22" i="2" s="1"/>
  <c r="K11" i="1"/>
  <c r="I11"/>
  <c r="H11"/>
  <c r="G11"/>
  <c r="F11"/>
  <c r="E11"/>
  <c r="E21" i="2" s="1"/>
  <c r="D11" i="1"/>
  <c r="C11"/>
  <c r="C21" i="2" s="1"/>
  <c r="K10" i="1"/>
  <c r="I10"/>
  <c r="H10"/>
  <c r="G10"/>
  <c r="F10"/>
  <c r="E10"/>
  <c r="E20" i="2" s="1"/>
  <c r="D10" i="1"/>
  <c r="D20" i="2" s="1"/>
  <c r="C10" i="1"/>
  <c r="C20" i="2" s="1"/>
  <c r="K9" i="1"/>
  <c r="I9"/>
  <c r="H9"/>
  <c r="G9"/>
  <c r="F9"/>
  <c r="E9"/>
  <c r="E19" i="2" s="1"/>
  <c r="D9" i="1"/>
  <c r="D19" i="2" s="1"/>
  <c r="C9" i="1"/>
  <c r="C19" i="2" s="1"/>
  <c r="K8" i="1"/>
  <c r="I8"/>
  <c r="H8"/>
  <c r="G8"/>
  <c r="F8"/>
  <c r="E8"/>
  <c r="E18" i="2" s="1"/>
  <c r="D8" i="1"/>
  <c r="D18" i="2" s="1"/>
  <c r="C8" i="1"/>
  <c r="C18" i="2" s="1"/>
  <c r="K7" i="1"/>
  <c r="I7"/>
  <c r="H7"/>
  <c r="G7"/>
  <c r="F7"/>
  <c r="E7"/>
  <c r="E17" i="2" s="1"/>
  <c r="D7" i="1"/>
  <c r="C7"/>
  <c r="C17" i="2" s="1"/>
  <c r="K6" i="1"/>
  <c r="I6"/>
  <c r="H6"/>
  <c r="G6"/>
  <c r="F6"/>
  <c r="E6"/>
  <c r="E16" i="2" s="1"/>
  <c r="D6" i="1"/>
  <c r="C6"/>
  <c r="C16" i="2" s="1"/>
  <c r="G7" i="4"/>
  <c r="I7"/>
  <c r="G8"/>
  <c r="I8"/>
  <c r="G9"/>
  <c r="I9"/>
  <c r="G10"/>
  <c r="I10"/>
  <c r="G11"/>
  <c r="I11"/>
  <c r="G12"/>
  <c r="I12"/>
  <c r="G13"/>
  <c r="I13"/>
  <c r="G14"/>
  <c r="I14"/>
  <c r="G15"/>
  <c r="I15"/>
  <c r="G16"/>
  <c r="I16"/>
  <c r="G17"/>
  <c r="I17"/>
  <c r="G18"/>
  <c r="I18"/>
  <c r="G19"/>
  <c r="I19"/>
  <c r="G20"/>
  <c r="I20"/>
  <c r="G21"/>
  <c r="I21"/>
  <c r="G22"/>
  <c r="I22"/>
  <c r="G23"/>
  <c r="I23"/>
  <c r="G24"/>
  <c r="I24"/>
  <c r="G25"/>
  <c r="I25"/>
  <c r="G26"/>
  <c r="I26"/>
  <c r="G27"/>
  <c r="I27"/>
  <c r="G28"/>
  <c r="I28"/>
  <c r="G29"/>
  <c r="I29"/>
  <c r="G30"/>
  <c r="I30"/>
  <c r="G31"/>
  <c r="I31"/>
  <c r="G32"/>
  <c r="I32"/>
  <c r="G33"/>
  <c r="I33"/>
  <c r="G34"/>
  <c r="I34"/>
  <c r="G35"/>
  <c r="I35"/>
  <c r="G36"/>
  <c r="I36"/>
  <c r="G37"/>
  <c r="I37"/>
  <c r="G38"/>
  <c r="I38"/>
  <c r="G39"/>
  <c r="I39"/>
  <c r="G40"/>
  <c r="I40"/>
  <c r="G41"/>
  <c r="I41"/>
  <c r="G42"/>
  <c r="I42"/>
  <c r="G43"/>
  <c r="I43"/>
  <c r="G44"/>
  <c r="I44"/>
  <c r="G45"/>
  <c r="I45"/>
  <c r="G6"/>
  <c r="I6"/>
  <c r="J24" i="1" l="1"/>
  <c r="L24" s="1"/>
  <c r="F34" i="2" s="1"/>
  <c r="J25" i="1"/>
  <c r="L25" s="1"/>
  <c r="F35" i="2" s="1"/>
  <c r="J6" i="1"/>
  <c r="L6" s="1"/>
  <c r="F16" i="2" s="1"/>
  <c r="J7" i="1"/>
  <c r="L7" s="1"/>
  <c r="F17" i="2" s="1"/>
  <c r="J8" i="1"/>
  <c r="L8" s="1"/>
  <c r="F18" i="2" s="1"/>
  <c r="J9" i="1"/>
  <c r="L9" s="1"/>
  <c r="F19" i="2" s="1"/>
  <c r="J10" i="1"/>
  <c r="L10" s="1"/>
  <c r="F20" i="2" s="1"/>
  <c r="J11" i="1"/>
  <c r="L11" s="1"/>
  <c r="F21" i="2" s="1"/>
  <c r="J12" i="1"/>
  <c r="L12" s="1"/>
  <c r="F22" i="2" s="1"/>
  <c r="J13" i="1"/>
  <c r="L13" s="1"/>
  <c r="F23" i="2" s="1"/>
  <c r="J14" i="1"/>
  <c r="L14" s="1"/>
  <c r="F24" i="2" s="1"/>
  <c r="J15" i="1"/>
  <c r="L15" s="1"/>
  <c r="F25" i="2" s="1"/>
  <c r="J16" i="1"/>
  <c r="L16" s="1"/>
  <c r="F26" i="2" s="1"/>
  <c r="J17" i="1"/>
  <c r="L17" s="1"/>
  <c r="F27" i="2" s="1"/>
  <c r="J18" i="1"/>
  <c r="L18" s="1"/>
  <c r="F28" i="2" s="1"/>
  <c r="J19" i="1"/>
  <c r="L19" s="1"/>
  <c r="F29" i="2" s="1"/>
  <c r="J20" i="1"/>
  <c r="L20" s="1"/>
  <c r="F30" i="2" s="1"/>
  <c r="J21" i="1"/>
  <c r="L21" s="1"/>
  <c r="F31" i="2" s="1"/>
  <c r="J22" i="1"/>
  <c r="L22" s="1"/>
  <c r="F32" i="2" s="1"/>
  <c r="J23" i="1"/>
  <c r="L23" s="1"/>
  <c r="F33" i="2" s="1"/>
  <c r="D17"/>
  <c r="D21"/>
  <c r="D22"/>
  <c r="D23"/>
  <c r="D24"/>
  <c r="D25"/>
  <c r="M25" i="1"/>
  <c r="G35" i="2" s="1"/>
  <c r="M24" i="1"/>
  <c r="G34" i="2" s="1"/>
  <c r="M22" i="1"/>
  <c r="G32" i="2" s="1"/>
  <c r="M20" i="1"/>
  <c r="G30" i="2" s="1"/>
  <c r="M19" i="1"/>
  <c r="G29" i="2" s="1"/>
  <c r="M18" i="1"/>
  <c r="G28" i="2" s="1"/>
  <c r="M17" i="1"/>
  <c r="G27" i="2" s="1"/>
  <c r="M16" i="1"/>
  <c r="G26" i="2" s="1"/>
  <c r="M10" i="1"/>
  <c r="G20" i="2" s="1"/>
  <c r="M9" i="1"/>
  <c r="G19" i="2" s="1"/>
  <c r="M8" i="1"/>
  <c r="G18" i="2" s="1"/>
  <c r="D16"/>
  <c r="M7" i="1" l="1"/>
  <c r="G17" i="2" s="1"/>
  <c r="M6" i="1"/>
  <c r="G16" i="2" s="1"/>
  <c r="M21" i="1"/>
  <c r="G31" i="2" s="1"/>
  <c r="M23" i="1"/>
  <c r="G33" i="2" s="1"/>
  <c r="M15" i="1"/>
  <c r="G25" i="2" s="1"/>
  <c r="M14" i="1"/>
  <c r="G24" i="2" s="1"/>
  <c r="M13" i="1"/>
  <c r="G23" i="2" s="1"/>
  <c r="M12" i="1"/>
  <c r="G22" i="2" s="1"/>
  <c r="M11" i="1"/>
  <c r="G21" i="2" s="1"/>
  <c r="G37" s="1"/>
  <c r="G38" s="1"/>
  <c r="M27" i="1" l="1"/>
  <c r="M28" s="1"/>
  <c r="M29" s="1"/>
  <c r="G39" i="2"/>
</calcChain>
</file>

<file path=xl/sharedStrings.xml><?xml version="1.0" encoding="utf-8"?>
<sst xmlns="http://schemas.openxmlformats.org/spreadsheetml/2006/main" count="119" uniqueCount="65">
  <si>
    <t>Réf</t>
  </si>
  <si>
    <t>Produit</t>
  </si>
  <si>
    <t>Qu</t>
  </si>
  <si>
    <t>Un</t>
  </si>
  <si>
    <t>Achat</t>
  </si>
  <si>
    <t>Port</t>
  </si>
  <si>
    <t>Déboursé</t>
  </si>
  <si>
    <t>Marge</t>
  </si>
  <si>
    <t>PU</t>
  </si>
  <si>
    <t>Total</t>
  </si>
  <si>
    <t>Total HT :</t>
  </si>
  <si>
    <t>TVA 20%</t>
  </si>
  <si>
    <t xml:space="preserve">Total TTC : 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</si>
  <si>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</si>
  <si>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</si>
  <si>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</si>
  <si>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</si>
  <si>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</si>
  <si>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</si>
  <si>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</si>
  <si>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</si>
  <si>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</si>
  <si>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</si>
  <si>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</si>
  <si>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</si>
  <si>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</si>
  <si>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</si>
  <si>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</si>
  <si>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</si>
  <si>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</si>
  <si>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</si>
  <si>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</si>
  <si>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</si>
  <si>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</si>
  <si>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</si>
  <si>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</si>
  <si>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</si>
  <si>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</si>
  <si>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</si>
  <si>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</si>
  <si>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</si>
  <si>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</si>
  <si>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</si>
  <si>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</si>
  <si>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</si>
  <si>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</si>
  <si>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</si>
  <si>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</si>
  <si>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</si>
  <si>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</si>
  <si>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</si>
  <si>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</si>
  <si>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</si>
  <si>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m²</t>
  </si>
  <si>
    <t>ml</t>
  </si>
  <si>
    <t>m³</t>
  </si>
  <si>
    <t>Kg</t>
  </si>
  <si>
    <t>PRIX</t>
  </si>
  <si>
    <t>Prépa</t>
  </si>
  <si>
    <t>Casse</t>
  </si>
  <si>
    <t>Entreprise</t>
  </si>
  <si>
    <t xml:space="preserve">Devis N° : </t>
  </si>
  <si>
    <t>Date</t>
  </si>
  <si>
    <t>Client</t>
  </si>
  <si>
    <t>Calcul prix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</si>
</sst>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64" fontId="2" fillId="0" borderId="4" xfId="0" applyNumberFormat="1" applyFont="1" applyBorder="1" applyAlignment="1">
      <alignment vertical="center"/>
    </xf>
    <xf numFmtId="164" fontId="2" fillId="0" borderId="2" xfId="0" applyNumberFormat="1" applyFont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6" xfId="0" applyFont="1" applyBorder="1" applyAlignment="1">
      <alignment vertical="center"/>
    </xf>
    <xf numFmtId="164" fontId="2" fillId="0" borderId="6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2" fontId="2" fillId="0" borderId="2" xfId="0" applyNumberFormat="1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3" fillId="2" borderId="0" xfId="0" applyFont="1" applyFill="1" applyAlignment="1">
      <alignment vertical="center"/>
    </xf>
    <xf numFmtId="0" fontId="2" fillId="2" borderId="5" xfId="0" applyFont="1" applyFill="1" applyBorder="1" applyAlignment="1">
      <alignment vertical="center"/>
    </xf>
    <xf numFmtId="164" fontId="2" fillId="2" borderId="5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9"/>
  <sheetViews>
    <sheetView topLeftCell="A4" workbookViewId="0">
      <selection activeCell="A46" sqref="A46:J46"/>
    </sheetView>
  </sheetViews>
  <sheetFormatPr baseColWidth="10" defaultRowHeight="14.1" customHeight="1"/>
  <cols>
    <col min="1" max="1" width="3.7109375" style="2" customWidth="1"/>
    <col min="2" max="2" width="7" style="1" customWidth="1"/>
    <col min="3" max="3" width="30.5703125" style="1" customWidth="1"/>
    <col min="4" max="4" width="5.85546875" style="1" customWidth="1"/>
    <col min="5" max="5" width="3.42578125" style="1" bestFit="1" customWidth="1"/>
    <col min="6" max="7" width="11.42578125" style="1"/>
    <col min="8" max="8" width="13.28515625" style="1" bestFit="1" customWidth="1"/>
    <col min="9" max="9" width="13" style="1" bestFit="1" customWidth="1"/>
    <col min="10" max="16384" width="11.42578125" style="1"/>
  </cols>
  <sheetData>
    <row r="1" spans="1:10" ht="21.95" customHeight="1">
      <c r="B1" s="5" t="s">
        <v>57</v>
      </c>
    </row>
    <row r="2" spans="1:10" ht="6" customHeight="1"/>
    <row r="3" spans="1:10" s="2" customFormat="1" ht="14.1" customHeight="1"/>
    <row r="4" spans="1:10" s="6" customFormat="1" ht="15.95" customHeight="1">
      <c r="B4" s="9" t="s">
        <v>0</v>
      </c>
      <c r="C4" s="9" t="s">
        <v>1</v>
      </c>
      <c r="D4" s="9" t="s">
        <v>2</v>
      </c>
      <c r="E4" s="9" t="s">
        <v>3</v>
      </c>
      <c r="F4" s="9" t="s">
        <v>4</v>
      </c>
      <c r="G4" s="9" t="s">
        <v>5</v>
      </c>
      <c r="H4" s="9" t="s">
        <v>58</v>
      </c>
      <c r="I4" s="9" t="s">
        <v>59</v>
      </c>
      <c r="J4" s="9" t="s">
        <v>7</v>
      </c>
    </row>
    <row r="5" spans="1:10" ht="14.1" customHeight="1">
      <c r="B5" s="8"/>
      <c r="C5" s="8"/>
      <c r="D5" s="8"/>
      <c r="E5" s="8"/>
      <c r="F5" s="11"/>
      <c r="G5" s="11"/>
      <c r="H5" s="11"/>
      <c r="I5" s="11"/>
      <c r="J5" s="8"/>
    </row>
    <row r="6" spans="1:10" ht="14.1" customHeight="1">
      <c r="A6" s="2">
        <v>1</v>
      </c>
      <c r="B6" s="7">
        <v>10</v>
      </c>
      <c r="C6" s="17" t="s">
        <v>13</v>
      </c>
      <c r="D6" s="7">
        <v>2</v>
      </c>
      <c r="E6" s="17" t="s">
        <v>3</v>
      </c>
      <c r="F6" s="12">
        <v>12</v>
      </c>
      <c r="G6" s="12">
        <f>F6/10</f>
        <v>1.2</v>
      </c>
      <c r="H6" s="12">
        <v>2</v>
      </c>
      <c r="I6" s="12">
        <f>H6*0.05</f>
        <v>0.1</v>
      </c>
      <c r="J6" s="7">
        <v>1.1200000000000001</v>
      </c>
    </row>
    <row r="7" spans="1:10" ht="14.1" customHeight="1">
      <c r="A7" s="2">
        <v>2</v>
      </c>
      <c r="B7" s="7">
        <v>15</v>
      </c>
      <c r="C7" s="17" t="s">
        <v>14</v>
      </c>
      <c r="D7" s="7">
        <v>1.5</v>
      </c>
      <c r="E7" s="17" t="s">
        <v>53</v>
      </c>
      <c r="F7" s="12">
        <v>25</v>
      </c>
      <c r="G7" s="12">
        <f t="shared" ref="G7:G45" si="0">F7/10</f>
        <v>2.5</v>
      </c>
      <c r="H7" s="12">
        <v>3.55</v>
      </c>
      <c r="I7" s="12">
        <f t="shared" ref="I7:I45" si="1">H7*0.05</f>
        <v>0.17749999999999999</v>
      </c>
      <c r="J7" s="7">
        <v>1.1499999999999999</v>
      </c>
    </row>
    <row r="8" spans="1:10" ht="14.1" customHeight="1">
      <c r="A8" s="2">
        <v>3</v>
      </c>
      <c r="B8" s="7">
        <v>20</v>
      </c>
      <c r="C8" s="17" t="s">
        <v>15</v>
      </c>
      <c r="D8" s="7">
        <v>3</v>
      </c>
      <c r="E8" s="17" t="s">
        <v>3</v>
      </c>
      <c r="F8" s="12">
        <v>10.25</v>
      </c>
      <c r="G8" s="12">
        <f t="shared" si="0"/>
        <v>1.0249999999999999</v>
      </c>
      <c r="H8" s="12">
        <v>2.4500000000000002</v>
      </c>
      <c r="I8" s="12">
        <f t="shared" si="1"/>
        <v>0.12250000000000001</v>
      </c>
      <c r="J8" s="15">
        <v>1.1200000000000001</v>
      </c>
    </row>
    <row r="9" spans="1:10" ht="14.1" customHeight="1">
      <c r="A9" s="2">
        <v>4</v>
      </c>
      <c r="B9" s="7">
        <v>25</v>
      </c>
      <c r="C9" s="17" t="s">
        <v>16</v>
      </c>
      <c r="D9" s="7">
        <v>0.5</v>
      </c>
      <c r="E9" s="17" t="s">
        <v>3</v>
      </c>
      <c r="F9" s="12">
        <v>50.24</v>
      </c>
      <c r="G9" s="12">
        <f t="shared" si="0"/>
        <v>5.024</v>
      </c>
      <c r="H9" s="12">
        <v>3.1</v>
      </c>
      <c r="I9" s="12">
        <f t="shared" si="1"/>
        <v>0.15500000000000003</v>
      </c>
      <c r="J9" s="15">
        <v>1.1200000000000001</v>
      </c>
    </row>
    <row r="10" spans="1:10" ht="14.1" customHeight="1">
      <c r="A10" s="2">
        <v>5</v>
      </c>
      <c r="B10" s="7">
        <v>30</v>
      </c>
      <c r="C10" s="17" t="s">
        <v>17</v>
      </c>
      <c r="D10" s="7">
        <v>1</v>
      </c>
      <c r="E10" s="17" t="s">
        <v>54</v>
      </c>
      <c r="F10" s="12">
        <v>48.39</v>
      </c>
      <c r="G10" s="12">
        <f t="shared" si="0"/>
        <v>4.8390000000000004</v>
      </c>
      <c r="H10" s="12">
        <v>6.55</v>
      </c>
      <c r="I10" s="12">
        <f t="shared" si="1"/>
        <v>0.32750000000000001</v>
      </c>
      <c r="J10" s="19">
        <v>1.2</v>
      </c>
    </row>
    <row r="11" spans="1:10" ht="14.1" customHeight="1">
      <c r="A11" s="2">
        <v>6</v>
      </c>
      <c r="B11" s="7">
        <v>35</v>
      </c>
      <c r="C11" s="17" t="s">
        <v>18</v>
      </c>
      <c r="D11" s="7">
        <v>1</v>
      </c>
      <c r="E11" s="17" t="s">
        <v>55</v>
      </c>
      <c r="F11" s="12">
        <v>54.24</v>
      </c>
      <c r="G11" s="12">
        <f t="shared" si="0"/>
        <v>5.4240000000000004</v>
      </c>
      <c r="H11" s="12">
        <v>7.35</v>
      </c>
      <c r="I11" s="12">
        <f t="shared" si="1"/>
        <v>0.36749999999999999</v>
      </c>
      <c r="J11" s="7">
        <v>1.1399999999999999</v>
      </c>
    </row>
    <row r="12" spans="1:10" ht="14.1" customHeight="1">
      <c r="A12" s="2">
        <v>7</v>
      </c>
      <c r="B12" s="7">
        <v>40</v>
      </c>
      <c r="C12" s="17" t="s">
        <v>19</v>
      </c>
      <c r="D12" s="7">
        <v>4</v>
      </c>
      <c r="E12" s="17" t="s">
        <v>3</v>
      </c>
      <c r="F12" s="12">
        <v>2</v>
      </c>
      <c r="G12" s="12">
        <f t="shared" si="0"/>
        <v>0.2</v>
      </c>
      <c r="H12" s="12">
        <v>9</v>
      </c>
      <c r="I12" s="12">
        <f t="shared" si="1"/>
        <v>0.45</v>
      </c>
      <c r="J12" s="15">
        <v>1.1200000000000001</v>
      </c>
    </row>
    <row r="13" spans="1:10" ht="14.1" customHeight="1">
      <c r="A13" s="2">
        <v>8</v>
      </c>
      <c r="B13" s="7">
        <v>45</v>
      </c>
      <c r="C13" s="17" t="s">
        <v>20</v>
      </c>
      <c r="D13" s="7">
        <v>12</v>
      </c>
      <c r="E13" s="17" t="s">
        <v>3</v>
      </c>
      <c r="F13" s="12">
        <v>4.26</v>
      </c>
      <c r="G13" s="12">
        <f t="shared" si="0"/>
        <v>0.42599999999999999</v>
      </c>
      <c r="H13" s="12">
        <v>7.35</v>
      </c>
      <c r="I13" s="12">
        <f t="shared" si="1"/>
        <v>0.36749999999999999</v>
      </c>
      <c r="J13" s="15">
        <v>1.1200000000000001</v>
      </c>
    </row>
    <row r="14" spans="1:10" ht="14.1" customHeight="1">
      <c r="A14" s="2">
        <v>9</v>
      </c>
      <c r="B14" s="7">
        <v>50</v>
      </c>
      <c r="C14" s="17" t="s">
        <v>21</v>
      </c>
      <c r="D14" s="7">
        <v>20</v>
      </c>
      <c r="E14" s="17" t="s">
        <v>3</v>
      </c>
      <c r="F14" s="12">
        <v>3.52</v>
      </c>
      <c r="G14" s="12">
        <f t="shared" si="0"/>
        <v>0.35199999999999998</v>
      </c>
      <c r="H14" s="12">
        <v>6.4</v>
      </c>
      <c r="I14" s="12">
        <f t="shared" si="1"/>
        <v>0.32000000000000006</v>
      </c>
      <c r="J14" s="15">
        <v>1.1200000000000001</v>
      </c>
    </row>
    <row r="15" spans="1:10" ht="14.1" customHeight="1">
      <c r="A15" s="2">
        <v>10</v>
      </c>
      <c r="B15" s="7">
        <v>55</v>
      </c>
      <c r="C15" s="17" t="s">
        <v>22</v>
      </c>
      <c r="D15" s="7">
        <v>7</v>
      </c>
      <c r="E15" s="17" t="s">
        <v>3</v>
      </c>
      <c r="F15" s="12">
        <v>7.86</v>
      </c>
      <c r="G15" s="12">
        <f t="shared" si="0"/>
        <v>0.78600000000000003</v>
      </c>
      <c r="H15" s="12">
        <v>10.5</v>
      </c>
      <c r="I15" s="12">
        <f t="shared" si="1"/>
        <v>0.52500000000000002</v>
      </c>
      <c r="J15" s="15">
        <v>1.1200000000000001</v>
      </c>
    </row>
    <row r="16" spans="1:10" ht="14.1" customHeight="1">
      <c r="A16" s="2">
        <v>11</v>
      </c>
      <c r="B16" s="7">
        <v>60</v>
      </c>
      <c r="C16" s="17" t="s">
        <v>23</v>
      </c>
      <c r="D16" s="7">
        <v>4</v>
      </c>
      <c r="E16" s="17" t="s">
        <v>54</v>
      </c>
      <c r="F16" s="12">
        <v>6.39</v>
      </c>
      <c r="G16" s="12">
        <f t="shared" si="0"/>
        <v>0.63900000000000001</v>
      </c>
      <c r="H16" s="12">
        <v>12</v>
      </c>
      <c r="I16" s="12">
        <f t="shared" si="1"/>
        <v>0.60000000000000009</v>
      </c>
      <c r="J16" s="19">
        <v>1.2</v>
      </c>
    </row>
    <row r="17" spans="1:10" ht="14.1" customHeight="1">
      <c r="A17" s="2">
        <v>12</v>
      </c>
      <c r="B17" s="7">
        <v>65</v>
      </c>
      <c r="C17" s="17" t="s">
        <v>24</v>
      </c>
      <c r="D17" s="7">
        <v>9</v>
      </c>
      <c r="E17" s="17" t="s">
        <v>54</v>
      </c>
      <c r="F17" s="12">
        <v>6.25</v>
      </c>
      <c r="G17" s="12">
        <f t="shared" si="0"/>
        <v>0.625</v>
      </c>
      <c r="H17" s="12">
        <v>6.55</v>
      </c>
      <c r="I17" s="12">
        <f t="shared" si="1"/>
        <v>0.32750000000000001</v>
      </c>
      <c r="J17" s="19">
        <v>1.2</v>
      </c>
    </row>
    <row r="18" spans="1:10" ht="14.1" customHeight="1">
      <c r="A18" s="2">
        <v>13</v>
      </c>
      <c r="B18" s="7">
        <v>70</v>
      </c>
      <c r="C18" s="17" t="s">
        <v>25</v>
      </c>
      <c r="D18" s="7">
        <v>148</v>
      </c>
      <c r="E18" s="17" t="s">
        <v>54</v>
      </c>
      <c r="F18" s="12">
        <v>6.15</v>
      </c>
      <c r="G18" s="12">
        <f t="shared" si="0"/>
        <v>0.61499999999999999</v>
      </c>
      <c r="H18" s="12">
        <v>2.5</v>
      </c>
      <c r="I18" s="12">
        <f t="shared" si="1"/>
        <v>0.125</v>
      </c>
      <c r="J18" s="19">
        <v>1.2</v>
      </c>
    </row>
    <row r="19" spans="1:10" ht="14.1" customHeight="1">
      <c r="A19" s="2">
        <v>14</v>
      </c>
      <c r="B19" s="7">
        <v>75</v>
      </c>
      <c r="C19" s="17" t="s">
        <v>26</v>
      </c>
      <c r="D19" s="7">
        <v>412</v>
      </c>
      <c r="E19" s="17" t="s">
        <v>53</v>
      </c>
      <c r="F19" s="12">
        <v>2.02</v>
      </c>
      <c r="G19" s="12">
        <f t="shared" si="0"/>
        <v>0.20200000000000001</v>
      </c>
      <c r="H19" s="12">
        <v>1.2</v>
      </c>
      <c r="I19" s="12">
        <f t="shared" si="1"/>
        <v>0.06</v>
      </c>
      <c r="J19" s="7">
        <v>1.1499999999999999</v>
      </c>
    </row>
    <row r="20" spans="1:10" ht="14.1" customHeight="1">
      <c r="A20" s="2">
        <v>15</v>
      </c>
      <c r="B20" s="7">
        <v>80</v>
      </c>
      <c r="C20" s="17" t="s">
        <v>27</v>
      </c>
      <c r="D20" s="7">
        <v>742</v>
      </c>
      <c r="E20" s="17" t="s">
        <v>56</v>
      </c>
      <c r="F20" s="12">
        <v>1.08</v>
      </c>
      <c r="G20" s="12">
        <f t="shared" si="0"/>
        <v>0.10800000000000001</v>
      </c>
      <c r="H20" s="12">
        <v>0.5</v>
      </c>
      <c r="I20" s="12">
        <f t="shared" si="1"/>
        <v>2.5000000000000001E-2</v>
      </c>
      <c r="J20" s="19">
        <v>1.5</v>
      </c>
    </row>
    <row r="21" spans="1:10" ht="14.1" customHeight="1">
      <c r="A21" s="2">
        <v>16</v>
      </c>
      <c r="B21" s="7">
        <v>85</v>
      </c>
      <c r="C21" s="17" t="s">
        <v>28</v>
      </c>
      <c r="D21" s="7">
        <v>25</v>
      </c>
      <c r="E21" s="17" t="s">
        <v>56</v>
      </c>
      <c r="F21" s="12">
        <v>26.42</v>
      </c>
      <c r="G21" s="12">
        <f t="shared" si="0"/>
        <v>2.6420000000000003</v>
      </c>
      <c r="H21" s="12">
        <v>6.25</v>
      </c>
      <c r="I21" s="12">
        <f t="shared" si="1"/>
        <v>0.3125</v>
      </c>
      <c r="J21" s="19">
        <v>1.5</v>
      </c>
    </row>
    <row r="22" spans="1:10" ht="14.1" customHeight="1">
      <c r="A22" s="2">
        <v>17</v>
      </c>
      <c r="B22" s="7">
        <v>90</v>
      </c>
      <c r="C22" s="17" t="s">
        <v>29</v>
      </c>
      <c r="D22" s="7">
        <v>50</v>
      </c>
      <c r="E22" s="17" t="s">
        <v>3</v>
      </c>
      <c r="F22" s="12">
        <v>1.1499999999999999</v>
      </c>
      <c r="G22" s="12">
        <f t="shared" si="0"/>
        <v>0.11499999999999999</v>
      </c>
      <c r="H22" s="12">
        <v>3.55</v>
      </c>
      <c r="I22" s="12">
        <f t="shared" si="1"/>
        <v>0.17749999999999999</v>
      </c>
      <c r="J22" s="15">
        <v>1.1200000000000001</v>
      </c>
    </row>
    <row r="23" spans="1:10" ht="14.1" customHeight="1">
      <c r="A23" s="2">
        <v>18</v>
      </c>
      <c r="B23" s="7">
        <v>95</v>
      </c>
      <c r="C23" s="17" t="s">
        <v>30</v>
      </c>
      <c r="D23" s="7">
        <v>111</v>
      </c>
      <c r="E23" s="17" t="s">
        <v>3</v>
      </c>
      <c r="F23" s="12">
        <v>2.1800000000000002</v>
      </c>
      <c r="G23" s="12">
        <f t="shared" si="0"/>
        <v>0.21800000000000003</v>
      </c>
      <c r="H23" s="12">
        <v>9.4</v>
      </c>
      <c r="I23" s="12">
        <f t="shared" si="1"/>
        <v>0.47000000000000003</v>
      </c>
      <c r="J23" s="15">
        <v>1.1200000000000001</v>
      </c>
    </row>
    <row r="24" spans="1:10" ht="14.1" customHeight="1">
      <c r="A24" s="2">
        <v>19</v>
      </c>
      <c r="B24" s="7">
        <v>100</v>
      </c>
      <c r="C24" s="17" t="s">
        <v>31</v>
      </c>
      <c r="D24" s="7">
        <v>18</v>
      </c>
      <c r="E24" s="17" t="s">
        <v>53</v>
      </c>
      <c r="F24" s="12">
        <v>5.79</v>
      </c>
      <c r="G24" s="12">
        <f t="shared" si="0"/>
        <v>0.57899999999999996</v>
      </c>
      <c r="H24" s="12">
        <v>8.15</v>
      </c>
      <c r="I24" s="12">
        <f t="shared" si="1"/>
        <v>0.40750000000000003</v>
      </c>
      <c r="J24" s="7">
        <v>1.1499999999999999</v>
      </c>
    </row>
    <row r="25" spans="1:10" ht="14.1" customHeight="1">
      <c r="A25" s="2">
        <v>20</v>
      </c>
      <c r="B25" s="7">
        <v>105</v>
      </c>
      <c r="C25" s="17" t="s">
        <v>32</v>
      </c>
      <c r="D25" s="7">
        <v>7</v>
      </c>
      <c r="E25" s="17" t="s">
        <v>53</v>
      </c>
      <c r="F25" s="12">
        <v>6.2</v>
      </c>
      <c r="G25" s="12">
        <f t="shared" si="0"/>
        <v>0.62</v>
      </c>
      <c r="H25" s="12">
        <v>6.65</v>
      </c>
      <c r="I25" s="12">
        <f t="shared" si="1"/>
        <v>0.33250000000000002</v>
      </c>
      <c r="J25" s="7">
        <v>1.1499999999999999</v>
      </c>
    </row>
    <row r="26" spans="1:10" ht="14.1" customHeight="1">
      <c r="A26" s="2">
        <v>21</v>
      </c>
      <c r="B26" s="7">
        <v>110</v>
      </c>
      <c r="C26" s="17" t="s">
        <v>33</v>
      </c>
      <c r="D26" s="15">
        <v>6</v>
      </c>
      <c r="E26" s="17" t="s">
        <v>55</v>
      </c>
      <c r="F26" s="16">
        <v>5</v>
      </c>
      <c r="G26" s="12">
        <f t="shared" si="0"/>
        <v>0.5</v>
      </c>
      <c r="H26" s="12">
        <v>7.3</v>
      </c>
      <c r="I26" s="12">
        <f t="shared" si="1"/>
        <v>0.36499999999999999</v>
      </c>
      <c r="J26" s="15">
        <v>1.1399999999999999</v>
      </c>
    </row>
    <row r="27" spans="1:10" ht="14.1" customHeight="1">
      <c r="A27" s="2">
        <v>22</v>
      </c>
      <c r="B27" s="7">
        <v>115</v>
      </c>
      <c r="C27" s="17" t="s">
        <v>34</v>
      </c>
      <c r="D27" s="15">
        <v>3</v>
      </c>
      <c r="E27" s="18" t="s">
        <v>54</v>
      </c>
      <c r="F27" s="16">
        <v>7.12</v>
      </c>
      <c r="G27" s="12">
        <f t="shared" si="0"/>
        <v>0.71199999999999997</v>
      </c>
      <c r="H27" s="12">
        <v>4.0999999999999996</v>
      </c>
      <c r="I27" s="12">
        <f t="shared" si="1"/>
        <v>0.20499999999999999</v>
      </c>
      <c r="J27" s="19">
        <v>1.2</v>
      </c>
    </row>
    <row r="28" spans="1:10" ht="14.1" customHeight="1">
      <c r="A28" s="2">
        <v>23</v>
      </c>
      <c r="B28" s="7">
        <v>120</v>
      </c>
      <c r="C28" s="17" t="s">
        <v>35</v>
      </c>
      <c r="D28" s="15">
        <v>16</v>
      </c>
      <c r="E28" s="18" t="s">
        <v>54</v>
      </c>
      <c r="F28" s="16">
        <v>6.38</v>
      </c>
      <c r="G28" s="12">
        <f t="shared" si="0"/>
        <v>0.63800000000000001</v>
      </c>
      <c r="H28" s="12">
        <v>4</v>
      </c>
      <c r="I28" s="12">
        <f t="shared" si="1"/>
        <v>0.2</v>
      </c>
      <c r="J28" s="19">
        <v>1.2</v>
      </c>
    </row>
    <row r="29" spans="1:10" ht="14.1" customHeight="1">
      <c r="A29" s="2">
        <v>24</v>
      </c>
      <c r="B29" s="7">
        <v>125</v>
      </c>
      <c r="C29" s="17" t="s">
        <v>36</v>
      </c>
      <c r="D29" s="15">
        <v>14</v>
      </c>
      <c r="E29" s="18" t="s">
        <v>3</v>
      </c>
      <c r="F29" s="16">
        <v>2.4</v>
      </c>
      <c r="G29" s="12">
        <f t="shared" si="0"/>
        <v>0.24</v>
      </c>
      <c r="H29" s="12">
        <v>16.5</v>
      </c>
      <c r="I29" s="12">
        <f t="shared" si="1"/>
        <v>0.82500000000000007</v>
      </c>
      <c r="J29" s="15">
        <v>1.1200000000000001</v>
      </c>
    </row>
    <row r="30" spans="1:10" ht="14.1" customHeight="1">
      <c r="A30" s="2">
        <v>25</v>
      </c>
      <c r="B30" s="7">
        <v>130</v>
      </c>
      <c r="C30" s="17" t="s">
        <v>37</v>
      </c>
      <c r="D30" s="15">
        <v>6</v>
      </c>
      <c r="E30" s="18" t="s">
        <v>3</v>
      </c>
      <c r="F30" s="16">
        <v>2.65</v>
      </c>
      <c r="G30" s="12">
        <f t="shared" si="0"/>
        <v>0.26500000000000001</v>
      </c>
      <c r="H30" s="12">
        <v>2.85</v>
      </c>
      <c r="I30" s="12">
        <f t="shared" si="1"/>
        <v>0.14250000000000002</v>
      </c>
      <c r="J30" s="15">
        <v>1.1200000000000001</v>
      </c>
    </row>
    <row r="31" spans="1:10" ht="14.1" customHeight="1">
      <c r="A31" s="2">
        <v>26</v>
      </c>
      <c r="B31" s="7">
        <v>135</v>
      </c>
      <c r="C31" s="17" t="s">
        <v>38</v>
      </c>
      <c r="D31" s="15">
        <v>2</v>
      </c>
      <c r="E31" s="18" t="s">
        <v>3</v>
      </c>
      <c r="F31" s="16">
        <v>9.89</v>
      </c>
      <c r="G31" s="12">
        <f t="shared" si="0"/>
        <v>0.9890000000000001</v>
      </c>
      <c r="H31" s="12">
        <v>3.75</v>
      </c>
      <c r="I31" s="12">
        <f t="shared" si="1"/>
        <v>0.1875</v>
      </c>
      <c r="J31" s="15">
        <v>1.1200000000000001</v>
      </c>
    </row>
    <row r="32" spans="1:10" ht="14.1" customHeight="1">
      <c r="A32" s="2">
        <v>27</v>
      </c>
      <c r="B32" s="7">
        <v>140</v>
      </c>
      <c r="C32" s="17" t="s">
        <v>39</v>
      </c>
      <c r="D32" s="15">
        <v>11</v>
      </c>
      <c r="E32" s="18" t="s">
        <v>3</v>
      </c>
      <c r="F32" s="16">
        <v>6</v>
      </c>
      <c r="G32" s="12">
        <f t="shared" si="0"/>
        <v>0.6</v>
      </c>
      <c r="H32" s="12">
        <v>6.4</v>
      </c>
      <c r="I32" s="12">
        <f t="shared" si="1"/>
        <v>0.32000000000000006</v>
      </c>
      <c r="J32" s="15">
        <v>1.1200000000000001</v>
      </c>
    </row>
    <row r="33" spans="1:10" ht="14.1" customHeight="1">
      <c r="A33" s="2">
        <v>28</v>
      </c>
      <c r="B33" s="7">
        <v>145</v>
      </c>
      <c r="C33" s="17" t="s">
        <v>40</v>
      </c>
      <c r="D33" s="15">
        <v>13</v>
      </c>
      <c r="E33" s="18" t="s">
        <v>3</v>
      </c>
      <c r="F33" s="16">
        <v>7.5</v>
      </c>
      <c r="G33" s="12">
        <f t="shared" si="0"/>
        <v>0.75</v>
      </c>
      <c r="H33" s="12">
        <v>5.35</v>
      </c>
      <c r="I33" s="12">
        <f t="shared" si="1"/>
        <v>0.26750000000000002</v>
      </c>
      <c r="J33" s="15">
        <v>1.1200000000000001</v>
      </c>
    </row>
    <row r="34" spans="1:10" ht="14.1" customHeight="1">
      <c r="A34" s="2">
        <v>29</v>
      </c>
      <c r="B34" s="7">
        <v>150</v>
      </c>
      <c r="C34" s="17" t="s">
        <v>41</v>
      </c>
      <c r="D34" s="15">
        <v>19</v>
      </c>
      <c r="E34" s="17" t="s">
        <v>55</v>
      </c>
      <c r="F34" s="16">
        <v>4.2300000000000004</v>
      </c>
      <c r="G34" s="12">
        <f t="shared" si="0"/>
        <v>0.42300000000000004</v>
      </c>
      <c r="H34" s="12">
        <v>9.4</v>
      </c>
      <c r="I34" s="12">
        <f t="shared" si="1"/>
        <v>0.47000000000000003</v>
      </c>
      <c r="J34" s="15">
        <v>1.1399999999999999</v>
      </c>
    </row>
    <row r="35" spans="1:10" ht="14.1" customHeight="1">
      <c r="A35" s="2">
        <v>30</v>
      </c>
      <c r="B35" s="7">
        <v>155</v>
      </c>
      <c r="C35" s="17" t="s">
        <v>42</v>
      </c>
      <c r="D35" s="15">
        <v>21</v>
      </c>
      <c r="E35" s="18" t="s">
        <v>3</v>
      </c>
      <c r="F35" s="16">
        <v>3.67</v>
      </c>
      <c r="G35" s="12">
        <f t="shared" si="0"/>
        <v>0.36699999999999999</v>
      </c>
      <c r="H35" s="12">
        <v>8.65</v>
      </c>
      <c r="I35" s="12">
        <f t="shared" si="1"/>
        <v>0.43250000000000005</v>
      </c>
      <c r="J35" s="15">
        <v>1.1200000000000001</v>
      </c>
    </row>
    <row r="36" spans="1:10" ht="14.1" customHeight="1">
      <c r="A36" s="2">
        <v>31</v>
      </c>
      <c r="B36" s="7">
        <v>160</v>
      </c>
      <c r="C36" s="17" t="s">
        <v>43</v>
      </c>
      <c r="D36" s="15">
        <v>124</v>
      </c>
      <c r="E36" s="18" t="s">
        <v>3</v>
      </c>
      <c r="F36" s="16">
        <v>1.1499999999999999</v>
      </c>
      <c r="G36" s="12">
        <f t="shared" si="0"/>
        <v>0.11499999999999999</v>
      </c>
      <c r="H36" s="12">
        <v>1.1499999999999999</v>
      </c>
      <c r="I36" s="12">
        <f t="shared" si="1"/>
        <v>5.7499999999999996E-2</v>
      </c>
      <c r="J36" s="15">
        <v>1.1200000000000001</v>
      </c>
    </row>
    <row r="37" spans="1:10" ht="14.1" customHeight="1">
      <c r="A37" s="2">
        <v>32</v>
      </c>
      <c r="B37" s="7">
        <v>165</v>
      </c>
      <c r="C37" s="17" t="s">
        <v>44</v>
      </c>
      <c r="D37" s="15">
        <v>212</v>
      </c>
      <c r="E37" s="18" t="s">
        <v>3</v>
      </c>
      <c r="F37" s="16">
        <v>2.54</v>
      </c>
      <c r="G37" s="12">
        <f t="shared" si="0"/>
        <v>0.254</v>
      </c>
      <c r="H37" s="12">
        <v>2.0499999999999998</v>
      </c>
      <c r="I37" s="12">
        <f t="shared" si="1"/>
        <v>0.10249999999999999</v>
      </c>
      <c r="J37" s="15">
        <v>1.1200000000000001</v>
      </c>
    </row>
    <row r="38" spans="1:10" ht="14.1" customHeight="1">
      <c r="A38" s="2">
        <v>33</v>
      </c>
      <c r="B38" s="7">
        <v>170</v>
      </c>
      <c r="C38" s="17" t="s">
        <v>45</v>
      </c>
      <c r="D38" s="15">
        <v>2</v>
      </c>
      <c r="E38" s="18" t="s">
        <v>3</v>
      </c>
      <c r="F38" s="16">
        <v>1.25</v>
      </c>
      <c r="G38" s="12">
        <f t="shared" si="0"/>
        <v>0.125</v>
      </c>
      <c r="H38" s="12">
        <v>6.95</v>
      </c>
      <c r="I38" s="12">
        <f t="shared" si="1"/>
        <v>0.34750000000000003</v>
      </c>
      <c r="J38" s="15">
        <v>1.1200000000000001</v>
      </c>
    </row>
    <row r="39" spans="1:10" ht="14.1" customHeight="1">
      <c r="A39" s="2">
        <v>34</v>
      </c>
      <c r="B39" s="7">
        <v>175</v>
      </c>
      <c r="C39" s="17" t="s">
        <v>46</v>
      </c>
      <c r="D39" s="15">
        <v>1</v>
      </c>
      <c r="E39" s="18" t="s">
        <v>3</v>
      </c>
      <c r="F39" s="16">
        <v>2.58</v>
      </c>
      <c r="G39" s="12">
        <f t="shared" si="0"/>
        <v>0.25800000000000001</v>
      </c>
      <c r="H39" s="12">
        <v>7.85</v>
      </c>
      <c r="I39" s="12">
        <f t="shared" si="1"/>
        <v>0.39250000000000002</v>
      </c>
      <c r="J39" s="15">
        <v>1.1200000000000001</v>
      </c>
    </row>
    <row r="40" spans="1:10" ht="14.1" customHeight="1">
      <c r="A40" s="2">
        <v>35</v>
      </c>
      <c r="B40" s="7">
        <v>180</v>
      </c>
      <c r="C40" s="17" t="s">
        <v>47</v>
      </c>
      <c r="D40" s="15">
        <v>1</v>
      </c>
      <c r="E40" s="18" t="s">
        <v>3</v>
      </c>
      <c r="F40" s="16">
        <v>6.95</v>
      </c>
      <c r="G40" s="12">
        <f t="shared" si="0"/>
        <v>0.69500000000000006</v>
      </c>
      <c r="H40" s="12">
        <v>6.55</v>
      </c>
      <c r="I40" s="12">
        <f t="shared" si="1"/>
        <v>0.32750000000000001</v>
      </c>
      <c r="J40" s="15">
        <v>1.1200000000000001</v>
      </c>
    </row>
    <row r="41" spans="1:10" ht="14.1" customHeight="1">
      <c r="A41" s="2">
        <v>36</v>
      </c>
      <c r="B41" s="7">
        <v>185</v>
      </c>
      <c r="C41" s="17" t="s">
        <v>48</v>
      </c>
      <c r="D41" s="15">
        <v>1</v>
      </c>
      <c r="E41" s="18" t="s">
        <v>3</v>
      </c>
      <c r="F41" s="16">
        <v>7.8</v>
      </c>
      <c r="G41" s="12">
        <f t="shared" si="0"/>
        <v>0.78</v>
      </c>
      <c r="H41" s="12">
        <v>4.3499999999999996</v>
      </c>
      <c r="I41" s="12">
        <f t="shared" si="1"/>
        <v>0.2175</v>
      </c>
      <c r="J41" s="15">
        <v>1.1200000000000001</v>
      </c>
    </row>
    <row r="42" spans="1:10" ht="14.1" customHeight="1">
      <c r="A42" s="2">
        <v>37</v>
      </c>
      <c r="B42" s="7">
        <v>190</v>
      </c>
      <c r="C42" s="17" t="s">
        <v>49</v>
      </c>
      <c r="D42" s="15">
        <v>1</v>
      </c>
      <c r="E42" s="18" t="s">
        <v>3</v>
      </c>
      <c r="F42" s="16">
        <v>4.6100000000000003</v>
      </c>
      <c r="G42" s="12">
        <f t="shared" si="0"/>
        <v>0.46100000000000002</v>
      </c>
      <c r="H42" s="12">
        <v>8.1</v>
      </c>
      <c r="I42" s="12">
        <f t="shared" si="1"/>
        <v>0.40500000000000003</v>
      </c>
      <c r="J42" s="15">
        <v>1.1200000000000001</v>
      </c>
    </row>
    <row r="43" spans="1:10" ht="14.1" customHeight="1">
      <c r="A43" s="2">
        <v>38</v>
      </c>
      <c r="B43" s="7">
        <v>195</v>
      </c>
      <c r="C43" s="17" t="s">
        <v>50</v>
      </c>
      <c r="D43" s="15">
        <v>1</v>
      </c>
      <c r="E43" s="17" t="s">
        <v>55</v>
      </c>
      <c r="F43" s="16">
        <v>1.92</v>
      </c>
      <c r="G43" s="12">
        <f t="shared" si="0"/>
        <v>0.192</v>
      </c>
      <c r="H43" s="12">
        <v>8.75</v>
      </c>
      <c r="I43" s="12">
        <f t="shared" si="1"/>
        <v>0.4375</v>
      </c>
      <c r="J43" s="15">
        <v>1.1399999999999999</v>
      </c>
    </row>
    <row r="44" spans="1:10" ht="14.1" customHeight="1">
      <c r="A44" s="2">
        <v>39</v>
      </c>
      <c r="B44" s="7">
        <v>200</v>
      </c>
      <c r="C44" s="17" t="s">
        <v>51</v>
      </c>
      <c r="D44" s="15">
        <v>1</v>
      </c>
      <c r="E44" s="18" t="s">
        <v>3</v>
      </c>
      <c r="F44" s="16">
        <v>1.65</v>
      </c>
      <c r="G44" s="12">
        <f t="shared" si="0"/>
        <v>0.16499999999999998</v>
      </c>
      <c r="H44" s="12">
        <v>9.15</v>
      </c>
      <c r="I44" s="12">
        <f t="shared" si="1"/>
        <v>0.45750000000000002</v>
      </c>
      <c r="J44" s="15">
        <v>1.1200000000000001</v>
      </c>
    </row>
    <row r="45" spans="1:10" ht="14.1" customHeight="1">
      <c r="A45" s="2">
        <v>40</v>
      </c>
      <c r="B45" s="7">
        <v>205</v>
      </c>
      <c r="C45" s="17" t="s">
        <v>52</v>
      </c>
      <c r="D45" s="15">
        <v>1</v>
      </c>
      <c r="E45" s="18" t="s">
        <v>3</v>
      </c>
      <c r="F45" s="16">
        <v>3.24</v>
      </c>
      <c r="G45" s="12">
        <f t="shared" si="0"/>
        <v>0.32400000000000001</v>
      </c>
      <c r="H45" s="12">
        <v>6.35</v>
      </c>
      <c r="I45" s="12">
        <f t="shared" si="1"/>
        <v>0.3175</v>
      </c>
      <c r="J45" s="15">
        <v>1.1200000000000001</v>
      </c>
    </row>
    <row r="46" spans="1:10" ht="14.1" customHeight="1">
      <c r="A46" s="25">
        <v>41</v>
      </c>
      <c r="B46" s="26"/>
      <c r="C46" s="26"/>
      <c r="D46" s="26"/>
      <c r="E46" s="26"/>
      <c r="F46" s="27"/>
      <c r="G46" s="27"/>
      <c r="H46" s="27"/>
      <c r="I46" s="27"/>
      <c r="J46" s="26"/>
    </row>
    <row r="47" spans="1:10" ht="15.95" customHeight="1"/>
    <row r="48" spans="1:10" ht="15.95" customHeight="1"/>
    <row r="49" ht="15.95" customHeight="1"/>
  </sheetData>
  <printOptions horizontalCentered="1"/>
  <pageMargins left="0.39370078740157483" right="0.39370078740157483" top="0.59055118110236227" bottom="0.19685039370078741" header="0.19685039370078741" footer="0.19685039370078741"/>
  <pageSetup paperSize="9" orientation="portrait" r:id="rId1"/>
  <headerFooter>
    <oddHeader>&amp;L&amp;D&amp;C&amp;F&amp;RPage 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9"/>
  <sheetViews>
    <sheetView tabSelected="1" workbookViewId="0">
      <selection activeCell="A26" sqref="A26:XFD35"/>
    </sheetView>
  </sheetViews>
  <sheetFormatPr baseColWidth="10" defaultRowHeight="14.1" customHeight="1"/>
  <cols>
    <col min="1" max="1" width="3.7109375" style="2" customWidth="1"/>
    <col min="2" max="2" width="7" style="1" customWidth="1"/>
    <col min="3" max="3" width="40.7109375" style="1" customWidth="1"/>
    <col min="4" max="4" width="5.85546875" style="1" customWidth="1"/>
    <col min="5" max="5" width="3.42578125" style="1" bestFit="1" customWidth="1"/>
    <col min="6" max="7" width="11.42578125" style="1"/>
    <col min="8" max="8" width="13.28515625" style="1" bestFit="1" customWidth="1"/>
    <col min="9" max="9" width="13" style="1" bestFit="1" customWidth="1"/>
    <col min="10" max="16384" width="11.42578125" style="1"/>
  </cols>
  <sheetData>
    <row r="1" spans="1:13" ht="21.95" customHeight="1">
      <c r="B1" s="5" t="s">
        <v>64</v>
      </c>
    </row>
    <row r="2" spans="1:13" ht="6" customHeight="1"/>
    <row r="3" spans="1:13" s="2" customFormat="1" ht="14.1" customHeight="1"/>
    <row r="4" spans="1:13" s="6" customFormat="1" ht="15.95" customHeight="1">
      <c r="B4" s="9" t="s">
        <v>0</v>
      </c>
      <c r="C4" s="9" t="s">
        <v>1</v>
      </c>
      <c r="D4" s="9" t="s">
        <v>2</v>
      </c>
      <c r="E4" s="9" t="s">
        <v>3</v>
      </c>
      <c r="F4" s="9" t="s">
        <v>4</v>
      </c>
      <c r="G4" s="9" t="s">
        <v>5</v>
      </c>
      <c r="H4" s="9" t="s">
        <v>58</v>
      </c>
      <c r="I4" s="9" t="s">
        <v>59</v>
      </c>
      <c r="J4" s="9" t="s">
        <v>6</v>
      </c>
      <c r="K4" s="9" t="s">
        <v>7</v>
      </c>
      <c r="L4" s="9" t="s">
        <v>8</v>
      </c>
      <c r="M4" s="9" t="s">
        <v>9</v>
      </c>
    </row>
    <row r="5" spans="1:13" ht="14.1" customHeight="1">
      <c r="B5" s="8"/>
      <c r="C5" s="8"/>
      <c r="D5" s="8"/>
      <c r="E5" s="8"/>
      <c r="F5" s="11"/>
      <c r="G5" s="11"/>
      <c r="H5" s="11"/>
      <c r="I5" s="11"/>
      <c r="J5" s="11"/>
      <c r="K5" s="8"/>
      <c r="L5" s="11"/>
      <c r="M5" s="11"/>
    </row>
    <row r="6" spans="1:13" ht="14.1" customHeight="1">
      <c r="A6" s="2">
        <v>1</v>
      </c>
      <c r="B6" s="7">
        <v>10</v>
      </c>
      <c r="C6" s="7" t="str">
        <f>IF($B6="","",VLOOKUP($B6,Prix!$B$6:$J$46,2))</f>
        <v>Article 1</v>
      </c>
      <c r="D6" s="7">
        <f>IF($B6="","",VLOOKUP($B6,Prix!$B$6:$J$46,3))</f>
        <v>2</v>
      </c>
      <c r="E6" s="7" t="str">
        <f>IF($B6="","",VLOOKUP($B6,Prix!$B$6:$J$46,4))</f>
        <v>Un</v>
      </c>
      <c r="F6" s="12">
        <f>IF($B6="","",VLOOKUP($B6,Prix!$B$6:$J$46,5))</f>
        <v>12</v>
      </c>
      <c r="G6" s="12">
        <f>IF($B6="","",VLOOKUP($B6,Prix!$B$6:$J$46,6))</f>
        <v>1.2</v>
      </c>
      <c r="H6" s="12">
        <f>IF($B6="","",VLOOKUP($B6,Prix!$B$6:$J$46,7))</f>
        <v>2</v>
      </c>
      <c r="I6" s="12">
        <f>IF($B6="","",VLOOKUP($B6,Prix!$B$6:$J$46,8))</f>
        <v>0.1</v>
      </c>
      <c r="J6" s="12">
        <f>IF($B6="","",SUM(F6:I6))</f>
        <v>15.299999999999999</v>
      </c>
      <c r="K6" s="7">
        <f>IF($B6="","",VLOOKUP($B6,Prix!$B$6:$J$46,9))</f>
        <v>1.1200000000000001</v>
      </c>
      <c r="L6" s="12">
        <f>IF($B6="","",J6*K6)</f>
        <v>17.135999999999999</v>
      </c>
      <c r="M6" s="12">
        <f>IF($B6="","",D6*L6)</f>
        <v>34.271999999999998</v>
      </c>
    </row>
    <row r="7" spans="1:13" ht="14.1" customHeight="1">
      <c r="A7" s="2">
        <v>2</v>
      </c>
      <c r="B7" s="7">
        <v>25</v>
      </c>
      <c r="C7" s="7" t="str">
        <f>IF($B7="","",VLOOKUP($B7,Prix!$B$6:$J$46,2))</f>
        <v>Article 4</v>
      </c>
      <c r="D7" s="7">
        <f>IF($B7="","",VLOOKUP($B7,Prix!$B$6:$J$46,3))</f>
        <v>0.5</v>
      </c>
      <c r="E7" s="7" t="str">
        <f>IF($B7="","",VLOOKUP($B7,Prix!$B$6:$J$46,4))</f>
        <v>Un</v>
      </c>
      <c r="F7" s="12">
        <f>IF($B7="","",VLOOKUP($B7,Prix!$B$6:$J$46,5))</f>
        <v>50.24</v>
      </c>
      <c r="G7" s="12">
        <f>IF($B7="","",VLOOKUP($B7,Prix!$B$6:$J$46,6))</f>
        <v>5.024</v>
      </c>
      <c r="H7" s="12">
        <f>IF($B7="","",VLOOKUP($B7,Prix!$B$6:$J$46,7))</f>
        <v>3.1</v>
      </c>
      <c r="I7" s="12">
        <f>IF($B7="","",VLOOKUP($B7,Prix!$B$6:$J$46,8))</f>
        <v>0.15500000000000003</v>
      </c>
      <c r="J7" s="12">
        <f t="shared" ref="J7:J26" si="0">IF($B7="","",SUM(F7:I7))</f>
        <v>58.519000000000005</v>
      </c>
      <c r="K7" s="7">
        <f>IF($B7="","",VLOOKUP($B7,Prix!$B$6:$J$46,9))</f>
        <v>1.1200000000000001</v>
      </c>
      <c r="L7" s="12">
        <f t="shared" ref="L7:L26" si="1">IF($B7="","",J7*K7)</f>
        <v>65.541280000000015</v>
      </c>
      <c r="M7" s="12">
        <f t="shared" ref="M7:M26" si="2">IF($B7="","",D7*L7)</f>
        <v>32.770640000000007</v>
      </c>
    </row>
    <row r="8" spans="1:13" ht="14.1" customHeight="1">
      <c r="A8" s="2">
        <v>3</v>
      </c>
      <c r="B8" s="7">
        <v>65</v>
      </c>
      <c r="C8" s="7" t="str">
        <f>IF($B8="","",VLOOKUP($B8,Prix!$B$6:$J$46,2))</f>
        <v>Article 12</v>
      </c>
      <c r="D8" s="7">
        <f>IF($B8="","",VLOOKUP($B8,Prix!$B$6:$J$46,3))</f>
        <v>9</v>
      </c>
      <c r="E8" s="7" t="str">
        <f>IF($B8="","",VLOOKUP($B8,Prix!$B$6:$J$46,4))</f>
        <v>ml</v>
      </c>
      <c r="F8" s="12">
        <f>IF($B8="","",VLOOKUP($B8,Prix!$B$6:$J$46,5))</f>
        <v>6.25</v>
      </c>
      <c r="G8" s="12">
        <f>IF($B8="","",VLOOKUP($B8,Prix!$B$6:$J$46,6))</f>
        <v>0.625</v>
      </c>
      <c r="H8" s="12">
        <f>IF($B8="","",VLOOKUP($B8,Prix!$B$6:$J$46,7))</f>
        <v>6.55</v>
      </c>
      <c r="I8" s="12">
        <f>IF($B8="","",VLOOKUP($B8,Prix!$B$6:$J$46,8))</f>
        <v>0.32750000000000001</v>
      </c>
      <c r="J8" s="12">
        <f t="shared" si="0"/>
        <v>13.752500000000001</v>
      </c>
      <c r="K8" s="7">
        <f>IF($B8="","",VLOOKUP($B8,Prix!$B$6:$J$46,9))</f>
        <v>1.2</v>
      </c>
      <c r="L8" s="12">
        <f t="shared" si="1"/>
        <v>16.503</v>
      </c>
      <c r="M8" s="12">
        <f t="shared" si="2"/>
        <v>148.52699999999999</v>
      </c>
    </row>
    <row r="9" spans="1:13" ht="14.1" customHeight="1">
      <c r="A9" s="2">
        <v>4</v>
      </c>
      <c r="B9" s="7">
        <v>80</v>
      </c>
      <c r="C9" s="7" t="str">
        <f>IF($B9="","",VLOOKUP($B9,Prix!$B$6:$J$46,2))</f>
        <v>Article 15</v>
      </c>
      <c r="D9" s="7">
        <f>IF($B9="","",VLOOKUP($B9,Prix!$B$6:$J$46,3))</f>
        <v>742</v>
      </c>
      <c r="E9" s="7" t="str">
        <f>IF($B9="","",VLOOKUP($B9,Prix!$B$6:$J$46,4))</f>
        <v>Kg</v>
      </c>
      <c r="F9" s="12">
        <f>IF($B9="","",VLOOKUP($B9,Prix!$B$6:$J$46,5))</f>
        <v>1.08</v>
      </c>
      <c r="G9" s="12">
        <f>IF($B9="","",VLOOKUP($B9,Prix!$B$6:$J$46,6))</f>
        <v>0.10800000000000001</v>
      </c>
      <c r="H9" s="12">
        <f>IF($B9="","",VLOOKUP($B9,Prix!$B$6:$J$46,7))</f>
        <v>0.5</v>
      </c>
      <c r="I9" s="12">
        <f>IF($B9="","",VLOOKUP($B9,Prix!$B$6:$J$46,8))</f>
        <v>2.5000000000000001E-2</v>
      </c>
      <c r="J9" s="12">
        <f t="shared" si="0"/>
        <v>1.7130000000000001</v>
      </c>
      <c r="K9" s="7">
        <f>IF($B9="","",VLOOKUP($B9,Prix!$B$6:$J$46,9))</f>
        <v>1.5</v>
      </c>
      <c r="L9" s="12">
        <f t="shared" si="1"/>
        <v>2.5695000000000001</v>
      </c>
      <c r="M9" s="12">
        <f t="shared" si="2"/>
        <v>1906.5690000000002</v>
      </c>
    </row>
    <row r="10" spans="1:13" ht="14.1" customHeight="1">
      <c r="A10" s="2">
        <v>5</v>
      </c>
      <c r="B10" s="7">
        <v>90</v>
      </c>
      <c r="C10" s="7" t="str">
        <f>IF($B10="","",VLOOKUP($B10,Prix!$B$6:$J$46,2))</f>
        <v>Article 17</v>
      </c>
      <c r="D10" s="7">
        <f>IF($B10="","",VLOOKUP($B10,Prix!$B$6:$J$46,3))</f>
        <v>50</v>
      </c>
      <c r="E10" s="7" t="str">
        <f>IF($B10="","",VLOOKUP($B10,Prix!$B$6:$J$46,4))</f>
        <v>Un</v>
      </c>
      <c r="F10" s="12">
        <f>IF($B10="","",VLOOKUP($B10,Prix!$B$6:$J$46,5))</f>
        <v>1.1499999999999999</v>
      </c>
      <c r="G10" s="12">
        <f>IF($B10="","",VLOOKUP($B10,Prix!$B$6:$J$46,6))</f>
        <v>0.11499999999999999</v>
      </c>
      <c r="H10" s="12">
        <f>IF($B10="","",VLOOKUP($B10,Prix!$B$6:$J$46,7))</f>
        <v>3.55</v>
      </c>
      <c r="I10" s="12">
        <f>IF($B10="","",VLOOKUP($B10,Prix!$B$6:$J$46,8))</f>
        <v>0.17749999999999999</v>
      </c>
      <c r="J10" s="12">
        <f t="shared" si="0"/>
        <v>4.9924999999999997</v>
      </c>
      <c r="K10" s="7">
        <f>IF($B10="","",VLOOKUP($B10,Prix!$B$6:$J$46,9))</f>
        <v>1.1200000000000001</v>
      </c>
      <c r="L10" s="12">
        <f t="shared" si="1"/>
        <v>5.5916000000000006</v>
      </c>
      <c r="M10" s="12">
        <f t="shared" si="2"/>
        <v>279.58000000000004</v>
      </c>
    </row>
    <row r="11" spans="1:13" ht="14.1" customHeight="1">
      <c r="A11" s="2">
        <v>6</v>
      </c>
      <c r="B11" s="7">
        <v>100</v>
      </c>
      <c r="C11" s="7" t="str">
        <f>IF($B11="","",VLOOKUP($B11,Prix!$B$6:$J$46,2))</f>
        <v>Article 19</v>
      </c>
      <c r="D11" s="7">
        <f>IF($B11="","",VLOOKUP($B11,Prix!$B$6:$J$46,3))</f>
        <v>18</v>
      </c>
      <c r="E11" s="7" t="str">
        <f>IF($B11="","",VLOOKUP($B11,Prix!$B$6:$J$46,4))</f>
        <v>m²</v>
      </c>
      <c r="F11" s="12">
        <f>IF($B11="","",VLOOKUP($B11,Prix!$B$6:$J$46,5))</f>
        <v>5.79</v>
      </c>
      <c r="G11" s="12">
        <f>IF($B11="","",VLOOKUP($B11,Prix!$B$6:$J$46,6))</f>
        <v>0.57899999999999996</v>
      </c>
      <c r="H11" s="12">
        <f>IF($B11="","",VLOOKUP($B11,Prix!$B$6:$J$46,7))</f>
        <v>8.15</v>
      </c>
      <c r="I11" s="12">
        <f>IF($B11="","",VLOOKUP($B11,Prix!$B$6:$J$46,8))</f>
        <v>0.40750000000000003</v>
      </c>
      <c r="J11" s="12">
        <f t="shared" si="0"/>
        <v>14.926500000000001</v>
      </c>
      <c r="K11" s="7">
        <f>IF($B11="","",VLOOKUP($B11,Prix!$B$6:$J$46,9))</f>
        <v>1.1499999999999999</v>
      </c>
      <c r="L11" s="12">
        <f t="shared" si="1"/>
        <v>17.165475000000001</v>
      </c>
      <c r="M11" s="12">
        <f t="shared" si="2"/>
        <v>308.97855000000004</v>
      </c>
    </row>
    <row r="12" spans="1:13" ht="14.1" customHeight="1">
      <c r="A12" s="2">
        <v>7</v>
      </c>
      <c r="B12" s="7">
        <v>110</v>
      </c>
      <c r="C12" s="7" t="str">
        <f>IF($B12="","",VLOOKUP($B12,Prix!$B$6:$J$46,2))</f>
        <v>Article 21</v>
      </c>
      <c r="D12" s="7">
        <f>IF($B12="","",VLOOKUP($B12,Prix!$B$6:$J$46,3))</f>
        <v>6</v>
      </c>
      <c r="E12" s="7" t="str">
        <f>IF($B12="","",VLOOKUP($B12,Prix!$B$6:$J$46,4))</f>
        <v>m³</v>
      </c>
      <c r="F12" s="12">
        <f>IF($B12="","",VLOOKUP($B12,Prix!$B$6:$J$46,5))</f>
        <v>5</v>
      </c>
      <c r="G12" s="12">
        <f>IF($B12="","",VLOOKUP($B12,Prix!$B$6:$J$46,6))</f>
        <v>0.5</v>
      </c>
      <c r="H12" s="12">
        <f>IF($B12="","",VLOOKUP($B12,Prix!$B$6:$J$46,7))</f>
        <v>7.3</v>
      </c>
      <c r="I12" s="12">
        <f>IF($B12="","",VLOOKUP($B12,Prix!$B$6:$J$46,8))</f>
        <v>0.36499999999999999</v>
      </c>
      <c r="J12" s="12">
        <f t="shared" si="0"/>
        <v>13.165000000000001</v>
      </c>
      <c r="K12" s="7">
        <f>IF($B12="","",VLOOKUP($B12,Prix!$B$6:$J$46,9))</f>
        <v>1.1399999999999999</v>
      </c>
      <c r="L12" s="12">
        <f t="shared" si="1"/>
        <v>15.008099999999999</v>
      </c>
      <c r="M12" s="12">
        <f t="shared" si="2"/>
        <v>90.048599999999993</v>
      </c>
    </row>
    <row r="13" spans="1:13" ht="14.1" customHeight="1">
      <c r="A13" s="2">
        <v>8</v>
      </c>
      <c r="B13" s="7">
        <v>150</v>
      </c>
      <c r="C13" s="7" t="str">
        <f>IF($B13="","",VLOOKUP($B13,Prix!$B$6:$J$46,2))</f>
        <v>Article 29</v>
      </c>
      <c r="D13" s="7">
        <f>IF($B13="","",VLOOKUP($B13,Prix!$B$6:$J$46,3))</f>
        <v>19</v>
      </c>
      <c r="E13" s="7" t="str">
        <f>IF($B13="","",VLOOKUP($B13,Prix!$B$6:$J$46,4))</f>
        <v>m³</v>
      </c>
      <c r="F13" s="12">
        <f>IF($B13="","",VLOOKUP($B13,Prix!$B$6:$J$46,5))</f>
        <v>4.2300000000000004</v>
      </c>
      <c r="G13" s="12">
        <f>IF($B13="","",VLOOKUP($B13,Prix!$B$6:$J$46,6))</f>
        <v>0.42300000000000004</v>
      </c>
      <c r="H13" s="12">
        <f>IF($B13="","",VLOOKUP($B13,Prix!$B$6:$J$46,7))</f>
        <v>9.4</v>
      </c>
      <c r="I13" s="12">
        <f>IF($B13="","",VLOOKUP($B13,Prix!$B$6:$J$46,8))</f>
        <v>0.47000000000000003</v>
      </c>
      <c r="J13" s="12">
        <f t="shared" si="0"/>
        <v>14.523000000000001</v>
      </c>
      <c r="K13" s="7">
        <f>IF($B13="","",VLOOKUP($B13,Prix!$B$6:$J$46,9))</f>
        <v>1.1399999999999999</v>
      </c>
      <c r="L13" s="12">
        <f t="shared" si="1"/>
        <v>16.55622</v>
      </c>
      <c r="M13" s="12">
        <f t="shared" si="2"/>
        <v>314.56817999999998</v>
      </c>
    </row>
    <row r="14" spans="1:13" ht="14.1" customHeight="1">
      <c r="A14" s="2">
        <v>9</v>
      </c>
      <c r="B14" s="7">
        <v>30</v>
      </c>
      <c r="C14" s="7" t="str">
        <f>IF($B14="","",VLOOKUP($B14,Prix!$B$6:$J$46,2))</f>
        <v>Article 5</v>
      </c>
      <c r="D14" s="7">
        <f>IF($B14="","",VLOOKUP($B14,Prix!$B$6:$J$46,3))</f>
        <v>1</v>
      </c>
      <c r="E14" s="7" t="str">
        <f>IF($B14="","",VLOOKUP($B14,Prix!$B$6:$J$46,4))</f>
        <v>ml</v>
      </c>
      <c r="F14" s="12">
        <f>IF($B14="","",VLOOKUP($B14,Prix!$B$6:$J$46,5))</f>
        <v>48.39</v>
      </c>
      <c r="G14" s="12">
        <f>IF($B14="","",VLOOKUP($B14,Prix!$B$6:$J$46,6))</f>
        <v>4.8390000000000004</v>
      </c>
      <c r="H14" s="12">
        <f>IF($B14="","",VLOOKUP($B14,Prix!$B$6:$J$46,7))</f>
        <v>6.55</v>
      </c>
      <c r="I14" s="12">
        <f>IF($B14="","",VLOOKUP($B14,Prix!$B$6:$J$46,8))</f>
        <v>0.32750000000000001</v>
      </c>
      <c r="J14" s="12">
        <f t="shared" si="0"/>
        <v>60.106499999999997</v>
      </c>
      <c r="K14" s="7">
        <f>IF($B14="","",VLOOKUP($B14,Prix!$B$6:$J$46,9))</f>
        <v>1.2</v>
      </c>
      <c r="L14" s="12">
        <f t="shared" si="1"/>
        <v>72.127799999999993</v>
      </c>
      <c r="M14" s="12">
        <f t="shared" si="2"/>
        <v>72.127799999999993</v>
      </c>
    </row>
    <row r="15" spans="1:13" ht="14.1" customHeight="1">
      <c r="A15" s="2">
        <v>10</v>
      </c>
      <c r="B15" s="7">
        <v>40</v>
      </c>
      <c r="C15" s="7" t="str">
        <f>IF($B15="","",VLOOKUP($B15,Prix!$B$6:$J$46,2))</f>
        <v>Article 7</v>
      </c>
      <c r="D15" s="7">
        <f>IF($B15="","",VLOOKUP($B15,Prix!$B$6:$J$46,3))</f>
        <v>4</v>
      </c>
      <c r="E15" s="7" t="str">
        <f>IF($B15="","",VLOOKUP($B15,Prix!$B$6:$J$46,4))</f>
        <v>Un</v>
      </c>
      <c r="F15" s="12">
        <f>IF($B15="","",VLOOKUP($B15,Prix!$B$6:$J$46,5))</f>
        <v>2</v>
      </c>
      <c r="G15" s="12">
        <f>IF($B15="","",VLOOKUP($B15,Prix!$B$6:$J$46,6))</f>
        <v>0.2</v>
      </c>
      <c r="H15" s="12">
        <f>IF($B15="","",VLOOKUP($B15,Prix!$B$6:$J$46,7))</f>
        <v>9</v>
      </c>
      <c r="I15" s="12">
        <f>IF($B15="","",VLOOKUP($B15,Prix!$B$6:$J$46,8))</f>
        <v>0.45</v>
      </c>
      <c r="J15" s="12">
        <f t="shared" si="0"/>
        <v>11.649999999999999</v>
      </c>
      <c r="K15" s="7">
        <f>IF($B15="","",VLOOKUP($B15,Prix!$B$6:$J$46,9))</f>
        <v>1.1200000000000001</v>
      </c>
      <c r="L15" s="12">
        <f t="shared" si="1"/>
        <v>13.048</v>
      </c>
      <c r="M15" s="12">
        <f t="shared" si="2"/>
        <v>52.192</v>
      </c>
    </row>
    <row r="16" spans="1:13" ht="14.1" customHeight="1">
      <c r="A16" s="2">
        <v>11</v>
      </c>
      <c r="B16" s="7">
        <v>15</v>
      </c>
      <c r="C16" s="7" t="str">
        <f>IF($B16="","",VLOOKUP($B16,Prix!$B$6:$J$46,2))</f>
        <v>Article 2</v>
      </c>
      <c r="D16" s="7">
        <f>IF($B16="","",VLOOKUP($B16,Prix!$B$6:$J$46,3))</f>
        <v>1.5</v>
      </c>
      <c r="E16" s="7" t="str">
        <f>IF($B16="","",VLOOKUP($B16,Prix!$B$6:$J$46,4))</f>
        <v>m²</v>
      </c>
      <c r="F16" s="12">
        <f>IF($B16="","",VLOOKUP($B16,Prix!$B$6:$J$46,5))</f>
        <v>25</v>
      </c>
      <c r="G16" s="12">
        <f>IF($B16="","",VLOOKUP($B16,Prix!$B$6:$J$46,6))</f>
        <v>2.5</v>
      </c>
      <c r="H16" s="12">
        <f>IF($B16="","",VLOOKUP($B16,Prix!$B$6:$J$46,7))</f>
        <v>3.55</v>
      </c>
      <c r="I16" s="12">
        <f>IF($B16="","",VLOOKUP($B16,Prix!$B$6:$J$46,8))</f>
        <v>0.17749999999999999</v>
      </c>
      <c r="J16" s="12">
        <f t="shared" si="0"/>
        <v>31.227499999999999</v>
      </c>
      <c r="K16" s="7">
        <f>IF($B16="","",VLOOKUP($B16,Prix!$B$6:$J$46,9))</f>
        <v>1.1499999999999999</v>
      </c>
      <c r="L16" s="12">
        <f t="shared" si="1"/>
        <v>35.911624999999994</v>
      </c>
      <c r="M16" s="12">
        <f t="shared" si="2"/>
        <v>53.867437499999994</v>
      </c>
    </row>
    <row r="17" spans="1:13" ht="14.1" customHeight="1">
      <c r="A17" s="2">
        <v>12</v>
      </c>
      <c r="B17" s="7">
        <v>35</v>
      </c>
      <c r="C17" s="7" t="str">
        <f>IF($B17="","",VLOOKUP($B17,Prix!$B$6:$J$46,2))</f>
        <v>Article 6</v>
      </c>
      <c r="D17" s="7">
        <f>IF($B17="","",VLOOKUP($B17,Prix!$B$6:$J$46,3))</f>
        <v>1</v>
      </c>
      <c r="E17" s="7" t="str">
        <f>IF($B17="","",VLOOKUP($B17,Prix!$B$6:$J$46,4))</f>
        <v>m³</v>
      </c>
      <c r="F17" s="12">
        <f>IF($B17="","",VLOOKUP($B17,Prix!$B$6:$J$46,5))</f>
        <v>54.24</v>
      </c>
      <c r="G17" s="12">
        <f>IF($B17="","",VLOOKUP($B17,Prix!$B$6:$J$46,6))</f>
        <v>5.4240000000000004</v>
      </c>
      <c r="H17" s="12">
        <f>IF($B17="","",VLOOKUP($B17,Prix!$B$6:$J$46,7))</f>
        <v>7.35</v>
      </c>
      <c r="I17" s="12">
        <f>IF($B17="","",VLOOKUP($B17,Prix!$B$6:$J$46,8))</f>
        <v>0.36749999999999999</v>
      </c>
      <c r="J17" s="12">
        <f t="shared" si="0"/>
        <v>67.381500000000003</v>
      </c>
      <c r="K17" s="7">
        <f>IF($B17="","",VLOOKUP($B17,Prix!$B$6:$J$46,9))</f>
        <v>1.1399999999999999</v>
      </c>
      <c r="L17" s="12">
        <f t="shared" si="1"/>
        <v>76.814909999999998</v>
      </c>
      <c r="M17" s="12">
        <f t="shared" si="2"/>
        <v>76.814909999999998</v>
      </c>
    </row>
    <row r="18" spans="1:13" ht="14.1" customHeight="1">
      <c r="A18" s="2">
        <v>13</v>
      </c>
      <c r="B18" s="7">
        <v>45</v>
      </c>
      <c r="C18" s="7" t="str">
        <f>IF($B18="","",VLOOKUP($B18,Prix!$B$6:$J$46,2))</f>
        <v>Article 8</v>
      </c>
      <c r="D18" s="7">
        <f>IF($B18="","",VLOOKUP($B18,Prix!$B$6:$J$46,3))</f>
        <v>12</v>
      </c>
      <c r="E18" s="7" t="str">
        <f>IF($B18="","",VLOOKUP($B18,Prix!$B$6:$J$46,4))</f>
        <v>Un</v>
      </c>
      <c r="F18" s="12">
        <f>IF($B18="","",VLOOKUP($B18,Prix!$B$6:$J$46,5))</f>
        <v>4.26</v>
      </c>
      <c r="G18" s="12">
        <f>IF($B18="","",VLOOKUP($B18,Prix!$B$6:$J$46,6))</f>
        <v>0.42599999999999999</v>
      </c>
      <c r="H18" s="12">
        <f>IF($B18="","",VLOOKUP($B18,Prix!$B$6:$J$46,7))</f>
        <v>7.35</v>
      </c>
      <c r="I18" s="12">
        <f>IF($B18="","",VLOOKUP($B18,Prix!$B$6:$J$46,8))</f>
        <v>0.36749999999999999</v>
      </c>
      <c r="J18" s="12">
        <f t="shared" si="0"/>
        <v>12.403499999999999</v>
      </c>
      <c r="K18" s="7">
        <f>IF($B18="","",VLOOKUP($B18,Prix!$B$6:$J$46,9))</f>
        <v>1.1200000000000001</v>
      </c>
      <c r="L18" s="12">
        <f t="shared" si="1"/>
        <v>13.891920000000001</v>
      </c>
      <c r="M18" s="12">
        <f t="shared" si="2"/>
        <v>166.70304000000002</v>
      </c>
    </row>
    <row r="19" spans="1:13" ht="14.1" customHeight="1">
      <c r="A19" s="2">
        <v>14</v>
      </c>
      <c r="B19" s="7">
        <v>50</v>
      </c>
      <c r="C19" s="7" t="str">
        <f>IF($B19="","",VLOOKUP($B19,Prix!$B$6:$J$46,2))</f>
        <v>Article 9</v>
      </c>
      <c r="D19" s="7">
        <f>IF($B19="","",VLOOKUP($B19,Prix!$B$6:$J$46,3))</f>
        <v>20</v>
      </c>
      <c r="E19" s="7" t="str">
        <f>IF($B19="","",VLOOKUP($B19,Prix!$B$6:$J$46,4))</f>
        <v>Un</v>
      </c>
      <c r="F19" s="12">
        <f>IF($B19="","",VLOOKUP($B19,Prix!$B$6:$J$46,5))</f>
        <v>3.52</v>
      </c>
      <c r="G19" s="12">
        <f>IF($B19="","",VLOOKUP($B19,Prix!$B$6:$J$46,6))</f>
        <v>0.35199999999999998</v>
      </c>
      <c r="H19" s="12">
        <f>IF($B19="","",VLOOKUP($B19,Prix!$B$6:$J$46,7))</f>
        <v>6.4</v>
      </c>
      <c r="I19" s="12">
        <f>IF($B19="","",VLOOKUP($B19,Prix!$B$6:$J$46,8))</f>
        <v>0.32000000000000006</v>
      </c>
      <c r="J19" s="12">
        <f t="shared" si="0"/>
        <v>10.592000000000001</v>
      </c>
      <c r="K19" s="7">
        <f>IF($B19="","",VLOOKUP($B19,Prix!$B$6:$J$46,9))</f>
        <v>1.1200000000000001</v>
      </c>
      <c r="L19" s="12">
        <f t="shared" si="1"/>
        <v>11.863040000000002</v>
      </c>
      <c r="M19" s="12">
        <f t="shared" si="2"/>
        <v>237.26080000000002</v>
      </c>
    </row>
    <row r="20" spans="1:13" ht="14.1" customHeight="1">
      <c r="A20" s="2">
        <v>15</v>
      </c>
      <c r="B20" s="7">
        <v>55</v>
      </c>
      <c r="C20" s="7" t="str">
        <f>IF($B20="","",VLOOKUP($B20,Prix!$B$6:$J$46,2))</f>
        <v>Article 10</v>
      </c>
      <c r="D20" s="7">
        <f>IF($B20="","",VLOOKUP($B20,Prix!$B$6:$J$46,3))</f>
        <v>7</v>
      </c>
      <c r="E20" s="7" t="str">
        <f>IF($B20="","",VLOOKUP($B20,Prix!$B$6:$J$46,4))</f>
        <v>Un</v>
      </c>
      <c r="F20" s="12">
        <f>IF($B20="","",VLOOKUP($B20,Prix!$B$6:$J$46,5))</f>
        <v>7.86</v>
      </c>
      <c r="G20" s="12">
        <f>IF($B20="","",VLOOKUP($B20,Prix!$B$6:$J$46,6))</f>
        <v>0.78600000000000003</v>
      </c>
      <c r="H20" s="12">
        <f>IF($B20="","",VLOOKUP($B20,Prix!$B$6:$J$46,7))</f>
        <v>10.5</v>
      </c>
      <c r="I20" s="12">
        <f>IF($B20="","",VLOOKUP($B20,Prix!$B$6:$J$46,8))</f>
        <v>0.52500000000000002</v>
      </c>
      <c r="J20" s="12">
        <f t="shared" si="0"/>
        <v>19.670999999999999</v>
      </c>
      <c r="K20" s="7">
        <f>IF($B20="","",VLOOKUP($B20,Prix!$B$6:$J$46,9))</f>
        <v>1.1200000000000001</v>
      </c>
      <c r="L20" s="12">
        <f t="shared" si="1"/>
        <v>22.03152</v>
      </c>
      <c r="M20" s="12">
        <f t="shared" si="2"/>
        <v>154.22064</v>
      </c>
    </row>
    <row r="21" spans="1:13" ht="14.1" customHeight="1">
      <c r="A21" s="2">
        <v>16</v>
      </c>
      <c r="B21" s="7">
        <v>200</v>
      </c>
      <c r="C21" s="7" t="str">
        <f>IF($B21="","",VLOOKUP($B21,Prix!$B$6:$J$46,2))</f>
        <v>Article 39</v>
      </c>
      <c r="D21" s="7">
        <f>IF($B21="","",VLOOKUP($B21,Prix!$B$6:$J$46,3))</f>
        <v>1</v>
      </c>
      <c r="E21" s="7" t="str">
        <f>IF($B21="","",VLOOKUP($B21,Prix!$B$6:$J$46,4))</f>
        <v>Un</v>
      </c>
      <c r="F21" s="12">
        <f>IF($B21="","",VLOOKUP($B21,Prix!$B$6:$J$46,5))</f>
        <v>1.65</v>
      </c>
      <c r="G21" s="12">
        <f>IF($B21="","",VLOOKUP($B21,Prix!$B$6:$J$46,6))</f>
        <v>0.16499999999999998</v>
      </c>
      <c r="H21" s="12">
        <f>IF($B21="","",VLOOKUP($B21,Prix!$B$6:$J$46,7))</f>
        <v>9.15</v>
      </c>
      <c r="I21" s="12">
        <f>IF($B21="","",VLOOKUP($B21,Prix!$B$6:$J$46,8))</f>
        <v>0.45750000000000002</v>
      </c>
      <c r="J21" s="12">
        <f t="shared" si="0"/>
        <v>11.422499999999999</v>
      </c>
      <c r="K21" s="7">
        <f>IF($B21="","",VLOOKUP($B21,Prix!$B$6:$J$46,9))</f>
        <v>1.1200000000000001</v>
      </c>
      <c r="L21" s="12">
        <f t="shared" si="1"/>
        <v>12.793200000000001</v>
      </c>
      <c r="M21" s="12">
        <f t="shared" si="2"/>
        <v>12.793200000000001</v>
      </c>
    </row>
    <row r="22" spans="1:13" ht="14.1" customHeight="1">
      <c r="A22" s="2">
        <v>17</v>
      </c>
      <c r="B22" s="7">
        <v>175</v>
      </c>
      <c r="C22" s="7" t="str">
        <f>IF($B22="","",VLOOKUP($B22,Prix!$B$6:$J$46,2))</f>
        <v>Article 34</v>
      </c>
      <c r="D22" s="7">
        <f>IF($B22="","",VLOOKUP($B22,Prix!$B$6:$J$46,3))</f>
        <v>1</v>
      </c>
      <c r="E22" s="7" t="str">
        <f>IF($B22="","",VLOOKUP($B22,Prix!$B$6:$J$46,4))</f>
        <v>Un</v>
      </c>
      <c r="F22" s="12">
        <f>IF($B22="","",VLOOKUP($B22,Prix!$B$6:$J$46,5))</f>
        <v>2.58</v>
      </c>
      <c r="G22" s="12">
        <f>IF($B22="","",VLOOKUP($B22,Prix!$B$6:$J$46,6))</f>
        <v>0.25800000000000001</v>
      </c>
      <c r="H22" s="12">
        <f>IF($B22="","",VLOOKUP($B22,Prix!$B$6:$J$46,7))</f>
        <v>7.85</v>
      </c>
      <c r="I22" s="12">
        <f>IF($B22="","",VLOOKUP($B22,Prix!$B$6:$J$46,8))</f>
        <v>0.39250000000000002</v>
      </c>
      <c r="J22" s="12">
        <f t="shared" si="0"/>
        <v>11.080499999999999</v>
      </c>
      <c r="K22" s="7">
        <f>IF($B22="","",VLOOKUP($B22,Prix!$B$6:$J$46,9))</f>
        <v>1.1200000000000001</v>
      </c>
      <c r="L22" s="12">
        <f t="shared" si="1"/>
        <v>12.410159999999999</v>
      </c>
      <c r="M22" s="12">
        <f t="shared" si="2"/>
        <v>12.410159999999999</v>
      </c>
    </row>
    <row r="23" spans="1:13" ht="14.1" customHeight="1">
      <c r="A23" s="2">
        <v>18</v>
      </c>
      <c r="B23" s="7">
        <v>160</v>
      </c>
      <c r="C23" s="7" t="str">
        <f>IF($B23="","",VLOOKUP($B23,Prix!$B$6:$J$46,2))</f>
        <v>Article 31</v>
      </c>
      <c r="D23" s="7">
        <f>IF($B23="","",VLOOKUP($B23,Prix!$B$6:$J$46,3))</f>
        <v>124</v>
      </c>
      <c r="E23" s="7" t="str">
        <f>IF($B23="","",VLOOKUP($B23,Prix!$B$6:$J$46,4))</f>
        <v>Un</v>
      </c>
      <c r="F23" s="12">
        <f>IF($B23="","",VLOOKUP($B23,Prix!$B$6:$J$46,5))</f>
        <v>1.1499999999999999</v>
      </c>
      <c r="G23" s="12">
        <f>IF($B23="","",VLOOKUP($B23,Prix!$B$6:$J$46,6))</f>
        <v>0.11499999999999999</v>
      </c>
      <c r="H23" s="12">
        <f>IF($B23="","",VLOOKUP($B23,Prix!$B$6:$J$46,7))</f>
        <v>1.1499999999999999</v>
      </c>
      <c r="I23" s="12">
        <f>IF($B23="","",VLOOKUP($B23,Prix!$B$6:$J$46,8))</f>
        <v>5.7499999999999996E-2</v>
      </c>
      <c r="J23" s="12">
        <f t="shared" si="0"/>
        <v>2.4725000000000001</v>
      </c>
      <c r="K23" s="7">
        <f>IF($B23="","",VLOOKUP($B23,Prix!$B$6:$J$46,9))</f>
        <v>1.1200000000000001</v>
      </c>
      <c r="L23" s="12">
        <f t="shared" si="1"/>
        <v>2.7692000000000005</v>
      </c>
      <c r="M23" s="12">
        <f t="shared" si="2"/>
        <v>343.38080000000008</v>
      </c>
    </row>
    <row r="24" spans="1:13" ht="14.1" customHeight="1">
      <c r="A24" s="2">
        <v>19</v>
      </c>
      <c r="B24" s="7">
        <v>180</v>
      </c>
      <c r="C24" s="7" t="str">
        <f>IF($B24="","",VLOOKUP($B24,Prix!$B$6:$J$46,2))</f>
        <v>Article 35</v>
      </c>
      <c r="D24" s="7">
        <f>IF($B24="","",VLOOKUP($B24,Prix!$B$6:$J$46,3))</f>
        <v>1</v>
      </c>
      <c r="E24" s="7" t="str">
        <f>IF($B24="","",VLOOKUP($B24,Prix!$B$6:$J$46,4))</f>
        <v>Un</v>
      </c>
      <c r="F24" s="12">
        <f>IF($B24="","",VLOOKUP($B24,Prix!$B$6:$J$46,5))</f>
        <v>6.95</v>
      </c>
      <c r="G24" s="12">
        <f>IF($B24="","",VLOOKUP($B24,Prix!$B$6:$J$46,6))</f>
        <v>0.69500000000000006</v>
      </c>
      <c r="H24" s="12">
        <f>IF($B24="","",VLOOKUP($B24,Prix!$B$6:$J$46,7))</f>
        <v>6.55</v>
      </c>
      <c r="I24" s="12">
        <f>IF($B24="","",VLOOKUP($B24,Prix!$B$6:$J$46,8))</f>
        <v>0.32750000000000001</v>
      </c>
      <c r="J24" s="12">
        <f t="shared" si="0"/>
        <v>14.522500000000001</v>
      </c>
      <c r="K24" s="7">
        <f>IF($B24="","",VLOOKUP($B24,Prix!$B$6:$J$46,9))</f>
        <v>1.1200000000000001</v>
      </c>
      <c r="L24" s="12">
        <f t="shared" si="1"/>
        <v>16.265200000000004</v>
      </c>
      <c r="M24" s="12">
        <f t="shared" si="2"/>
        <v>16.265200000000004</v>
      </c>
    </row>
    <row r="25" spans="1:13" ht="14.1" customHeight="1">
      <c r="A25" s="2">
        <v>20</v>
      </c>
      <c r="B25" s="7">
        <v>195</v>
      </c>
      <c r="C25" s="7" t="str">
        <f>IF($B25="","",VLOOKUP($B25,Prix!$B$6:$J$46,2))</f>
        <v>Article 38</v>
      </c>
      <c r="D25" s="7">
        <f>IF($B25="","",VLOOKUP($B25,Prix!$B$6:$J$46,3))</f>
        <v>1</v>
      </c>
      <c r="E25" s="7" t="str">
        <f>IF($B25="","",VLOOKUP($B25,Prix!$B$6:$J$46,4))</f>
        <v>m³</v>
      </c>
      <c r="F25" s="12">
        <f>IF($B25="","",VLOOKUP($B25,Prix!$B$6:$J$46,5))</f>
        <v>1.92</v>
      </c>
      <c r="G25" s="12">
        <f>IF($B25="","",VLOOKUP($B25,Prix!$B$6:$J$46,6))</f>
        <v>0.192</v>
      </c>
      <c r="H25" s="12">
        <f>IF($B25="","",VLOOKUP($B25,Prix!$B$6:$J$46,7))</f>
        <v>8.75</v>
      </c>
      <c r="I25" s="12">
        <f>IF($B25="","",VLOOKUP($B25,Prix!$B$6:$J$46,8))</f>
        <v>0.4375</v>
      </c>
      <c r="J25" s="12">
        <f t="shared" si="0"/>
        <v>11.2995</v>
      </c>
      <c r="K25" s="7">
        <f>IF($B25="","",VLOOKUP($B25,Prix!$B$6:$J$46,9))</f>
        <v>1.1399999999999999</v>
      </c>
      <c r="L25" s="12">
        <f t="shared" si="1"/>
        <v>12.881429999999998</v>
      </c>
      <c r="M25" s="12">
        <f t="shared" si="2"/>
        <v>12.881429999999998</v>
      </c>
    </row>
    <row r="26" spans="1:13" ht="14.1" customHeight="1">
      <c r="A26" s="25">
        <v>31</v>
      </c>
      <c r="B26" s="26"/>
      <c r="C26" s="26" t="str">
        <f>IF($B26="","",VLOOKUP($B26,Prix!$B$6:$J$46,2))</f>
        <v/>
      </c>
      <c r="D26" s="26" t="str">
        <f>IF($B26="","",VLOOKUP($B26,Prix!$B$6:$J$46,3))</f>
        <v/>
      </c>
      <c r="E26" s="26" t="str">
        <f>IF($B26="","",VLOOKUP($B26,Prix!$B$6:$J$46,4))</f>
        <v/>
      </c>
      <c r="F26" s="27" t="str">
        <f>IF($B26="","",VLOOKUP($B26,Prix!$B$6:$J$46,5))</f>
        <v/>
      </c>
      <c r="G26" s="27" t="str">
        <f>IF($B26="","",VLOOKUP($B26,Prix!$B$6:$J$46,6))</f>
        <v/>
      </c>
      <c r="H26" s="27" t="str">
        <f>IF($B26="","",VLOOKUP($B26,Prix!$B$6:$J$46,7))</f>
        <v/>
      </c>
      <c r="I26" s="27" t="str">
        <f>IF($B26="","",VLOOKUP($B26,Prix!$B$6:$J$46,8))</f>
        <v/>
      </c>
      <c r="J26" s="27" t="str">
        <f t="shared" si="0"/>
        <v/>
      </c>
      <c r="K26" s="26" t="str">
        <f>IF($B26="","",VLOOKUP($B26,Prix!$B$6:$J$46,9))</f>
        <v/>
      </c>
      <c r="L26" s="27" t="str">
        <f t="shared" si="1"/>
        <v/>
      </c>
      <c r="M26" s="27" t="str">
        <f t="shared" si="2"/>
        <v/>
      </c>
    </row>
    <row r="27" spans="1:13" ht="15.95" customHeight="1">
      <c r="L27" s="2" t="s">
        <v>10</v>
      </c>
      <c r="M27" s="14">
        <f>SUM(M5:M26)</f>
        <v>4326.2313875000009</v>
      </c>
    </row>
    <row r="28" spans="1:13" ht="15.95" customHeight="1">
      <c r="L28" s="4" t="s">
        <v>11</v>
      </c>
      <c r="M28" s="14">
        <f>M27*0.2</f>
        <v>865.24627750000025</v>
      </c>
    </row>
    <row r="29" spans="1:13" ht="15.95" customHeight="1">
      <c r="L29" s="2" t="s">
        <v>12</v>
      </c>
      <c r="M29" s="14">
        <f>M27+M28</f>
        <v>5191.4776650000013</v>
      </c>
    </row>
  </sheetData>
  <printOptions horizontalCentered="1"/>
  <pageMargins left="0.39370078740157483" right="0.39370078740157483" top="0.59055118110236227" bottom="0.19685039370078741" header="0.19685039370078741" footer="0.19685039370078741"/>
  <pageSetup paperSize="9" orientation="portrait" r:id="rId1"/>
  <headerFooter>
    <oddHeader>&amp;L&amp;D&amp;C&amp;F&amp;RPage 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9"/>
  <sheetViews>
    <sheetView topLeftCell="A19" workbookViewId="0">
      <selection activeCell="A36" sqref="A36:XFD45"/>
    </sheetView>
  </sheetViews>
  <sheetFormatPr baseColWidth="10" defaultRowHeight="14.1" customHeight="1"/>
  <cols>
    <col min="1" max="1" width="3.7109375" style="2" customWidth="1"/>
    <col min="2" max="2" width="5.28515625" style="1" customWidth="1"/>
    <col min="3" max="3" width="40.7109375" style="1" customWidth="1"/>
    <col min="4" max="4" width="11.42578125" style="1"/>
    <col min="5" max="5" width="4.7109375" style="1" customWidth="1"/>
    <col min="6" max="6" width="11.7109375" style="1" customWidth="1"/>
    <col min="7" max="7" width="14.7109375" style="1" customWidth="1"/>
    <col min="8" max="16384" width="11.42578125" style="1"/>
  </cols>
  <sheetData>
    <row r="1" spans="1:7" ht="21.95" customHeight="1">
      <c r="C1" s="23" t="s">
        <v>60</v>
      </c>
      <c r="G1" s="4" t="s">
        <v>62</v>
      </c>
    </row>
    <row r="2" spans="1:7" ht="14.1" customHeight="1">
      <c r="C2" s="20"/>
    </row>
    <row r="3" spans="1:7" s="3" customFormat="1" ht="14.1" customHeight="1">
      <c r="C3" s="21"/>
    </row>
    <row r="4" spans="1:7" ht="14.1" customHeight="1">
      <c r="C4" s="20"/>
      <c r="E4" s="4" t="s">
        <v>63</v>
      </c>
    </row>
    <row r="5" spans="1:7" ht="14.1" customHeight="1">
      <c r="C5" s="22"/>
    </row>
    <row r="8" spans="1:7" ht="14.1" customHeight="1">
      <c r="C8" s="4" t="s">
        <v>61</v>
      </c>
    </row>
    <row r="14" spans="1:7" ht="14.1" customHeight="1">
      <c r="B14" s="9" t="s">
        <v>0</v>
      </c>
      <c r="C14" s="9" t="s">
        <v>1</v>
      </c>
      <c r="D14" s="9" t="s">
        <v>2</v>
      </c>
      <c r="E14" s="9" t="s">
        <v>3</v>
      </c>
      <c r="F14" s="9" t="s">
        <v>8</v>
      </c>
      <c r="G14" s="9" t="s">
        <v>9</v>
      </c>
    </row>
    <row r="15" spans="1:7" ht="14.1" customHeight="1">
      <c r="B15" s="24"/>
      <c r="C15" s="24"/>
      <c r="D15" s="24"/>
      <c r="E15" s="24"/>
      <c r="F15" s="24"/>
      <c r="G15" s="24"/>
    </row>
    <row r="16" spans="1:7" ht="14.1" customHeight="1">
      <c r="A16" s="2">
        <v>1</v>
      </c>
      <c r="B16" s="7">
        <f>IF(Calcul_Prix!$B6="","",Calcul_Prix!$B6)</f>
        <v>10</v>
      </c>
      <c r="C16" s="7" t="str">
        <f>IF(Calcul_Prix!$B6="","",Calcul_Prix!$C6)</f>
        <v>Article 1</v>
      </c>
      <c r="D16" s="19">
        <f>IF(Calcul_Prix!$B6="","",Calcul_Prix!$D6)</f>
        <v>2</v>
      </c>
      <c r="E16" s="7" t="str">
        <f>IF(Calcul_Prix!$B6="","",Calcul_Prix!$E6)</f>
        <v>Un</v>
      </c>
      <c r="F16" s="12">
        <f>IF(Calcul_Prix!$B6="","",Calcul_Prix!$L6)</f>
        <v>17.135999999999999</v>
      </c>
      <c r="G16" s="12">
        <f>IF(Calcul_Prix!$B6="","",Calcul_Prix!$M6)</f>
        <v>34.271999999999998</v>
      </c>
    </row>
    <row r="17" spans="1:7" ht="14.1" customHeight="1">
      <c r="A17" s="2">
        <v>2</v>
      </c>
      <c r="B17" s="7">
        <f>IF(Calcul_Prix!$B7="","",Calcul_Prix!$B7)</f>
        <v>25</v>
      </c>
      <c r="C17" s="7" t="str">
        <f>IF(Calcul_Prix!$B7="","",Calcul_Prix!$C7)</f>
        <v>Article 4</v>
      </c>
      <c r="D17" s="19">
        <f>IF(Calcul_Prix!$B7="","",Calcul_Prix!$D7)</f>
        <v>0.5</v>
      </c>
      <c r="E17" s="7" t="str">
        <f>IF(Calcul_Prix!$B7="","",Calcul_Prix!$E7)</f>
        <v>Un</v>
      </c>
      <c r="F17" s="12">
        <f>IF(Calcul_Prix!$B7="","",Calcul_Prix!$L7)</f>
        <v>65.541280000000015</v>
      </c>
      <c r="G17" s="12">
        <f>IF(Calcul_Prix!$B7="","",Calcul_Prix!$M7)</f>
        <v>32.770640000000007</v>
      </c>
    </row>
    <row r="18" spans="1:7" ht="14.1" customHeight="1">
      <c r="A18" s="2">
        <v>3</v>
      </c>
      <c r="B18" s="7">
        <f>IF(Calcul_Prix!$B8="","",Calcul_Prix!$B8)</f>
        <v>65</v>
      </c>
      <c r="C18" s="7" t="str">
        <f>IF(Calcul_Prix!$B8="","",Calcul_Prix!$C8)</f>
        <v>Article 12</v>
      </c>
      <c r="D18" s="19">
        <f>IF(Calcul_Prix!$B8="","",Calcul_Prix!$D8)</f>
        <v>9</v>
      </c>
      <c r="E18" s="7" t="str">
        <f>IF(Calcul_Prix!$B8="","",Calcul_Prix!$E8)</f>
        <v>ml</v>
      </c>
      <c r="F18" s="12">
        <f>IF(Calcul_Prix!$B8="","",Calcul_Prix!$L8)</f>
        <v>16.503</v>
      </c>
      <c r="G18" s="12">
        <f>IF(Calcul_Prix!$B8="","",Calcul_Prix!$M8)</f>
        <v>148.52699999999999</v>
      </c>
    </row>
    <row r="19" spans="1:7" ht="14.1" customHeight="1">
      <c r="A19" s="2">
        <v>4</v>
      </c>
      <c r="B19" s="7">
        <f>IF(Calcul_Prix!$B9="","",Calcul_Prix!$B9)</f>
        <v>80</v>
      </c>
      <c r="C19" s="7" t="str">
        <f>IF(Calcul_Prix!$B9="","",Calcul_Prix!$C9)</f>
        <v>Article 15</v>
      </c>
      <c r="D19" s="19">
        <f>IF(Calcul_Prix!$B9="","",Calcul_Prix!$D9)</f>
        <v>742</v>
      </c>
      <c r="E19" s="7" t="str">
        <f>IF(Calcul_Prix!$B9="","",Calcul_Prix!$E9)</f>
        <v>Kg</v>
      </c>
      <c r="F19" s="12">
        <f>IF(Calcul_Prix!$B9="","",Calcul_Prix!$L9)</f>
        <v>2.5695000000000001</v>
      </c>
      <c r="G19" s="12">
        <f>IF(Calcul_Prix!$B9="","",Calcul_Prix!$M9)</f>
        <v>1906.5690000000002</v>
      </c>
    </row>
    <row r="20" spans="1:7" ht="14.1" customHeight="1">
      <c r="A20" s="2">
        <v>5</v>
      </c>
      <c r="B20" s="7">
        <f>IF(Calcul_Prix!$B10="","",Calcul_Prix!$B10)</f>
        <v>90</v>
      </c>
      <c r="C20" s="7" t="str">
        <f>IF(Calcul_Prix!$B10="","",Calcul_Prix!$C10)</f>
        <v>Article 17</v>
      </c>
      <c r="D20" s="19">
        <f>IF(Calcul_Prix!$B10="","",Calcul_Prix!$D10)</f>
        <v>50</v>
      </c>
      <c r="E20" s="7" t="str">
        <f>IF(Calcul_Prix!$B10="","",Calcul_Prix!$E10)</f>
        <v>Un</v>
      </c>
      <c r="F20" s="12">
        <f>IF(Calcul_Prix!$B10="","",Calcul_Prix!$L10)</f>
        <v>5.5916000000000006</v>
      </c>
      <c r="G20" s="12">
        <f>IF(Calcul_Prix!$B10="","",Calcul_Prix!$M10)</f>
        <v>279.58000000000004</v>
      </c>
    </row>
    <row r="21" spans="1:7" ht="14.1" customHeight="1">
      <c r="A21" s="2">
        <v>6</v>
      </c>
      <c r="B21" s="7">
        <f>IF(Calcul_Prix!$B11="","",Calcul_Prix!$B11)</f>
        <v>100</v>
      </c>
      <c r="C21" s="7" t="str">
        <f>IF(Calcul_Prix!$B11="","",Calcul_Prix!$C11)</f>
        <v>Article 19</v>
      </c>
      <c r="D21" s="19">
        <f>IF(Calcul_Prix!$B11="","",Calcul_Prix!$D11)</f>
        <v>18</v>
      </c>
      <c r="E21" s="7" t="str">
        <f>IF(Calcul_Prix!$B11="","",Calcul_Prix!$E11)</f>
        <v>m²</v>
      </c>
      <c r="F21" s="12">
        <f>IF(Calcul_Prix!$B11="","",Calcul_Prix!$L11)</f>
        <v>17.165475000000001</v>
      </c>
      <c r="G21" s="12">
        <f>IF(Calcul_Prix!$B11="","",Calcul_Prix!$M11)</f>
        <v>308.97855000000004</v>
      </c>
    </row>
    <row r="22" spans="1:7" ht="14.1" customHeight="1">
      <c r="A22" s="2">
        <v>7</v>
      </c>
      <c r="B22" s="7">
        <f>IF(Calcul_Prix!$B12="","",Calcul_Prix!$B12)</f>
        <v>110</v>
      </c>
      <c r="C22" s="7" t="str">
        <f>IF(Calcul_Prix!$B12="","",Calcul_Prix!$C12)</f>
        <v>Article 21</v>
      </c>
      <c r="D22" s="19">
        <f>IF(Calcul_Prix!$B12="","",Calcul_Prix!$D12)</f>
        <v>6</v>
      </c>
      <c r="E22" s="7" t="str">
        <f>IF(Calcul_Prix!$B12="","",Calcul_Prix!$E12)</f>
        <v>m³</v>
      </c>
      <c r="F22" s="12">
        <f>IF(Calcul_Prix!$B12="","",Calcul_Prix!$L12)</f>
        <v>15.008099999999999</v>
      </c>
      <c r="G22" s="12">
        <f>IF(Calcul_Prix!$B12="","",Calcul_Prix!$M12)</f>
        <v>90.048599999999993</v>
      </c>
    </row>
    <row r="23" spans="1:7" ht="14.1" customHeight="1">
      <c r="A23" s="2">
        <v>8</v>
      </c>
      <c r="B23" s="7">
        <f>IF(Calcul_Prix!$B13="","",Calcul_Prix!$B13)</f>
        <v>150</v>
      </c>
      <c r="C23" s="7" t="str">
        <f>IF(Calcul_Prix!$B13="","",Calcul_Prix!$C13)</f>
        <v>Article 29</v>
      </c>
      <c r="D23" s="19">
        <f>IF(Calcul_Prix!$B13="","",Calcul_Prix!$D13)</f>
        <v>19</v>
      </c>
      <c r="E23" s="7" t="str">
        <f>IF(Calcul_Prix!$B13="","",Calcul_Prix!$E13)</f>
        <v>m³</v>
      </c>
      <c r="F23" s="12">
        <f>IF(Calcul_Prix!$B13="","",Calcul_Prix!$L13)</f>
        <v>16.55622</v>
      </c>
      <c r="G23" s="12">
        <f>IF(Calcul_Prix!$B13="","",Calcul_Prix!$M13)</f>
        <v>314.56817999999998</v>
      </c>
    </row>
    <row r="24" spans="1:7" ht="14.1" customHeight="1">
      <c r="A24" s="2">
        <v>9</v>
      </c>
      <c r="B24" s="7">
        <f>IF(Calcul_Prix!$B14="","",Calcul_Prix!$B14)</f>
        <v>30</v>
      </c>
      <c r="C24" s="7" t="str">
        <f>IF(Calcul_Prix!$B14="","",Calcul_Prix!$C14)</f>
        <v>Article 5</v>
      </c>
      <c r="D24" s="19">
        <f>IF(Calcul_Prix!$B14="","",Calcul_Prix!$D14)</f>
        <v>1</v>
      </c>
      <c r="E24" s="7" t="str">
        <f>IF(Calcul_Prix!$B14="","",Calcul_Prix!$E14)</f>
        <v>ml</v>
      </c>
      <c r="F24" s="12">
        <f>IF(Calcul_Prix!$B14="","",Calcul_Prix!$L14)</f>
        <v>72.127799999999993</v>
      </c>
      <c r="G24" s="12">
        <f>IF(Calcul_Prix!$B14="","",Calcul_Prix!$M14)</f>
        <v>72.127799999999993</v>
      </c>
    </row>
    <row r="25" spans="1:7" ht="14.1" customHeight="1">
      <c r="A25" s="2">
        <v>10</v>
      </c>
      <c r="B25" s="7">
        <f>IF(Calcul_Prix!$B15="","",Calcul_Prix!$B15)</f>
        <v>40</v>
      </c>
      <c r="C25" s="7" t="str">
        <f>IF(Calcul_Prix!$B15="","",Calcul_Prix!$C15)</f>
        <v>Article 7</v>
      </c>
      <c r="D25" s="19">
        <f>IF(Calcul_Prix!$B15="","",Calcul_Prix!$D15)</f>
        <v>4</v>
      </c>
      <c r="E25" s="7" t="str">
        <f>IF(Calcul_Prix!$B15="","",Calcul_Prix!$E15)</f>
        <v>Un</v>
      </c>
      <c r="F25" s="12">
        <f>IF(Calcul_Prix!$B15="","",Calcul_Prix!$L15)</f>
        <v>13.048</v>
      </c>
      <c r="G25" s="12">
        <f>IF(Calcul_Prix!$B15="","",Calcul_Prix!$M15)</f>
        <v>52.192</v>
      </c>
    </row>
    <row r="26" spans="1:7" ht="14.1" customHeight="1">
      <c r="A26" s="2">
        <v>11</v>
      </c>
      <c r="B26" s="7">
        <f>IF(Calcul_Prix!$B16="","",Calcul_Prix!$B16)</f>
        <v>15</v>
      </c>
      <c r="C26" s="7" t="str">
        <f>IF(Calcul_Prix!$B16="","",Calcul_Prix!$C16)</f>
        <v>Article 2</v>
      </c>
      <c r="D26" s="7">
        <f>IF(Calcul_Prix!$B16="","",Calcul_Prix!$D16)</f>
        <v>1.5</v>
      </c>
      <c r="E26" s="7" t="str">
        <f>IF(Calcul_Prix!$B16="","",Calcul_Prix!$E16)</f>
        <v>m²</v>
      </c>
      <c r="F26" s="12">
        <f>IF(Calcul_Prix!$B16="","",Calcul_Prix!$L16)</f>
        <v>35.911624999999994</v>
      </c>
      <c r="G26" s="12">
        <f>IF(Calcul_Prix!$B16="","",Calcul_Prix!$M16)</f>
        <v>53.867437499999994</v>
      </c>
    </row>
    <row r="27" spans="1:7" ht="14.1" customHeight="1">
      <c r="A27" s="2">
        <v>12</v>
      </c>
      <c r="B27" s="7">
        <f>IF(Calcul_Prix!$B17="","",Calcul_Prix!$B17)</f>
        <v>35</v>
      </c>
      <c r="C27" s="7" t="str">
        <f>IF(Calcul_Prix!$B17="","",Calcul_Prix!$C17)</f>
        <v>Article 6</v>
      </c>
      <c r="D27" s="7">
        <f>IF(Calcul_Prix!$B17="","",Calcul_Prix!$D17)</f>
        <v>1</v>
      </c>
      <c r="E27" s="7" t="str">
        <f>IF(Calcul_Prix!$B17="","",Calcul_Prix!$E17)</f>
        <v>m³</v>
      </c>
      <c r="F27" s="12">
        <f>IF(Calcul_Prix!$B17="","",Calcul_Prix!$L17)</f>
        <v>76.814909999999998</v>
      </c>
      <c r="G27" s="12">
        <f>IF(Calcul_Prix!$B17="","",Calcul_Prix!$M17)</f>
        <v>76.814909999999998</v>
      </c>
    </row>
    <row r="28" spans="1:7" ht="14.1" customHeight="1">
      <c r="A28" s="2">
        <v>13</v>
      </c>
      <c r="B28" s="7">
        <f>IF(Calcul_Prix!$B18="","",Calcul_Prix!$B18)</f>
        <v>45</v>
      </c>
      <c r="C28" s="7" t="str">
        <f>IF(Calcul_Prix!$B18="","",Calcul_Prix!$C18)</f>
        <v>Article 8</v>
      </c>
      <c r="D28" s="7">
        <f>IF(Calcul_Prix!$B18="","",Calcul_Prix!$D18)</f>
        <v>12</v>
      </c>
      <c r="E28" s="7" t="str">
        <f>IF(Calcul_Prix!$B18="","",Calcul_Prix!$E18)</f>
        <v>Un</v>
      </c>
      <c r="F28" s="12">
        <f>IF(Calcul_Prix!$B18="","",Calcul_Prix!$L18)</f>
        <v>13.891920000000001</v>
      </c>
      <c r="G28" s="12">
        <f>IF(Calcul_Prix!$B18="","",Calcul_Prix!$M18)</f>
        <v>166.70304000000002</v>
      </c>
    </row>
    <row r="29" spans="1:7" ht="14.1" customHeight="1">
      <c r="A29" s="2">
        <v>14</v>
      </c>
      <c r="B29" s="7">
        <f>IF(Calcul_Prix!$B19="","",Calcul_Prix!$B19)</f>
        <v>50</v>
      </c>
      <c r="C29" s="7" t="str">
        <f>IF(Calcul_Prix!$B19="","",Calcul_Prix!$C19)</f>
        <v>Article 9</v>
      </c>
      <c r="D29" s="7">
        <f>IF(Calcul_Prix!$B19="","",Calcul_Prix!$D19)</f>
        <v>20</v>
      </c>
      <c r="E29" s="7" t="str">
        <f>IF(Calcul_Prix!$B19="","",Calcul_Prix!$E19)</f>
        <v>Un</v>
      </c>
      <c r="F29" s="12">
        <f>IF(Calcul_Prix!$B19="","",Calcul_Prix!$L19)</f>
        <v>11.863040000000002</v>
      </c>
      <c r="G29" s="12">
        <f>IF(Calcul_Prix!$B19="","",Calcul_Prix!$M19)</f>
        <v>237.26080000000002</v>
      </c>
    </row>
    <row r="30" spans="1:7" ht="14.1" customHeight="1">
      <c r="A30" s="2">
        <v>15</v>
      </c>
      <c r="B30" s="7">
        <f>IF(Calcul_Prix!$B20="","",Calcul_Prix!$B20)</f>
        <v>55</v>
      </c>
      <c r="C30" s="7" t="str">
        <f>IF(Calcul_Prix!$B20="","",Calcul_Prix!$C20)</f>
        <v>Article 10</v>
      </c>
      <c r="D30" s="7">
        <f>IF(Calcul_Prix!$B20="","",Calcul_Prix!$D20)</f>
        <v>7</v>
      </c>
      <c r="E30" s="7" t="str">
        <f>IF(Calcul_Prix!$B20="","",Calcul_Prix!$E20)</f>
        <v>Un</v>
      </c>
      <c r="F30" s="12">
        <f>IF(Calcul_Prix!$B20="","",Calcul_Prix!$L20)</f>
        <v>22.03152</v>
      </c>
      <c r="G30" s="12">
        <f>IF(Calcul_Prix!$B20="","",Calcul_Prix!$M20)</f>
        <v>154.22064</v>
      </c>
    </row>
    <row r="31" spans="1:7" ht="14.1" customHeight="1">
      <c r="A31" s="2">
        <v>16</v>
      </c>
      <c r="B31" s="7">
        <f>IF(Calcul_Prix!$B21="","",Calcul_Prix!$B21)</f>
        <v>200</v>
      </c>
      <c r="C31" s="7" t="str">
        <f>IF(Calcul_Prix!$B21="","",Calcul_Prix!$C21)</f>
        <v>Article 39</v>
      </c>
      <c r="D31" s="7">
        <f>IF(Calcul_Prix!$B21="","",Calcul_Prix!$D21)</f>
        <v>1</v>
      </c>
      <c r="E31" s="7" t="str">
        <f>IF(Calcul_Prix!$B21="","",Calcul_Prix!$E21)</f>
        <v>Un</v>
      </c>
      <c r="F31" s="12">
        <f>IF(Calcul_Prix!$B21="","",Calcul_Prix!$L21)</f>
        <v>12.793200000000001</v>
      </c>
      <c r="G31" s="12">
        <f>IF(Calcul_Prix!$B21="","",Calcul_Prix!$M21)</f>
        <v>12.793200000000001</v>
      </c>
    </row>
    <row r="32" spans="1:7" ht="14.1" customHeight="1">
      <c r="A32" s="2">
        <v>17</v>
      </c>
      <c r="B32" s="7">
        <f>IF(Calcul_Prix!$B22="","",Calcul_Prix!$B22)</f>
        <v>175</v>
      </c>
      <c r="C32" s="7" t="str">
        <f>IF(Calcul_Prix!$B22="","",Calcul_Prix!$C22)</f>
        <v>Article 34</v>
      </c>
      <c r="D32" s="7">
        <f>IF(Calcul_Prix!$B22="","",Calcul_Prix!$D22)</f>
        <v>1</v>
      </c>
      <c r="E32" s="7" t="str">
        <f>IF(Calcul_Prix!$B22="","",Calcul_Prix!$E22)</f>
        <v>Un</v>
      </c>
      <c r="F32" s="12">
        <f>IF(Calcul_Prix!$B22="","",Calcul_Prix!$L22)</f>
        <v>12.410159999999999</v>
      </c>
      <c r="G32" s="12">
        <f>IF(Calcul_Prix!$B22="","",Calcul_Prix!$M22)</f>
        <v>12.410159999999999</v>
      </c>
    </row>
    <row r="33" spans="1:7" ht="14.1" customHeight="1">
      <c r="A33" s="2">
        <v>18</v>
      </c>
      <c r="B33" s="7">
        <f>IF(Calcul_Prix!$B23="","",Calcul_Prix!$B23)</f>
        <v>160</v>
      </c>
      <c r="C33" s="7" t="str">
        <f>IF(Calcul_Prix!$B23="","",Calcul_Prix!$C23)</f>
        <v>Article 31</v>
      </c>
      <c r="D33" s="7">
        <f>IF(Calcul_Prix!$B23="","",Calcul_Prix!$D23)</f>
        <v>124</v>
      </c>
      <c r="E33" s="7" t="str">
        <f>IF(Calcul_Prix!$B23="","",Calcul_Prix!$E23)</f>
        <v>Un</v>
      </c>
      <c r="F33" s="12">
        <f>IF(Calcul_Prix!$B23="","",Calcul_Prix!$L23)</f>
        <v>2.7692000000000005</v>
      </c>
      <c r="G33" s="12">
        <f>IF(Calcul_Prix!$B23="","",Calcul_Prix!$M23)</f>
        <v>343.38080000000008</v>
      </c>
    </row>
    <row r="34" spans="1:7" ht="14.1" customHeight="1">
      <c r="A34" s="2">
        <v>19</v>
      </c>
      <c r="B34" s="7">
        <f>IF(Calcul_Prix!$B24="","",Calcul_Prix!$B24)</f>
        <v>180</v>
      </c>
      <c r="C34" s="7" t="str">
        <f>IF(Calcul_Prix!$B24="","",Calcul_Prix!$C24)</f>
        <v>Article 35</v>
      </c>
      <c r="D34" s="7">
        <f>IF(Calcul_Prix!$B24="","",Calcul_Prix!$D24)</f>
        <v>1</v>
      </c>
      <c r="E34" s="7" t="str">
        <f>IF(Calcul_Prix!$B24="","",Calcul_Prix!$E24)</f>
        <v>Un</v>
      </c>
      <c r="F34" s="12">
        <f>IF(Calcul_Prix!$B24="","",Calcul_Prix!$L24)</f>
        <v>16.265200000000004</v>
      </c>
      <c r="G34" s="12">
        <f>IF(Calcul_Prix!$B24="","",Calcul_Prix!$M24)</f>
        <v>16.265200000000004</v>
      </c>
    </row>
    <row r="35" spans="1:7" ht="14.1" customHeight="1">
      <c r="A35" s="2">
        <v>20</v>
      </c>
      <c r="B35" s="7">
        <f>IF(Calcul_Prix!$B25="","",Calcul_Prix!$B25)</f>
        <v>195</v>
      </c>
      <c r="C35" s="7" t="str">
        <f>IF(Calcul_Prix!$B25="","",Calcul_Prix!$C25)</f>
        <v>Article 38</v>
      </c>
      <c r="D35" s="7">
        <f>IF(Calcul_Prix!$B25="","",Calcul_Prix!$D25)</f>
        <v>1</v>
      </c>
      <c r="E35" s="7" t="str">
        <f>IF(Calcul_Prix!$B25="","",Calcul_Prix!$E25)</f>
        <v>m³</v>
      </c>
      <c r="F35" s="12">
        <f>IF(Calcul_Prix!$B25="","",Calcul_Prix!$L25)</f>
        <v>12.881429999999998</v>
      </c>
      <c r="G35" s="12">
        <f>IF(Calcul_Prix!$B25="","",Calcul_Prix!$M25)</f>
        <v>12.881429999999998</v>
      </c>
    </row>
    <row r="36" spans="1:7" ht="14.1" customHeight="1">
      <c r="A36" s="25">
        <v>31</v>
      </c>
      <c r="B36" s="10" t="str">
        <f>IF(Calcul_Prix!$B26="","",Calcul_Prix!$B26)</f>
        <v/>
      </c>
      <c r="C36" s="10" t="str">
        <f>IF(Calcul_Prix!$B26="","",Calcul_Prix!$C26)</f>
        <v/>
      </c>
      <c r="D36" s="10" t="str">
        <f>IF(Calcul_Prix!$B26="","",Calcul_Prix!$D26)</f>
        <v/>
      </c>
      <c r="E36" s="10" t="str">
        <f>IF(Calcul_Prix!$B26="","",Calcul_Prix!$E26)</f>
        <v/>
      </c>
      <c r="F36" s="13" t="str">
        <f>IF(Calcul_Prix!$B26="","",Calcul_Prix!$L26)</f>
        <v/>
      </c>
      <c r="G36" s="13" t="str">
        <f>IF(Calcul_Prix!$B26="","",Calcul_Prix!$M26)</f>
        <v/>
      </c>
    </row>
    <row r="37" spans="1:7" ht="15.95" customHeight="1">
      <c r="F37" s="2" t="s">
        <v>10</v>
      </c>
      <c r="G37" s="14">
        <f>SUM(G15:G36)</f>
        <v>4326.2313875000009</v>
      </c>
    </row>
    <row r="38" spans="1:7" ht="15.95" customHeight="1">
      <c r="F38" s="4" t="s">
        <v>11</v>
      </c>
      <c r="G38" s="14">
        <f>G37*0.2</f>
        <v>865.24627750000025</v>
      </c>
    </row>
    <row r="39" spans="1:7" ht="15.95" customHeight="1">
      <c r="F39" s="2" t="s">
        <v>12</v>
      </c>
      <c r="G39" s="14">
        <f>G37+G38</f>
        <v>5191.4776650000013</v>
      </c>
    </row>
  </sheetData>
  <printOptions horizontalCentered="1"/>
  <pageMargins left="0.39370078740157483" right="0.39370078740157483" top="0.59055118110236227" bottom="0.39370078740157483" header="0.19685039370078741" footer="0.1968503937007874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Prix</vt:lpstr>
      <vt:lpstr>Calcul_Prix</vt:lpstr>
      <vt:lpstr>Devis</vt:lpstr>
      <vt:lpstr>FIN_CALCUL_PRIX</vt:lpstr>
      <vt:lpstr>FIN_DEVIS</vt:lpstr>
      <vt:lpstr>Devis!Zone_d_impression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Axel</dc:creator>
  <cp:lastModifiedBy> </cp:lastModifiedBy>
  <cp:lastPrinted>2018-01-06T10:21:18Z</cp:lastPrinted>
  <dcterms:created xsi:type="dcterms:W3CDTF">2010-02-05T07:12:58Z</dcterms:created>
  <dcterms:modified xsi:type="dcterms:W3CDTF">2018-01-06T10:45:07Z</dcterms:modified>
</cp:coreProperties>
</file>