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 codeName="{320AAD7A-AEEB-3B57-35EE-6C7AAB037B02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Jimm\Desktop\Présentation atelier\"/>
    </mc:Choice>
  </mc:AlternateContent>
  <xr:revisionPtr revIDLastSave="0" documentId="13_ncr:1_{A8920CEB-C3C4-43D8-B430-6B47BF4D7513}" xr6:coauthVersionLast="28" xr6:coauthVersionMax="28" xr10:uidLastSave="{00000000-0000-0000-0000-000000000000}"/>
  <bookViews>
    <workbookView xWindow="0" yWindow="0" windowWidth="22260" windowHeight="12645" xr2:uid="{00000000-000D-0000-FFFF-FFFF00000000}"/>
  </bookViews>
  <sheets>
    <sheet name="Matériau" sheetId="2" r:id="rId1"/>
    <sheet name="Quincaillerie" sheetId="5" r:id="rId2"/>
    <sheet name="Porte et comptoir" sheetId="3" r:id="rId3"/>
    <sheet name="Main d'oeuvre" sheetId="1" r:id="rId4"/>
    <sheet name="Estimation" sheetId="4" r:id="rId5"/>
    <sheet name="Inventaire" sheetId="8" r:id="rId6"/>
    <sheet name="Paramètres" sheetId="6" r:id="rId7"/>
  </sheets>
  <definedNames>
    <definedName name="FieldsWithNewLineOnTab" localSheetId="0">TMateriau[Prix],TMateriau[Total]</definedName>
    <definedName name="Item" localSheetId="0">TMateriau[Item]</definedName>
    <definedName name="Item" localSheetId="2">TPorteComptoir[Item]</definedName>
    <definedName name="Item" localSheetId="1">TQuincaillerie[Item]</definedName>
    <definedName name="Materiau" localSheetId="5">OFFSET(Inventaire!$A$2,,,COUNTA(Inventaire!$A:$A)-1)</definedName>
    <definedName name="PorteComptoir" localSheetId="5">OFFSET(Inventaire!$E$2,,,COUNTA(Inventaire!$E:$E)-1)</definedName>
    <definedName name="Prix">TMateriau[Prix],TQuincaillerie[Prix],TPorteComptoir[Prix]</definedName>
    <definedName name="ProtectedFields" localSheetId="0">TMateriau[Sous-total],TMateriau[Profit],TMateriau[Total]</definedName>
    <definedName name="ProtectedFields" localSheetId="2">TPorteComptoir[Sous-total],TPorteComptoir[Profit],TPorteComptoir[Total]</definedName>
    <definedName name="ProtectedFields" localSheetId="1">TQuincaillerie[Sous-total],TQuincaillerie[Profit],TQuincaillerie[Total]</definedName>
    <definedName name="Quincaillerie" localSheetId="5">OFFSET(Inventaire!$C$2,,,COUNTA(Inventaire!$C:$C)-1)</definedName>
    <definedName name="rangePorteeClasseur">Inventaire!$A$2:$A$8</definedName>
    <definedName name="Total">TMateriau[Total]+TQuincaillerie[Total]+TPorteComptoir[Total]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4" l="1"/>
  <c r="E3" i="2" l="1"/>
  <c r="F3" i="2"/>
  <c r="E3" i="5"/>
  <c r="F3" i="5"/>
  <c r="G3" i="5" s="1"/>
  <c r="G3" i="2" l="1"/>
  <c r="E8" i="4"/>
  <c r="F6" i="1"/>
  <c r="F5" i="1"/>
  <c r="F4" i="1"/>
  <c r="E7" i="4" l="1"/>
  <c r="E6" i="4"/>
  <c r="C8" i="4" l="1"/>
  <c r="D8" i="4" s="1"/>
  <c r="C7" i="4"/>
  <c r="D6" i="1"/>
  <c r="C6" i="4" l="1"/>
  <c r="D6" i="4" s="1"/>
  <c r="E6" i="1"/>
  <c r="G6" i="1" s="1"/>
  <c r="D5" i="1" l="1"/>
  <c r="D4" i="1"/>
  <c r="E5" i="1" l="1"/>
  <c r="G5" i="1" s="1"/>
  <c r="E4" i="1"/>
  <c r="G4" i="1" l="1"/>
  <c r="E5" i="4" s="1"/>
  <c r="C5" i="4"/>
  <c r="C9" i="4" s="1"/>
  <c r="E9" i="4" l="1"/>
  <c r="D5" i="4"/>
  <c r="D9" i="4" s="1"/>
  <c r="E10" i="4" l="1"/>
  <c r="E13" i="4" s="1"/>
</calcChain>
</file>

<file path=xl/sharedStrings.xml><?xml version="1.0" encoding="utf-8"?>
<sst xmlns="http://schemas.openxmlformats.org/spreadsheetml/2006/main" count="94" uniqueCount="52">
  <si>
    <t>Main d'oeuvre</t>
  </si>
  <si>
    <t>Matériau</t>
  </si>
  <si>
    <t>Porte et comptoir</t>
  </si>
  <si>
    <t>Transport</t>
  </si>
  <si>
    <t>SOUS-TOTAL</t>
  </si>
  <si>
    <t>Item</t>
  </si>
  <si>
    <t>Qte</t>
  </si>
  <si>
    <t>Prix</t>
  </si>
  <si>
    <t>Quincaillerie</t>
  </si>
  <si>
    <t>Ajustement</t>
  </si>
  <si>
    <t>Fabrication</t>
  </si>
  <si>
    <t>Installation</t>
  </si>
  <si>
    <t>Nb. heure</t>
  </si>
  <si>
    <t>Taux horaire</t>
  </si>
  <si>
    <t>PROFIT</t>
  </si>
  <si>
    <t>Moins de 250$</t>
  </si>
  <si>
    <t>250$ et plus</t>
  </si>
  <si>
    <t>FRAIS</t>
  </si>
  <si>
    <t>Frais fixe</t>
  </si>
  <si>
    <t>Frais fixes</t>
  </si>
  <si>
    <t>Total</t>
  </si>
  <si>
    <t>$</t>
  </si>
  <si>
    <t>%</t>
  </si>
  <si>
    <t>Tuyau 6 pouces</t>
  </si>
  <si>
    <t>Estimation</t>
  </si>
  <si>
    <t>TAUX HORAIRE</t>
  </si>
  <si>
    <t>Finition</t>
  </si>
  <si>
    <t>Sous-total</t>
  </si>
  <si>
    <t>Profit</t>
  </si>
  <si>
    <t>Coût</t>
  </si>
  <si>
    <t>Boite 50 clous 3 pouces</t>
  </si>
  <si>
    <t>Boite 50 clous 5 pouces</t>
  </si>
  <si>
    <t>Comptoir en stratifié</t>
  </si>
  <si>
    <t>Comptoir de quartz</t>
  </si>
  <si>
    <t>Comptoir en granit</t>
  </si>
  <si>
    <t>Feuille merisier rouge</t>
  </si>
  <si>
    <t>Feuille merisier verte</t>
  </si>
  <si>
    <t>Feuille merisier jaune</t>
  </si>
  <si>
    <t>Panneau érable piqué rougeâtre</t>
  </si>
  <si>
    <t>Panneau style meringue</t>
  </si>
  <si>
    <t>Meuble utile</t>
  </si>
  <si>
    <t>Meuble inutile</t>
  </si>
  <si>
    <t>Penture de porte</t>
  </si>
  <si>
    <t>Penture extensible</t>
  </si>
  <si>
    <t>Coulisse de tiroir standard</t>
  </si>
  <si>
    <t>Coulisse de tiroir silencieuse</t>
  </si>
  <si>
    <t>Petite porte</t>
  </si>
  <si>
    <t>Porte moyenne</t>
  </si>
  <si>
    <t>Grande porte</t>
  </si>
  <si>
    <t>GRAND-TOTAL</t>
  </si>
  <si>
    <t xml:space="preserve">Profit </t>
  </si>
  <si>
    <t>Paramètres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</si>
</sst>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* #,##0.00_)\ &quot;$&quot;_ ;_ * \(#,##0.00\)\ &quot;$&quot;_ ;_ * &quot;-&quot;??_)\ &quot;$&quot;_ ;_ @_ "/>
    <numFmt numFmtId="43" formatCode="_ * #,##0.00_)\ _$_ ;_ * \(#,##0.00\)\ _$_ ;_ * &quot;-&quot;??_)\ _$_ ;_ @_ "/>
    <numFmt numFmtId="164" formatCode="#,##0.00\ &quot;$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theme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0.249977111117893"/>
      </bottom>
      <diagonal/>
    </border>
    <border>
      <left/>
      <right/>
      <top style="thin">
        <color indexed="64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indexed="64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right"/>
    </xf>
    <xf numFmtId="164" fontId="0" fillId="0" borderId="0" xfId="1" applyNumberFormat="1" applyFont="1"/>
    <xf numFmtId="0" fontId="0" fillId="0" borderId="0" xfId="0" applyFill="1"/>
    <xf numFmtId="0" fontId="4" fillId="0" borderId="0" xfId="0" applyFont="1" applyFill="1" applyAlignment="1">
      <alignment vertical="center"/>
    </xf>
    <xf numFmtId="0" fontId="3" fillId="5" borderId="1" xfId="0" applyFont="1" applyFill="1" applyBorder="1" applyAlignment="1">
      <alignment horizontal="right"/>
    </xf>
    <xf numFmtId="0" fontId="3" fillId="5" borderId="2" xfId="0" applyFont="1" applyFill="1" applyBorder="1" applyAlignment="1">
      <alignment horizontal="right"/>
    </xf>
    <xf numFmtId="0" fontId="0" fillId="0" borderId="1" xfId="0" applyBorder="1"/>
    <xf numFmtId="0" fontId="1" fillId="4" borderId="0" xfId="0" applyFont="1" applyFill="1"/>
    <xf numFmtId="0" fontId="0" fillId="4" borderId="0" xfId="1" applyNumberFormat="1" applyFont="1" applyFill="1"/>
    <xf numFmtId="0" fontId="0" fillId="4" borderId="0" xfId="0" applyFill="1"/>
    <xf numFmtId="0" fontId="0" fillId="4" borderId="0" xfId="0" applyFill="1" applyAlignment="1">
      <alignment horizontal="right"/>
    </xf>
    <xf numFmtId="0" fontId="0" fillId="4" borderId="0" xfId="2" applyNumberFormat="1" applyFont="1" applyFill="1"/>
    <xf numFmtId="0" fontId="1" fillId="2" borderId="1" xfId="0" applyFont="1" applyFill="1" applyBorder="1"/>
    <xf numFmtId="164" fontId="0" fillId="3" borderId="7" xfId="1" applyNumberFormat="1" applyFont="1" applyFill="1" applyBorder="1"/>
    <xf numFmtId="0" fontId="1" fillId="3" borderId="7" xfId="0" applyFont="1" applyFill="1" applyBorder="1" applyAlignment="1">
      <alignment horizontal="right"/>
    </xf>
    <xf numFmtId="0" fontId="1" fillId="0" borderId="0" xfId="0" applyFont="1" applyFill="1"/>
    <xf numFmtId="164" fontId="0" fillId="0" borderId="0" xfId="0" applyNumberFormat="1"/>
    <xf numFmtId="0" fontId="3" fillId="6" borderId="9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vertical="center"/>
    </xf>
    <xf numFmtId="0" fontId="0" fillId="0" borderId="0" xfId="0" applyFill="1" applyBorder="1"/>
    <xf numFmtId="0" fontId="3" fillId="6" borderId="1" xfId="0" applyFont="1" applyFill="1" applyBorder="1" applyAlignment="1">
      <alignment horizontal="right"/>
    </xf>
    <xf numFmtId="0" fontId="0" fillId="4" borderId="0" xfId="3" applyNumberFormat="1" applyFont="1" applyFill="1"/>
    <xf numFmtId="0" fontId="1" fillId="2" borderId="1" xfId="0" applyFont="1" applyFill="1" applyBorder="1" applyAlignment="1">
      <alignment horizontal="right"/>
    </xf>
    <xf numFmtId="0" fontId="0" fillId="7" borderId="12" xfId="0" applyFill="1" applyBorder="1"/>
    <xf numFmtId="0" fontId="0" fillId="7" borderId="13" xfId="0" applyFill="1" applyBorder="1"/>
    <xf numFmtId="0" fontId="0" fillId="7" borderId="14" xfId="1" applyNumberFormat="1" applyFont="1" applyFill="1" applyBorder="1"/>
    <xf numFmtId="0" fontId="0" fillId="7" borderId="1" xfId="0" applyFill="1" applyBorder="1"/>
    <xf numFmtId="164" fontId="1" fillId="2" borderId="1" xfId="0" applyNumberFormat="1" applyFont="1" applyFill="1" applyBorder="1"/>
    <xf numFmtId="0" fontId="0" fillId="0" borderId="17" xfId="0" applyBorder="1"/>
    <xf numFmtId="0" fontId="1" fillId="2" borderId="2" xfId="0" applyFont="1" applyFill="1" applyBorder="1" applyAlignment="1">
      <alignment horizontal="right"/>
    </xf>
    <xf numFmtId="0" fontId="1" fillId="2" borderId="18" xfId="0" applyFont="1" applyFill="1" applyBorder="1" applyAlignment="1">
      <alignment horizontal="right"/>
    </xf>
    <xf numFmtId="0" fontId="1" fillId="2" borderId="19" xfId="0" applyFont="1" applyFill="1" applyBorder="1" applyAlignment="1">
      <alignment horizontal="right"/>
    </xf>
    <xf numFmtId="0" fontId="1" fillId="2" borderId="17" xfId="0" applyFont="1" applyFill="1" applyBorder="1" applyAlignment="1">
      <alignment horizontal="right"/>
    </xf>
    <xf numFmtId="0" fontId="0" fillId="7" borderId="15" xfId="1" applyNumberFormat="1" applyFont="1" applyFill="1" applyBorder="1" applyProtection="1"/>
    <xf numFmtId="0" fontId="0" fillId="7" borderId="16" xfId="1" applyNumberFormat="1" applyFont="1" applyFill="1" applyBorder="1" applyProtection="1"/>
    <xf numFmtId="0" fontId="0" fillId="0" borderId="0" xfId="0" applyFont="1" applyFill="1" applyBorder="1"/>
    <xf numFmtId="0" fontId="0" fillId="0" borderId="0" xfId="0" applyFont="1" applyFill="1" applyBorder="1" applyAlignment="1">
      <alignment horizontal="right"/>
    </xf>
    <xf numFmtId="0" fontId="0" fillId="0" borderId="0" xfId="0" applyNumberFormat="1" applyFont="1" applyFill="1" applyBorder="1" applyAlignment="1">
      <alignment horizontal="right"/>
    </xf>
    <xf numFmtId="0" fontId="0" fillId="8" borderId="0" xfId="0" applyFont="1" applyFill="1" applyBorder="1" applyProtection="1">
      <protection locked="0"/>
    </xf>
    <xf numFmtId="164" fontId="0" fillId="8" borderId="0" xfId="1" applyNumberFormat="1" applyFont="1" applyFill="1" applyBorder="1" applyProtection="1">
      <protection locked="0"/>
    </xf>
    <xf numFmtId="0" fontId="0" fillId="8" borderId="0" xfId="0" applyNumberFormat="1" applyFont="1" applyFill="1" applyBorder="1" applyProtection="1">
      <protection locked="0"/>
    </xf>
    <xf numFmtId="164" fontId="0" fillId="0" borderId="0" xfId="0" applyNumberFormat="1" applyFont="1" applyFill="1" applyBorder="1" applyAlignment="1">
      <alignment horizontal="right"/>
    </xf>
    <xf numFmtId="10" fontId="0" fillId="0" borderId="0" xfId="0" applyNumberFormat="1" applyFont="1" applyFill="1" applyBorder="1" applyAlignment="1">
      <alignment horizontal="right"/>
    </xf>
    <xf numFmtId="164" fontId="0" fillId="2" borderId="0" xfId="1" applyNumberFormat="1" applyFont="1" applyFill="1" applyBorder="1" applyProtection="1"/>
    <xf numFmtId="164" fontId="0" fillId="2" borderId="0" xfId="0" applyNumberFormat="1" applyFont="1" applyFill="1" applyBorder="1" applyAlignment="1" applyProtection="1">
      <alignment horizontal="right"/>
    </xf>
    <xf numFmtId="9" fontId="0" fillId="2" borderId="0" xfId="2" applyNumberFormat="1" applyFont="1" applyFill="1" applyBorder="1" applyProtection="1"/>
    <xf numFmtId="164" fontId="0" fillId="8" borderId="0" xfId="0" applyNumberFormat="1" applyFont="1" applyFill="1" applyBorder="1" applyProtection="1">
      <protection locked="0"/>
    </xf>
    <xf numFmtId="0" fontId="0" fillId="8" borderId="6" xfId="0" applyFill="1" applyBorder="1" applyAlignment="1" applyProtection="1">
      <alignment horizontal="right"/>
      <protection locked="0"/>
    </xf>
    <xf numFmtId="0" fontId="0" fillId="8" borderId="4" xfId="0" applyFill="1" applyBorder="1" applyAlignment="1" applyProtection="1">
      <alignment horizontal="right"/>
      <protection locked="0"/>
    </xf>
    <xf numFmtId="0" fontId="0" fillId="8" borderId="10" xfId="0" applyFill="1" applyBorder="1" applyProtection="1">
      <protection locked="0"/>
    </xf>
    <xf numFmtId="164" fontId="0" fillId="8" borderId="11" xfId="3" applyNumberFormat="1" applyFont="1" applyFill="1" applyBorder="1" applyProtection="1">
      <protection locked="0"/>
    </xf>
    <xf numFmtId="164" fontId="0" fillId="8" borderId="1" xfId="1" applyNumberFormat="1" applyFont="1" applyFill="1" applyBorder="1" applyProtection="1">
      <protection locked="0"/>
    </xf>
    <xf numFmtId="164" fontId="0" fillId="2" borderId="5" xfId="0" applyNumberFormat="1" applyFill="1" applyBorder="1" applyAlignment="1">
      <alignment horizontal="right"/>
    </xf>
    <xf numFmtId="164" fontId="0" fillId="2" borderId="5" xfId="0" applyNumberFormat="1" applyFont="1" applyFill="1" applyBorder="1" applyAlignment="1">
      <alignment horizontal="right"/>
    </xf>
    <xf numFmtId="9" fontId="0" fillId="2" borderId="5" xfId="2" applyFont="1" applyFill="1" applyBorder="1"/>
    <xf numFmtId="164" fontId="1" fillId="2" borderId="6" xfId="0" applyNumberFormat="1" applyFont="1" applyFill="1" applyBorder="1"/>
    <xf numFmtId="164" fontId="0" fillId="2" borderId="3" xfId="0" applyNumberFormat="1" applyFill="1" applyBorder="1" applyAlignment="1">
      <alignment horizontal="right"/>
    </xf>
    <xf numFmtId="164" fontId="0" fillId="2" borderId="3" xfId="0" applyNumberFormat="1" applyFont="1" applyFill="1" applyBorder="1" applyAlignment="1">
      <alignment horizontal="right"/>
    </xf>
    <xf numFmtId="0" fontId="4" fillId="5" borderId="0" xfId="0" applyFont="1" applyFill="1" applyAlignment="1">
      <alignment horizontal="center" vertical="center"/>
    </xf>
    <xf numFmtId="0" fontId="1" fillId="2" borderId="8" xfId="0" applyFont="1" applyFill="1" applyBorder="1" applyAlignment="1">
      <alignment horizontal="right"/>
    </xf>
    <xf numFmtId="0" fontId="5" fillId="5" borderId="8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2">
    <dxf>
      <numFmt numFmtId="164" formatCode="#,##0.00\ &quot;$&quot;"/>
      <fill>
        <patternFill patternType="solid">
          <fgColor indexed="64"/>
          <bgColor theme="5" tint="0.39997558519241921"/>
        </patternFill>
      </fill>
    </dxf>
    <dxf>
      <numFmt numFmtId="13" formatCode="0%"/>
      <fill>
        <patternFill patternType="solid">
          <fgColor indexed="64"/>
          <bgColor theme="5" tint="0.39997558519241921"/>
        </patternFill>
      </fill>
    </dxf>
    <dxf>
      <numFmt numFmtId="164" formatCode="#,##0.00\ &quot;$&quot;"/>
      <fill>
        <patternFill patternType="solid">
          <fgColor indexed="64"/>
          <bgColor theme="5" tint="0.39997558519241921"/>
        </patternFill>
      </fill>
    </dxf>
    <dxf>
      <numFmt numFmtId="164" formatCode="#,##0.00\ &quot;$&quot;"/>
      <fill>
        <patternFill patternType="solid">
          <fgColor indexed="64"/>
          <bgColor theme="4" tint="0.39997558519241921"/>
        </patternFill>
      </fill>
    </dxf>
    <dxf>
      <numFmt numFmtId="0" formatCode="General"/>
      <fill>
        <patternFill patternType="solid">
          <fgColor indexed="64"/>
          <bgColor theme="4" tint="0.39997558519241921"/>
        </patternFill>
      </fill>
    </dxf>
    <dxf>
      <fill>
        <patternFill patternType="solid">
          <fgColor indexed="64"/>
          <bgColor theme="4" tint="0.39997558519241921"/>
        </patternFill>
      </fill>
    </dxf>
    <dxf>
      <numFmt numFmtId="164" formatCode="#,##0.00\ &quot;$&quot;"/>
      <fill>
        <patternFill patternType="solid">
          <fgColor indexed="64"/>
          <bgColor theme="5" tint="0.39997558519241921"/>
        </patternFill>
      </fill>
    </dxf>
    <dxf>
      <numFmt numFmtId="13" formatCode="0%"/>
      <fill>
        <patternFill patternType="solid">
          <fgColor indexed="64"/>
          <bgColor theme="5" tint="0.39997558519241921"/>
        </patternFill>
      </fill>
    </dxf>
    <dxf>
      <numFmt numFmtId="164" formatCode="#,##0.00\ &quot;$&quot;"/>
      <fill>
        <patternFill patternType="solid">
          <fgColor indexed="64"/>
          <bgColor theme="5" tint="0.39997558519241921"/>
        </patternFill>
      </fill>
    </dxf>
    <dxf>
      <numFmt numFmtId="164" formatCode="#,##0.00\ &quot;$&quot;"/>
      <fill>
        <patternFill patternType="solid">
          <fgColor indexed="64"/>
          <bgColor theme="4" tint="0.39997558519241921"/>
        </patternFill>
      </fill>
    </dxf>
    <dxf>
      <numFmt numFmtId="0" formatCode="General"/>
      <fill>
        <patternFill patternType="solid">
          <fgColor indexed="64"/>
          <bgColor theme="4" tint="0.39997558519241921"/>
        </patternFill>
      </fill>
    </dxf>
    <dxf>
      <fill>
        <patternFill patternType="solid">
          <fgColor indexed="64"/>
          <bgColor theme="4" tint="0.39997558519241921"/>
        </patternFill>
      </fill>
    </dxf>
    <dxf>
      <numFmt numFmtId="164" formatCode="#,##0.00\ &quot;$&quot;"/>
      <fill>
        <patternFill patternType="solid">
          <fgColor indexed="64"/>
          <bgColor theme="5" tint="0.39997558519241921"/>
        </patternFill>
      </fill>
    </dxf>
    <dxf>
      <numFmt numFmtId="13" formatCode="0%"/>
      <fill>
        <patternFill patternType="solid">
          <fgColor indexed="64"/>
          <bgColor theme="5" tint="0.39997558519241921"/>
        </patternFill>
      </fill>
    </dxf>
    <dxf>
      <numFmt numFmtId="164" formatCode="#,##0.00\ &quot;$&quot;"/>
      <fill>
        <patternFill patternType="solid">
          <fgColor indexed="64"/>
          <bgColor theme="5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protection locked="0" hidden="0"/>
    </dxf>
    <dxf>
      <numFmt numFmtId="164" formatCode="#,##0.00\ &quot;$&quot;"/>
      <fill>
        <patternFill patternType="solid">
          <fgColor indexed="64"/>
          <bgColor theme="4" tint="0.39997558519241921"/>
        </patternFill>
      </fill>
    </dxf>
    <dxf>
      <protection locked="0" hidden="0"/>
    </dxf>
    <dxf>
      <numFmt numFmtId="0" formatCode="General"/>
      <fill>
        <patternFill patternType="solid">
          <fgColor indexed="64"/>
          <bgColor theme="4" tint="0.39997558519241921"/>
        </patternFill>
      </fill>
    </dxf>
    <dxf>
      <protection locked="0" hidden="0"/>
    </dxf>
    <dxf>
      <fill>
        <patternFill patternType="solid">
          <fgColor indexed="64"/>
          <bgColor theme="4" tint="0.39997558519241921"/>
        </patternFill>
      </fill>
    </dxf>
    <dxf>
      <font>
        <b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0</xdr:rowOff>
        </xdr:from>
        <xdr:to>
          <xdr:col>2</xdr:col>
          <xdr:colOff>0</xdr:colOff>
          <xdr:row>3</xdr:row>
          <xdr:rowOff>38100</xdr:rowOff>
        </xdr:to>
        <xdr:sp macro="" textlink="">
          <xdr:nvSpPr>
            <xdr:cNvPr id="3073" name="CB_Materiau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0</xdr:rowOff>
        </xdr:from>
        <xdr:to>
          <xdr:col>2</xdr:col>
          <xdr:colOff>0</xdr:colOff>
          <xdr:row>4</xdr:row>
          <xdr:rowOff>38100</xdr:rowOff>
        </xdr:to>
        <xdr:sp macro="" textlink="">
          <xdr:nvSpPr>
            <xdr:cNvPr id="4098" name="CB_Quincaillerie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0</xdr:rowOff>
        </xdr:from>
        <xdr:to>
          <xdr:col>2</xdr:col>
          <xdr:colOff>0</xdr:colOff>
          <xdr:row>3</xdr:row>
          <xdr:rowOff>38100</xdr:rowOff>
        </xdr:to>
        <xdr:sp macro="" textlink="">
          <xdr:nvSpPr>
            <xdr:cNvPr id="5121" name="CB_PorteComptoir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073194B-2C23-4782-9319-BFA1BE9525B5}" name="TMateriau" displayName="TMateriau" ref="B2:G3" headerRowDxfId="21">
  <tableColumns count="6">
    <tableColumn id="1" xr3:uid="{B7F45D30-02A7-459C-91C3-1F91E5D2363E}" name="Item" totalsRowLabel="Total" dataDxfId="20" totalsRowDxfId="19"/>
    <tableColumn id="2" xr3:uid="{0B93D957-9395-4206-AA81-24ED0A3CD4B5}" name="Qte" dataDxfId="18" totalsRowDxfId="17"/>
    <tableColumn id="3" xr3:uid="{1DA8E91E-84EA-44A3-B9D4-3531DC0064DC}" name="Prix" dataDxfId="16" totalsRowDxfId="15"/>
    <tableColumn id="4" xr3:uid="{BDA67054-F544-426D-A352-E3D8E198E9D0}" name="Sous-total" totalsRowFunction="count" dataDxfId="14">
      <calculatedColumnFormula>TMateriau[[#This Row],[Qte]]*TMateriau[[#This Row],[Prix]]</calculatedColumnFormula>
    </tableColumn>
    <tableColumn id="5" xr3:uid="{59F784C3-75EB-4CE8-9BBF-C4378BDB4061}" name="Profit" dataDxfId="13">
      <calculatedColumnFormula>IF(TMateriau[Prix]&lt;250,Paramètres!C$13/100,Paramètres!C$14/100)</calculatedColumnFormula>
    </tableColumn>
    <tableColumn id="6" xr3:uid="{A5AF2C92-E440-4E3D-A658-DC699C05ED79}" name="Total" dataDxfId="12">
      <calculatedColumnFormula>TMateriau[Sous-total]+(TMateriau[Sous-total]*TMateriau[Profit])</calculatedColumnFormula>
    </tableColumn>
  </tableColumns>
  <tableStyleInfo name="TableStyleMedium10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886C93A-94B5-45FD-B3DD-18682E0C19FD}" name="TQuincaillerie" displayName="TQuincaillerie" ref="B2:G3" totalsRowShown="0">
  <tableColumns count="6">
    <tableColumn id="1" xr3:uid="{6DB41311-EFB9-4696-955C-B953FADEB608}" name="Item" dataDxfId="11"/>
    <tableColumn id="2" xr3:uid="{3D1DF4D4-387F-4EBF-9003-0EF86CF2274E}" name="Qte" dataDxfId="10"/>
    <tableColumn id="3" xr3:uid="{96A0C1FE-47F4-44C7-9BAC-825C66AB7F12}" name="Prix" dataDxfId="9"/>
    <tableColumn id="4" xr3:uid="{C11BBB33-484F-4D7B-A3DC-38C48301E4ED}" name="Sous-total" dataDxfId="8">
      <calculatedColumnFormula>TQuincaillerie[Qte]*TQuincaillerie[Prix]</calculatedColumnFormula>
    </tableColumn>
    <tableColumn id="5" xr3:uid="{84FC973C-2D22-4529-83F5-AEF8F2F0C5F4}" name="Profit" dataDxfId="7">
      <calculatedColumnFormula>IF(TQuincaillerie[Prix]&lt;250,Paramètres!C$17/100,Paramètres!C$18/100)</calculatedColumnFormula>
    </tableColumn>
    <tableColumn id="6" xr3:uid="{153FD2A9-5C1E-40FB-8066-1E1E4947E377}" name="Total" dataDxfId="6">
      <calculatedColumnFormula>TQuincaillerie[Sous-total]+(TQuincaillerie[Sous-total]*TQuincaillerie[Profit])</calculatedColumnFormula>
    </tableColumn>
  </tableColumns>
  <tableStyleInfo name="TableStyleMedium10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5DD421D-2310-4321-AEF8-33D41890F776}" name="TPorteComptoir" displayName="TPorteComptoir" ref="B2:G3" insertRow="1" totalsRowShown="0">
  <tableColumns count="6">
    <tableColumn id="1" xr3:uid="{BD369BED-FCD6-4A3A-B624-0F6360649753}" name="Item" dataDxfId="5"/>
    <tableColumn id="2" xr3:uid="{5BB75D58-BAE0-434A-81E6-1673A7519F1E}" name="Qte" dataDxfId="4"/>
    <tableColumn id="3" xr3:uid="{F0392355-8245-4337-ABF5-3137CECD403E}" name="Prix" dataDxfId="3"/>
    <tableColumn id="4" xr3:uid="{9939686B-ECA9-43F2-91DF-76667621D826}" name="Sous-total" dataDxfId="2">
      <calculatedColumnFormula>TPorteComptoir[Qte]*TPorteComptoir[Prix]</calculatedColumnFormula>
    </tableColumn>
    <tableColumn id="5" xr3:uid="{A9CF9EF2-F7C9-4E76-9963-42453823E357}" name="Profit" dataDxfId="1">
      <calculatedColumnFormula>Paramètres!C$20/100</calculatedColumnFormula>
    </tableColumn>
    <tableColumn id="6" xr3:uid="{8EE06BB0-EEE2-4993-8303-5BCD0E189709}" name="Total" dataDxfId="0">
      <calculatedColumnFormula>TPorteComptoir[Sous-total]+(TPorteComptoir[Sous-total]*TPorteComptoir[Profit])</calculatedColumnFormula>
    </tableColumn>
  </tableColumns>
  <tableStyleInfo name="TableStyleMedium10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3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4CAA4-295A-4C8C-9DD9-06172D365586}">
  <sheetPr codeName="Feuil11">
    <tabColor theme="5" tint="0.39997558519241921"/>
  </sheetPr>
  <dimension ref="B1:G3"/>
  <sheetViews>
    <sheetView tabSelected="1" workbookViewId="0">
      <selection activeCell="B1" sqref="B1:G1"/>
    </sheetView>
  </sheetViews>
  <sheetFormatPr baseColWidth="10" defaultRowHeight="15" x14ac:dyDescent="0.25"/>
  <cols>
    <col min="2" max="2" width="62.7109375" customWidth="1"/>
    <col min="3" max="4" width="11.42578125" customWidth="1"/>
    <col min="5" max="5" width="12.28515625" customWidth="1"/>
    <col min="6" max="7" width="11.42578125" customWidth="1"/>
  </cols>
  <sheetData>
    <row r="1" spans="2:7" ht="30" customHeight="1" x14ac:dyDescent="0.25">
      <c r="B1" s="60" t="s">
        <v>1</v>
      </c>
      <c r="C1" s="60"/>
      <c r="D1" s="60"/>
      <c r="E1" s="60"/>
      <c r="F1" s="60"/>
      <c r="G1" s="60"/>
    </row>
    <row r="2" spans="2:7" x14ac:dyDescent="0.25">
      <c r="B2" s="37" t="s">
        <v>5</v>
      </c>
      <c r="C2" s="38" t="s">
        <v>6</v>
      </c>
      <c r="D2" s="39" t="s">
        <v>7</v>
      </c>
      <c r="E2" s="39" t="s">
        <v>27</v>
      </c>
      <c r="F2" s="38" t="s">
        <v>28</v>
      </c>
      <c r="G2" s="38" t="s">
        <v>20</v>
      </c>
    </row>
    <row r="3" spans="2:7" x14ac:dyDescent="0.25">
      <c r="B3" s="40" t="s">
        <v>35</v>
      </c>
      <c r="C3" s="42">
        <v>1</v>
      </c>
      <c r="D3" s="48">
        <v>2</v>
      </c>
      <c r="E3" s="45">
        <f>TMateriau[[#This Row],[Qte]]*TMateriau[[#This Row],[Prix]]</f>
        <v>2</v>
      </c>
      <c r="F3" s="47">
        <f>IF(TMateriau[Prix]&lt;250,Paramètres!C$13/100,Paramètres!C$14/100)</f>
        <v>0.5</v>
      </c>
      <c r="G3" s="46">
        <f>TMateriau[Sous-total]+(TMateriau[Sous-total]*TMateriau[Profit])</f>
        <v>3</v>
      </c>
    </row>
  </sheetData>
  <mergeCells count="1">
    <mergeCell ref="B1:G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CB_Materiau">
          <controlPr defaultSize="0" autoLine="0" r:id="rId5">
            <anchor moveWithCells="1">
              <from>
                <xdr:col>1</xdr:col>
                <xdr:colOff>0</xdr:colOff>
                <xdr:row>2</xdr:row>
                <xdr:rowOff>0</xdr:rowOff>
              </from>
              <to>
                <xdr:col>2</xdr:col>
                <xdr:colOff>0</xdr:colOff>
                <xdr:row>3</xdr:row>
                <xdr:rowOff>38100</xdr:rowOff>
              </to>
            </anchor>
          </controlPr>
        </control>
      </mc:Choice>
      <mc:Fallback>
        <control shapeId="3073" r:id="rId4" name="CB_Materiau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46686-C506-42E4-9698-6500050D85A6}">
  <sheetPr codeName="Feuil2">
    <tabColor theme="5" tint="0.39997558519241921"/>
  </sheetPr>
  <dimension ref="B1:G3"/>
  <sheetViews>
    <sheetView workbookViewId="0">
      <selection activeCell="B38" sqref="B38"/>
    </sheetView>
  </sheetViews>
  <sheetFormatPr baseColWidth="10" defaultRowHeight="15" x14ac:dyDescent="0.25"/>
  <cols>
    <col min="2" max="2" width="62.7109375" customWidth="1"/>
    <col min="5" max="5" width="12.28515625" bestFit="1" customWidth="1"/>
  </cols>
  <sheetData>
    <row r="1" spans="2:7" ht="30" customHeight="1" x14ac:dyDescent="0.25">
      <c r="B1" s="60" t="s">
        <v>8</v>
      </c>
      <c r="C1" s="60"/>
      <c r="D1" s="60"/>
      <c r="E1" s="60"/>
      <c r="F1" s="60"/>
      <c r="G1" s="60"/>
    </row>
    <row r="2" spans="2:7" x14ac:dyDescent="0.25">
      <c r="B2" s="37" t="s">
        <v>5</v>
      </c>
      <c r="C2" s="39" t="s">
        <v>6</v>
      </c>
      <c r="D2" s="39" t="s">
        <v>7</v>
      </c>
      <c r="E2" s="43" t="s">
        <v>27</v>
      </c>
      <c r="F2" s="44" t="s">
        <v>28</v>
      </c>
      <c r="G2" s="43" t="s">
        <v>20</v>
      </c>
    </row>
    <row r="3" spans="2:7" x14ac:dyDescent="0.25">
      <c r="B3" s="40" t="s">
        <v>31</v>
      </c>
      <c r="C3" s="42">
        <v>3</v>
      </c>
      <c r="D3" s="41">
        <v>124</v>
      </c>
      <c r="E3" s="45">
        <f>TQuincaillerie[Qte]*TQuincaillerie[Prix]</f>
        <v>372</v>
      </c>
      <c r="F3" s="47">
        <f>IF(TQuincaillerie[Prix]&lt;250,Paramètres!C$17/100,Paramètres!C$18/100)</f>
        <v>0.5</v>
      </c>
      <c r="G3" s="45">
        <f>TQuincaillerie[Sous-total]+(TQuincaillerie[Sous-total]*TQuincaillerie[Profit])</f>
        <v>558</v>
      </c>
    </row>
  </sheetData>
  <mergeCells count="1">
    <mergeCell ref="B1:G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8" r:id="rId4" name="CB_Quincaillerie">
          <controlPr defaultSize="0" autoLine="0" r:id="rId5">
            <anchor moveWithCells="1">
              <from>
                <xdr:col>1</xdr:col>
                <xdr:colOff>0</xdr:colOff>
                <xdr:row>3</xdr:row>
                <xdr:rowOff>0</xdr:rowOff>
              </from>
              <to>
                <xdr:col>2</xdr:col>
                <xdr:colOff>0</xdr:colOff>
                <xdr:row>4</xdr:row>
                <xdr:rowOff>38100</xdr:rowOff>
              </to>
            </anchor>
          </controlPr>
        </control>
      </mc:Choice>
      <mc:Fallback>
        <control shapeId="4098" r:id="rId4" name="CB_Quincaillerie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51B65-0524-4CCC-81B1-333C18A1DD62}">
  <sheetPr codeName="Feuil3">
    <tabColor theme="5" tint="0.39997558519241921"/>
  </sheetPr>
  <dimension ref="B1:G3"/>
  <sheetViews>
    <sheetView workbookViewId="0">
      <selection activeCell="D3" sqref="D3"/>
    </sheetView>
  </sheetViews>
  <sheetFormatPr baseColWidth="10" defaultRowHeight="15" x14ac:dyDescent="0.25"/>
  <cols>
    <col min="2" max="2" width="62.7109375" customWidth="1"/>
    <col min="5" max="5" width="12.28515625" bestFit="1" customWidth="1"/>
  </cols>
  <sheetData>
    <row r="1" spans="2:7" ht="30" customHeight="1" x14ac:dyDescent="0.25">
      <c r="B1" s="60" t="s">
        <v>2</v>
      </c>
      <c r="C1" s="60"/>
      <c r="D1" s="60"/>
      <c r="E1" s="60"/>
      <c r="F1" s="60"/>
      <c r="G1" s="60"/>
    </row>
    <row r="2" spans="2:7" x14ac:dyDescent="0.25">
      <c r="B2" s="37" t="s">
        <v>5</v>
      </c>
      <c r="C2" s="38" t="s">
        <v>6</v>
      </c>
      <c r="D2" s="39" t="s">
        <v>7</v>
      </c>
      <c r="E2" s="39" t="s">
        <v>27</v>
      </c>
      <c r="F2" s="38" t="s">
        <v>28</v>
      </c>
      <c r="G2" s="38" t="s">
        <v>20</v>
      </c>
    </row>
    <row r="3" spans="2:7" x14ac:dyDescent="0.25">
      <c r="B3" s="40"/>
      <c r="C3" s="42"/>
      <c r="D3" s="41"/>
      <c r="E3" s="45"/>
      <c r="F3" s="47"/>
      <c r="G3" s="45"/>
    </row>
  </sheetData>
  <mergeCells count="1">
    <mergeCell ref="B1:G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1" r:id="rId4" name="CB_PorteComptoir">
          <controlPr defaultSize="0" autoLine="0" r:id="rId5">
            <anchor moveWithCells="1">
              <from>
                <xdr:col>1</xdr:col>
                <xdr:colOff>0</xdr:colOff>
                <xdr:row>2</xdr:row>
                <xdr:rowOff>0</xdr:rowOff>
              </from>
              <to>
                <xdr:col>2</xdr:col>
                <xdr:colOff>0</xdr:colOff>
                <xdr:row>3</xdr:row>
                <xdr:rowOff>38100</xdr:rowOff>
              </to>
            </anchor>
          </controlPr>
        </control>
      </mc:Choice>
      <mc:Fallback>
        <control shapeId="5121" r:id="rId4" name="CB_PorteComptoir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>
    <tabColor theme="5" tint="0.39997558519241921"/>
  </sheetPr>
  <dimension ref="A1:G17"/>
  <sheetViews>
    <sheetView workbookViewId="0">
      <selection activeCell="J25" sqref="J25"/>
    </sheetView>
  </sheetViews>
  <sheetFormatPr baseColWidth="10" defaultColWidth="9.140625" defaultRowHeight="15" x14ac:dyDescent="0.25"/>
  <cols>
    <col min="1" max="2" width="11.42578125" customWidth="1"/>
    <col min="3" max="3" width="11.140625" customWidth="1"/>
    <col min="4" max="4" width="12.7109375" customWidth="1"/>
    <col min="5" max="5" width="14.7109375" customWidth="1"/>
    <col min="6" max="6" width="9.42578125" customWidth="1"/>
    <col min="7" max="7" width="15.28515625" customWidth="1"/>
  </cols>
  <sheetData>
    <row r="1" spans="1:7" ht="30" customHeight="1" x14ac:dyDescent="0.25">
      <c r="B1" s="60" t="s">
        <v>0</v>
      </c>
      <c r="C1" s="60"/>
      <c r="D1" s="60"/>
      <c r="E1" s="60"/>
      <c r="F1" s="60"/>
      <c r="G1" s="60"/>
    </row>
    <row r="2" spans="1:7" s="4" customFormat="1" ht="15" customHeight="1" x14ac:dyDescent="0.25">
      <c r="B2" s="5"/>
      <c r="C2" s="5"/>
      <c r="D2" s="5"/>
      <c r="E2" s="20"/>
      <c r="F2" s="21"/>
      <c r="G2" s="21"/>
    </row>
    <row r="3" spans="1:7" ht="15.75" thickBot="1" x14ac:dyDescent="0.3">
      <c r="B3" s="2"/>
      <c r="C3" s="6" t="s">
        <v>12</v>
      </c>
      <c r="D3" s="6" t="s">
        <v>13</v>
      </c>
      <c r="E3" s="19" t="s">
        <v>27</v>
      </c>
      <c r="F3" s="22" t="s">
        <v>50</v>
      </c>
      <c r="G3" s="22" t="s">
        <v>20</v>
      </c>
    </row>
    <row r="4" spans="1:7" x14ac:dyDescent="0.25">
      <c r="A4" s="1"/>
      <c r="B4" s="7" t="s">
        <v>10</v>
      </c>
      <c r="C4" s="49"/>
      <c r="D4" s="54">
        <f>Paramètres!C5</f>
        <v>12.75</v>
      </c>
      <c r="E4" s="55">
        <f>C4*D4</f>
        <v>0</v>
      </c>
      <c r="F4" s="56">
        <f>Paramètres!C$22/100</f>
        <v>1.1000000000000001</v>
      </c>
      <c r="G4" s="57">
        <f>E4+(E4*F4)</f>
        <v>0</v>
      </c>
    </row>
    <row r="5" spans="1:7" x14ac:dyDescent="0.25">
      <c r="A5" s="1"/>
      <c r="B5" s="7" t="s">
        <v>11</v>
      </c>
      <c r="C5" s="50"/>
      <c r="D5" s="58">
        <f>Paramètres!C6</f>
        <v>12.75</v>
      </c>
      <c r="E5" s="59">
        <f>C5*D5</f>
        <v>0</v>
      </c>
      <c r="F5" s="56">
        <f>Paramètres!C$22/100</f>
        <v>1.1000000000000001</v>
      </c>
      <c r="G5" s="57">
        <f t="shared" ref="G5:G6" si="0">E5+(E5*F5)</f>
        <v>0</v>
      </c>
    </row>
    <row r="6" spans="1:7" x14ac:dyDescent="0.25">
      <c r="B6" s="7" t="s">
        <v>26</v>
      </c>
      <c r="C6" s="51"/>
      <c r="D6" s="54">
        <f>Paramètres!C7</f>
        <v>12.75</v>
      </c>
      <c r="E6" s="59">
        <f>C6*D6</f>
        <v>0</v>
      </c>
      <c r="F6" s="56">
        <f>Paramètres!C$22/100</f>
        <v>1.1000000000000001</v>
      </c>
      <c r="G6" s="57">
        <f t="shared" si="0"/>
        <v>0</v>
      </c>
    </row>
    <row r="17" spans="5:5" x14ac:dyDescent="0.25">
      <c r="E17" s="1"/>
    </row>
  </sheetData>
  <mergeCells count="1">
    <mergeCell ref="B1:G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723FD-9B90-49F2-B31B-92C655C5D60B}">
  <sheetPr codeName="Feuil5">
    <tabColor theme="5" tint="-0.249977111117893"/>
  </sheetPr>
  <dimension ref="B1:E13"/>
  <sheetViews>
    <sheetView workbookViewId="0">
      <selection activeCell="F7" sqref="F7"/>
    </sheetView>
  </sheetViews>
  <sheetFormatPr baseColWidth="10" defaultRowHeight="15" x14ac:dyDescent="0.25"/>
  <cols>
    <col min="2" max="2" width="16.7109375" bestFit="1" customWidth="1"/>
    <col min="4" max="6" width="11.42578125" customWidth="1"/>
    <col min="10" max="10" width="11.42578125" customWidth="1"/>
  </cols>
  <sheetData>
    <row r="1" spans="2:5" ht="30" customHeight="1" x14ac:dyDescent="0.25">
      <c r="B1" s="60" t="s">
        <v>24</v>
      </c>
      <c r="C1" s="60"/>
      <c r="D1" s="60"/>
      <c r="E1" s="60"/>
    </row>
    <row r="4" spans="2:5" ht="15.75" thickBot="1" x14ac:dyDescent="0.3">
      <c r="B4" s="30"/>
      <c r="C4" s="24" t="s">
        <v>29</v>
      </c>
      <c r="D4" s="24" t="s">
        <v>28</v>
      </c>
      <c r="E4" s="24" t="s">
        <v>20</v>
      </c>
    </row>
    <row r="5" spans="2:5" x14ac:dyDescent="0.25">
      <c r="B5" s="31" t="s">
        <v>0</v>
      </c>
      <c r="C5" s="3">
        <f>'Main d''oeuvre'!E4+'Main d''oeuvre'!E5+'Main d''oeuvre'!E6</f>
        <v>0</v>
      </c>
      <c r="D5" s="18">
        <f>E5-C5</f>
        <v>0</v>
      </c>
      <c r="E5" s="18">
        <f>'Main d''oeuvre'!G4+'Main d''oeuvre'!G5+'Main d''oeuvre'!G6</f>
        <v>0</v>
      </c>
    </row>
    <row r="6" spans="2:5" x14ac:dyDescent="0.25">
      <c r="B6" s="31" t="s">
        <v>1</v>
      </c>
      <c r="C6" s="3">
        <f>SUM(TMateriau[Sous-total])</f>
        <v>2</v>
      </c>
      <c r="D6" s="18">
        <f t="shared" ref="D6:D8" si="0">E6-C6</f>
        <v>1</v>
      </c>
      <c r="E6" s="18">
        <f>SUMPRODUCT((TMateriau[Prix] &gt;= 250)*TMateriau[Qte]*TMateriau[Prix]*(Paramètres!C$14/100+1))+SUMPRODUCT((TMateriau[Prix] &lt;250)*TMateriau[Qte]*TMateriau[Prix]*(Paramètres!C$13/100+1))</f>
        <v>3</v>
      </c>
    </row>
    <row r="7" spans="2:5" x14ac:dyDescent="0.25">
      <c r="B7" s="31" t="s">
        <v>8</v>
      </c>
      <c r="C7" s="3">
        <f>SUM(TQuincaillerie[Sous-total])</f>
        <v>372</v>
      </c>
      <c r="D7" s="18">
        <f>E7-C7</f>
        <v>186</v>
      </c>
      <c r="E7" s="18">
        <f>SUMPRODUCT((TQuincaillerie[Prix] &gt;= 250)*TQuincaillerie[Qte]*TQuincaillerie[Prix]*(Paramètres!C$18/100+1))+SUMPRODUCT((TQuincaillerie[Prix] &lt;250)*TQuincaillerie[Qte]*TQuincaillerie[Prix]*(Paramètres!C$17/100+1))</f>
        <v>558</v>
      </c>
    </row>
    <row r="8" spans="2:5" x14ac:dyDescent="0.25">
      <c r="B8" s="32" t="s">
        <v>2</v>
      </c>
      <c r="C8" s="3">
        <f>SUM(TPorteComptoir[Sous-total])</f>
        <v>0</v>
      </c>
      <c r="D8" s="18">
        <f t="shared" si="0"/>
        <v>0</v>
      </c>
      <c r="E8" s="18">
        <f>SUMPRODUCT(TPorteComptoir[Qte]*TPorteComptoir[Prix]*(Paramètres!C$20/100+1))</f>
        <v>0</v>
      </c>
    </row>
    <row r="9" spans="2:5" x14ac:dyDescent="0.25">
      <c r="B9" s="16" t="s">
        <v>4</v>
      </c>
      <c r="C9" s="15">
        <f>C5+C6+C7+C8</f>
        <v>374</v>
      </c>
      <c r="D9" s="15">
        <f t="shared" ref="D9" si="1">D5+D6+D7+D8</f>
        <v>187</v>
      </c>
      <c r="E9" s="15">
        <f>E5+E6+E7+E8</f>
        <v>561</v>
      </c>
    </row>
    <row r="10" spans="2:5" x14ac:dyDescent="0.25">
      <c r="B10" s="33" t="s">
        <v>19</v>
      </c>
      <c r="C10" s="27"/>
      <c r="D10" s="25"/>
      <c r="E10" s="3">
        <f>Estimation!E9*Paramètres!C$27/100</f>
        <v>95.37</v>
      </c>
    </row>
    <row r="11" spans="2:5" x14ac:dyDescent="0.25">
      <c r="B11" s="31" t="s">
        <v>3</v>
      </c>
      <c r="C11" s="35"/>
      <c r="D11" s="26"/>
      <c r="E11" s="52">
        <v>0</v>
      </c>
    </row>
    <row r="12" spans="2:5" ht="15.75" thickBot="1" x14ac:dyDescent="0.3">
      <c r="B12" s="34" t="s">
        <v>9</v>
      </c>
      <c r="C12" s="36"/>
      <c r="D12" s="28"/>
      <c r="E12" s="53">
        <v>0</v>
      </c>
    </row>
    <row r="13" spans="2:5" ht="15.75" thickBot="1" x14ac:dyDescent="0.3">
      <c r="B13" s="61" t="s">
        <v>49</v>
      </c>
      <c r="C13" s="61"/>
      <c r="D13" s="61"/>
      <c r="E13" s="29">
        <f>E9+E10+E11+E12</f>
        <v>656.37</v>
      </c>
    </row>
  </sheetData>
  <mergeCells count="2">
    <mergeCell ref="B1:E1"/>
    <mergeCell ref="B13:D1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E5E40-E4F4-4A33-BC56-11AABEC48B0F}">
  <sheetPr codeName="Feuil7">
    <tabColor theme="4" tint="0.39997558519241921"/>
  </sheetPr>
  <dimension ref="A1:E8"/>
  <sheetViews>
    <sheetView workbookViewId="0">
      <selection activeCell="C11" sqref="C11"/>
    </sheetView>
  </sheetViews>
  <sheetFormatPr baseColWidth="10" defaultRowHeight="15" x14ac:dyDescent="0.25"/>
  <cols>
    <col min="1" max="1" width="73" customWidth="1"/>
    <col min="2" max="2" width="3.42578125" customWidth="1"/>
    <col min="3" max="3" width="75.85546875" customWidth="1"/>
    <col min="4" max="4" width="3.42578125" customWidth="1"/>
    <col min="5" max="5" width="73.140625" customWidth="1"/>
  </cols>
  <sheetData>
    <row r="1" spans="1:5" ht="15.75" thickBot="1" x14ac:dyDescent="0.3">
      <c r="A1" s="14" t="s">
        <v>1</v>
      </c>
      <c r="C1" s="14" t="s">
        <v>8</v>
      </c>
      <c r="E1" s="14" t="s">
        <v>2</v>
      </c>
    </row>
    <row r="2" spans="1:5" x14ac:dyDescent="0.25">
      <c r="A2" t="s">
        <v>40</v>
      </c>
      <c r="C2" t="s">
        <v>23</v>
      </c>
      <c r="E2" t="s">
        <v>34</v>
      </c>
    </row>
    <row r="3" spans="1:5" x14ac:dyDescent="0.25">
      <c r="A3" t="s">
        <v>41</v>
      </c>
      <c r="C3" t="s">
        <v>30</v>
      </c>
      <c r="E3" t="s">
        <v>32</v>
      </c>
    </row>
    <row r="4" spans="1:5" x14ac:dyDescent="0.25">
      <c r="A4" t="s">
        <v>35</v>
      </c>
      <c r="C4" t="s">
        <v>31</v>
      </c>
      <c r="E4" t="s">
        <v>33</v>
      </c>
    </row>
    <row r="5" spans="1:5" x14ac:dyDescent="0.25">
      <c r="A5" t="s">
        <v>36</v>
      </c>
      <c r="C5" t="s">
        <v>42</v>
      </c>
      <c r="E5" t="s">
        <v>46</v>
      </c>
    </row>
    <row r="6" spans="1:5" x14ac:dyDescent="0.25">
      <c r="A6" t="s">
        <v>37</v>
      </c>
      <c r="C6" t="s">
        <v>43</v>
      </c>
      <c r="E6" t="s">
        <v>47</v>
      </c>
    </row>
    <row r="7" spans="1:5" x14ac:dyDescent="0.25">
      <c r="A7" t="s">
        <v>38</v>
      </c>
      <c r="C7" t="s">
        <v>44</v>
      </c>
      <c r="E7" t="s">
        <v>48</v>
      </c>
    </row>
    <row r="8" spans="1:5" x14ac:dyDescent="0.25">
      <c r="A8" t="s">
        <v>39</v>
      </c>
      <c r="C8" t="s">
        <v>45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28217-BAFA-4DCA-8ABD-1B74768392F9}">
  <sheetPr codeName="Feuil6">
    <tabColor theme="2" tint="-0.499984740745262"/>
  </sheetPr>
  <dimension ref="B1:D27"/>
  <sheetViews>
    <sheetView workbookViewId="0">
      <selection activeCell="B1" sqref="B1:D1"/>
    </sheetView>
  </sheetViews>
  <sheetFormatPr baseColWidth="10" defaultRowHeight="15" x14ac:dyDescent="0.25"/>
  <cols>
    <col min="2" max="2" width="26.85546875" customWidth="1"/>
    <col min="4" max="4" width="17" customWidth="1"/>
  </cols>
  <sheetData>
    <row r="1" spans="2:4" ht="30" customHeight="1" x14ac:dyDescent="0.25">
      <c r="B1" s="60" t="s">
        <v>51</v>
      </c>
      <c r="C1" s="60"/>
      <c r="D1" s="60"/>
    </row>
    <row r="2" spans="2:4" ht="15.75" thickBot="1" x14ac:dyDescent="0.3">
      <c r="B2" s="8"/>
      <c r="C2" s="8"/>
      <c r="D2" s="8"/>
    </row>
    <row r="3" spans="2:4" ht="15.75" thickBot="1" x14ac:dyDescent="0.3">
      <c r="B3" s="62" t="s">
        <v>25</v>
      </c>
      <c r="C3" s="62"/>
      <c r="D3" s="62"/>
    </row>
    <row r="5" spans="2:4" x14ac:dyDescent="0.25">
      <c r="B5" s="9" t="s">
        <v>10</v>
      </c>
      <c r="C5" s="10">
        <v>12.75</v>
      </c>
      <c r="D5" s="11" t="s">
        <v>21</v>
      </c>
    </row>
    <row r="6" spans="2:4" x14ac:dyDescent="0.25">
      <c r="B6" s="9" t="s">
        <v>11</v>
      </c>
      <c r="C6" s="10">
        <v>12.75</v>
      </c>
      <c r="D6" s="11" t="s">
        <v>21</v>
      </c>
    </row>
    <row r="7" spans="2:4" x14ac:dyDescent="0.25">
      <c r="B7" s="9" t="s">
        <v>26</v>
      </c>
      <c r="C7" s="11">
        <v>12.75</v>
      </c>
      <c r="D7" s="11" t="s">
        <v>21</v>
      </c>
    </row>
    <row r="8" spans="2:4" x14ac:dyDescent="0.25">
      <c r="B8" s="17"/>
      <c r="C8" s="4"/>
      <c r="D8" s="4"/>
    </row>
    <row r="9" spans="2:4" ht="15.75" thickBot="1" x14ac:dyDescent="0.3">
      <c r="B9" s="8"/>
      <c r="C9" s="8"/>
      <c r="D9" s="8"/>
    </row>
    <row r="10" spans="2:4" ht="15.75" thickBot="1" x14ac:dyDescent="0.3">
      <c r="B10" s="63" t="s">
        <v>14</v>
      </c>
      <c r="C10" s="63"/>
      <c r="D10" s="63"/>
    </row>
    <row r="12" spans="2:4" x14ac:dyDescent="0.25">
      <c r="B12" s="9" t="s">
        <v>1</v>
      </c>
      <c r="C12" s="11"/>
      <c r="D12" s="11"/>
    </row>
    <row r="13" spans="2:4" x14ac:dyDescent="0.25">
      <c r="B13" s="12" t="s">
        <v>15</v>
      </c>
      <c r="C13" s="23">
        <v>50</v>
      </c>
      <c r="D13" s="11" t="s">
        <v>22</v>
      </c>
    </row>
    <row r="14" spans="2:4" x14ac:dyDescent="0.25">
      <c r="B14" s="12" t="s">
        <v>16</v>
      </c>
      <c r="C14" s="13">
        <v>20</v>
      </c>
      <c r="D14" s="11" t="s">
        <v>22</v>
      </c>
    </row>
    <row r="16" spans="2:4" x14ac:dyDescent="0.25">
      <c r="B16" s="9" t="s">
        <v>8</v>
      </c>
      <c r="C16" s="11"/>
      <c r="D16" s="11"/>
    </row>
    <row r="17" spans="2:4" x14ac:dyDescent="0.25">
      <c r="B17" s="12" t="s">
        <v>15</v>
      </c>
      <c r="C17" s="13">
        <v>50</v>
      </c>
      <c r="D17" s="11" t="s">
        <v>22</v>
      </c>
    </row>
    <row r="18" spans="2:4" x14ac:dyDescent="0.25">
      <c r="B18" s="12" t="s">
        <v>16</v>
      </c>
      <c r="C18" s="13">
        <v>20</v>
      </c>
      <c r="D18" s="11" t="s">
        <v>22</v>
      </c>
    </row>
    <row r="20" spans="2:4" x14ac:dyDescent="0.25">
      <c r="B20" s="9" t="s">
        <v>2</v>
      </c>
      <c r="C20" s="11">
        <v>25</v>
      </c>
      <c r="D20" s="11" t="s">
        <v>22</v>
      </c>
    </row>
    <row r="22" spans="2:4" x14ac:dyDescent="0.25">
      <c r="B22" s="9" t="s">
        <v>0</v>
      </c>
      <c r="C22" s="11">
        <v>110</v>
      </c>
      <c r="D22" s="11" t="s">
        <v>22</v>
      </c>
    </row>
    <row r="24" spans="2:4" ht="15.75" thickBot="1" x14ac:dyDescent="0.3">
      <c r="B24" s="8"/>
      <c r="C24" s="8"/>
      <c r="D24" s="8"/>
    </row>
    <row r="25" spans="2:4" ht="15.75" thickBot="1" x14ac:dyDescent="0.3">
      <c r="B25" s="63" t="s">
        <v>17</v>
      </c>
      <c r="C25" s="63"/>
      <c r="D25" s="63"/>
    </row>
    <row r="27" spans="2:4" x14ac:dyDescent="0.25">
      <c r="B27" s="9" t="s">
        <v>18</v>
      </c>
      <c r="C27" s="11">
        <v>17</v>
      </c>
      <c r="D27" s="11" t="s">
        <v>22</v>
      </c>
    </row>
  </sheetData>
  <mergeCells count="4">
    <mergeCell ref="B1:D1"/>
    <mergeCell ref="B3:D3"/>
    <mergeCell ref="B10:D10"/>
    <mergeCell ref="B25:D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8</vt:i4>
      </vt:variant>
    </vt:vector>
  </HeadingPairs>
  <TitlesOfParts>
    <vt:vector size="15" baseType="lpstr">
      <vt:lpstr>Matériau</vt:lpstr>
      <vt:lpstr>Quincaillerie</vt:lpstr>
      <vt:lpstr>Porte et comptoir</vt:lpstr>
      <vt:lpstr>Main d'oeuvre</vt:lpstr>
      <vt:lpstr>Estimation</vt:lpstr>
      <vt:lpstr>Inventaire</vt:lpstr>
      <vt:lpstr>Paramètres</vt:lpstr>
      <vt:lpstr>Matériau!FieldsWithNewLineOnTab</vt:lpstr>
      <vt:lpstr>Matériau!Item</vt:lpstr>
      <vt:lpstr>'Porte et comptoir'!Item</vt:lpstr>
      <vt:lpstr>Quincaillerie!Item</vt:lpstr>
      <vt:lpstr>Matériau!ProtectedFields</vt:lpstr>
      <vt:lpstr>'Porte et comptoir'!ProtectedFields</vt:lpstr>
      <vt:lpstr>Quincaillerie!ProtectedFields</vt:lpstr>
      <vt:lpstr>rangePorteeClasseur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</dc:creator>
  <cp:lastModifiedBy>Jimm</cp:lastModifiedBy>
  <dcterms:created xsi:type="dcterms:W3CDTF">2015-06-05T18:19:34Z</dcterms:created>
  <dcterms:modified xsi:type="dcterms:W3CDTF">2018-03-14T23:08:36Z</dcterms:modified>
</cp:coreProperties>
</file>