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Relevé heures\"/>
    </mc:Choice>
  </mc:AlternateContent>
  <xr:revisionPtr revIDLastSave="0" documentId="13_ncr:1_{592515AF-B7AF-4771-AA06-ABF4E5BAA4CB}" xr6:coauthVersionLast="40" xr6:coauthVersionMax="40" xr10:uidLastSave="{00000000-0000-0000-0000-000000000000}"/>
  <bookViews>
    <workbookView xWindow="0" yWindow="0" windowWidth="28800" windowHeight="12810" activeTab="1" xr2:uid="{00000000-000D-0000-FFFF-FFFF00000000}"/>
  </bookViews>
  <sheets>
    <sheet name="Novembre" sheetId="1" r:id="rId1"/>
    <sheet name="Décembre" sheetId="2" r:id="rId2"/>
  </sheets>
  <definedNames>
    <definedName name="abbans" localSheetId="1">Décembre!$AJ$2:$AJ$12</definedName>
    <definedName name="abbans">Novembre!$AJ$2:$AJ$12</definedName>
    <definedName name="heure" localSheetId="1">Décembre!$AF$2:$AF$39</definedName>
    <definedName name="heure">Novembre!$AF$2:$AF$39</definedName>
    <definedName name="N" localSheetId="1">Décembre!$AI$2:$AI$12</definedName>
    <definedName name="N">Novembre!$AI$2:$AI$12</definedName>
    <definedName name="prenom" localSheetId="1">Décembre!$AE$1:$AE$25</definedName>
    <definedName name="prenom">Novembre!$AE$1:$AE$25</definedName>
    <definedName name="_xlnm.Print_Area" localSheetId="1">Décembre!$E$1:$P$51</definedName>
    <definedName name="_xlnm.Print_Area" localSheetId="0">Novembre!$E$1:$P$51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39" i="2" l="1"/>
  <c r="S39" i="2"/>
  <c r="R39" i="2"/>
  <c r="K39" i="2"/>
  <c r="AH38" i="2"/>
  <c r="S38" i="2"/>
  <c r="R38" i="2"/>
  <c r="K38" i="2"/>
  <c r="AH37" i="2"/>
  <c r="S37" i="2"/>
  <c r="R37" i="2"/>
  <c r="K37" i="2"/>
  <c r="AH36" i="2"/>
  <c r="S36" i="2"/>
  <c r="R36" i="2"/>
  <c r="K36" i="2"/>
  <c r="AH35" i="2"/>
  <c r="S35" i="2"/>
  <c r="R35" i="2"/>
  <c r="K35" i="2"/>
  <c r="AH34" i="2"/>
  <c r="S34" i="2"/>
  <c r="R34" i="2"/>
  <c r="K34" i="2"/>
  <c r="AH33" i="2"/>
  <c r="S33" i="2"/>
  <c r="R33" i="2"/>
  <c r="K33" i="2"/>
  <c r="AH32" i="2"/>
  <c r="S32" i="2"/>
  <c r="R32" i="2"/>
  <c r="K32" i="2"/>
  <c r="AH31" i="2"/>
  <c r="S31" i="2"/>
  <c r="R31" i="2"/>
  <c r="K31" i="2"/>
  <c r="AH30" i="2"/>
  <c r="S30" i="2"/>
  <c r="R30" i="2"/>
  <c r="K30" i="2"/>
  <c r="AH29" i="2"/>
  <c r="S29" i="2"/>
  <c r="R29" i="2"/>
  <c r="K29" i="2"/>
  <c r="AH28" i="2"/>
  <c r="S28" i="2"/>
  <c r="R28" i="2"/>
  <c r="K28" i="2"/>
  <c r="AH27" i="2"/>
  <c r="S27" i="2"/>
  <c r="R27" i="2"/>
  <c r="K27" i="2"/>
  <c r="AH26" i="2"/>
  <c r="S26" i="2"/>
  <c r="R26" i="2"/>
  <c r="K26" i="2"/>
  <c r="AH25" i="2"/>
  <c r="S25" i="2"/>
  <c r="R25" i="2"/>
  <c r="K25" i="2"/>
  <c r="AH24" i="2"/>
  <c r="S24" i="2"/>
  <c r="R24" i="2"/>
  <c r="K24" i="2"/>
  <c r="AH23" i="2"/>
  <c r="S23" i="2"/>
  <c r="R23" i="2"/>
  <c r="K23" i="2"/>
  <c r="AH22" i="2"/>
  <c r="S22" i="2"/>
  <c r="R22" i="2"/>
  <c r="K22" i="2"/>
  <c r="AH21" i="2"/>
  <c r="S21" i="2"/>
  <c r="R21" i="2"/>
  <c r="K21" i="2"/>
  <c r="AH20" i="2"/>
  <c r="S20" i="2"/>
  <c r="R20" i="2"/>
  <c r="K20" i="2"/>
  <c r="AH19" i="2"/>
  <c r="S19" i="2"/>
  <c r="R19" i="2"/>
  <c r="K19" i="2"/>
  <c r="AH18" i="2"/>
  <c r="K18" i="2" s="1"/>
  <c r="S18" i="2"/>
  <c r="R18" i="2"/>
  <c r="AH17" i="2"/>
  <c r="S17" i="2"/>
  <c r="R17" i="2"/>
  <c r="K17" i="2"/>
  <c r="AH16" i="2"/>
  <c r="S16" i="2"/>
  <c r="R16" i="2"/>
  <c r="K16" i="2"/>
  <c r="AH15" i="2"/>
  <c r="AB15" i="2"/>
  <c r="S15" i="2"/>
  <c r="R15" i="2"/>
  <c r="K15" i="2"/>
  <c r="AH14" i="2"/>
  <c r="AB14" i="2"/>
  <c r="S14" i="2"/>
  <c r="R14" i="2"/>
  <c r="K14" i="2"/>
  <c r="AH13" i="2"/>
  <c r="AB13" i="2"/>
  <c r="S13" i="2"/>
  <c r="R13" i="2"/>
  <c r="K13" i="2"/>
  <c r="AH12" i="2"/>
  <c r="AB12" i="2"/>
  <c r="S12" i="2"/>
  <c r="R12" i="2"/>
  <c r="K12" i="2"/>
  <c r="AH11" i="2"/>
  <c r="AB11" i="2"/>
  <c r="S11" i="2"/>
  <c r="R11" i="2"/>
  <c r="K11" i="2"/>
  <c r="AH10" i="2"/>
  <c r="AB10" i="2"/>
  <c r="S10" i="2"/>
  <c r="R10" i="2"/>
  <c r="K10" i="2"/>
  <c r="AH9" i="2"/>
  <c r="AB9" i="2"/>
  <c r="S9" i="2"/>
  <c r="R9" i="2"/>
  <c r="K9" i="2"/>
  <c r="P5" i="2"/>
  <c r="B5" i="2"/>
  <c r="B6" i="2" s="1"/>
  <c r="B7" i="2" s="1"/>
  <c r="B8" i="2" s="1"/>
  <c r="B9" i="2" s="1"/>
  <c r="B10" i="2" s="1"/>
  <c r="B11" i="2" s="1"/>
  <c r="B12" i="2" s="1"/>
  <c r="B13" i="2" s="1"/>
  <c r="T4" i="2"/>
  <c r="P4" i="2" s="1"/>
  <c r="AB16" i="2" l="1"/>
  <c r="F9" i="2" s="1"/>
  <c r="G9" i="2" s="1"/>
  <c r="R41" i="2"/>
  <c r="O9" i="2"/>
  <c r="O10" i="2" s="1"/>
  <c r="O11" i="2" s="1"/>
  <c r="G41" i="2"/>
  <c r="S41" i="2"/>
  <c r="P6" i="2" s="1"/>
  <c r="P5" i="1"/>
  <c r="F10" i="2" l="1"/>
  <c r="G10" i="2" s="1"/>
  <c r="P10" i="2"/>
  <c r="P9" i="2"/>
  <c r="O12" i="2"/>
  <c r="P11" i="2"/>
  <c r="T4" i="1"/>
  <c r="P4" i="1" s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9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F11" i="2" l="1"/>
  <c r="F12" i="2" s="1"/>
  <c r="P12" i="2"/>
  <c r="O13" i="2"/>
  <c r="S41" i="1"/>
  <c r="P6" i="1" s="1"/>
  <c r="R41" i="1"/>
  <c r="G11" i="2" l="1"/>
  <c r="P13" i="2"/>
  <c r="O14" i="2"/>
  <c r="G12" i="2"/>
  <c r="F13" i="2"/>
  <c r="AH9" i="1"/>
  <c r="K9" i="1" s="1"/>
  <c r="AH10" i="1"/>
  <c r="F14" i="2" l="1"/>
  <c r="G13" i="2"/>
  <c r="O15" i="2"/>
  <c r="P14" i="2"/>
  <c r="K23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AH11" i="1"/>
  <c r="K11" i="1" s="1"/>
  <c r="K10" i="1"/>
  <c r="AH12" i="1"/>
  <c r="K12" i="1" s="1"/>
  <c r="AH13" i="1"/>
  <c r="K13" i="1" s="1"/>
  <c r="AH14" i="1"/>
  <c r="K14" i="1" s="1"/>
  <c r="AH15" i="1"/>
  <c r="K15" i="1" s="1"/>
  <c r="AH16" i="1"/>
  <c r="K16" i="1" s="1"/>
  <c r="AH17" i="1"/>
  <c r="K17" i="1" s="1"/>
  <c r="AH18" i="1"/>
  <c r="K18" i="1" s="1"/>
  <c r="AH19" i="1"/>
  <c r="K19" i="1" s="1"/>
  <c r="AH20" i="1"/>
  <c r="K20" i="1" s="1"/>
  <c r="AH21" i="1"/>
  <c r="K21" i="1" s="1"/>
  <c r="AH22" i="1"/>
  <c r="K22" i="1" s="1"/>
  <c r="AH23" i="1"/>
  <c r="AH24" i="1"/>
  <c r="K24" i="1" s="1"/>
  <c r="AH25" i="1"/>
  <c r="K25" i="1" s="1"/>
  <c r="AH26" i="1"/>
  <c r="K26" i="1" s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F15" i="2" l="1"/>
  <c r="G14" i="2"/>
  <c r="O16" i="2"/>
  <c r="P15" i="2"/>
  <c r="AB9" i="1"/>
  <c r="F16" i="2" l="1"/>
  <c r="G15" i="2"/>
  <c r="O17" i="2"/>
  <c r="P16" i="2"/>
  <c r="AB10" i="1"/>
  <c r="AB11" i="1"/>
  <c r="AB12" i="1"/>
  <c r="AB13" i="1"/>
  <c r="AB14" i="1"/>
  <c r="AB15" i="1"/>
  <c r="G16" i="2" l="1"/>
  <c r="F17" i="2"/>
  <c r="O18" i="2"/>
  <c r="P17" i="2"/>
  <c r="AB16" i="1"/>
  <c r="B5" i="1"/>
  <c r="B6" i="1" s="1"/>
  <c r="B7" i="1" s="1"/>
  <c r="B8" i="1" s="1"/>
  <c r="B9" i="1" s="1"/>
  <c r="B10" i="1" s="1"/>
  <c r="B11" i="1" s="1"/>
  <c r="B12" i="1" s="1"/>
  <c r="B13" i="1" s="1"/>
  <c r="O19" i="2" l="1"/>
  <c r="P18" i="2"/>
  <c r="G17" i="2"/>
  <c r="F18" i="2"/>
  <c r="F9" i="1"/>
  <c r="G9" i="1" s="1"/>
  <c r="O9" i="1"/>
  <c r="O10" i="1" s="1"/>
  <c r="P9" i="1" l="1"/>
  <c r="F10" i="1"/>
  <c r="G10" i="1" s="1"/>
  <c r="G18" i="2"/>
  <c r="F19" i="2"/>
  <c r="O20" i="2"/>
  <c r="P19" i="2"/>
  <c r="F11" i="1"/>
  <c r="O11" i="1"/>
  <c r="O12" i="1" s="1"/>
  <c r="P10" i="1"/>
  <c r="G19" i="2" l="1"/>
  <c r="F20" i="2"/>
  <c r="O21" i="2"/>
  <c r="P20" i="2"/>
  <c r="G11" i="1"/>
  <c r="F12" i="1"/>
  <c r="G12" i="1" s="1"/>
  <c r="O13" i="1"/>
  <c r="P12" i="1"/>
  <c r="G20" i="2" l="1"/>
  <c r="F21" i="2"/>
  <c r="O22" i="2"/>
  <c r="P21" i="2"/>
  <c r="F13" i="1"/>
  <c r="O14" i="1"/>
  <c r="P13" i="1"/>
  <c r="O23" i="2" l="1"/>
  <c r="P22" i="2"/>
  <c r="G21" i="2"/>
  <c r="F22" i="2"/>
  <c r="G13" i="1"/>
  <c r="F14" i="1"/>
  <c r="G14" i="1" s="1"/>
  <c r="O15" i="1"/>
  <c r="O16" i="1" s="1"/>
  <c r="P14" i="1"/>
  <c r="O24" i="2" l="1"/>
  <c r="P23" i="2"/>
  <c r="G22" i="2"/>
  <c r="F23" i="2"/>
  <c r="F15" i="1"/>
  <c r="G15" i="1" s="1"/>
  <c r="O17" i="1"/>
  <c r="P16" i="1"/>
  <c r="G23" i="2" l="1"/>
  <c r="F24" i="2"/>
  <c r="O25" i="2"/>
  <c r="P24" i="2"/>
  <c r="F16" i="1"/>
  <c r="G16" i="1" s="1"/>
  <c r="O18" i="1"/>
  <c r="P17" i="1"/>
  <c r="G24" i="2" l="1"/>
  <c r="F25" i="2"/>
  <c r="O26" i="2"/>
  <c r="P25" i="2"/>
  <c r="F17" i="1"/>
  <c r="F18" i="1" s="1"/>
  <c r="O19" i="1"/>
  <c r="O20" i="1" s="1"/>
  <c r="P18" i="1"/>
  <c r="G25" i="2" l="1"/>
  <c r="F26" i="2"/>
  <c r="O27" i="2"/>
  <c r="P26" i="2"/>
  <c r="G17" i="1"/>
  <c r="O21" i="1"/>
  <c r="P20" i="1"/>
  <c r="F19" i="1"/>
  <c r="G18" i="1"/>
  <c r="G26" i="2" l="1"/>
  <c r="F27" i="2"/>
  <c r="O28" i="2"/>
  <c r="P27" i="2"/>
  <c r="O22" i="1"/>
  <c r="P21" i="1"/>
  <c r="F20" i="1"/>
  <c r="G19" i="1"/>
  <c r="G27" i="2" l="1"/>
  <c r="F28" i="2"/>
  <c r="O29" i="2"/>
  <c r="P28" i="2"/>
  <c r="O23" i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P22" i="1"/>
  <c r="F21" i="1"/>
  <c r="G20" i="1"/>
  <c r="O30" i="2" l="1"/>
  <c r="P29" i="2"/>
  <c r="G28" i="2"/>
  <c r="F29" i="2"/>
  <c r="O37" i="1"/>
  <c r="P36" i="1"/>
  <c r="P24" i="1"/>
  <c r="P25" i="1"/>
  <c r="F22" i="1"/>
  <c r="G21" i="1"/>
  <c r="P26" i="1" s="1"/>
  <c r="O31" i="2" l="1"/>
  <c r="P30" i="2"/>
  <c r="G29" i="2"/>
  <c r="F30" i="2"/>
  <c r="O38" i="1"/>
  <c r="P37" i="1"/>
  <c r="F23" i="1"/>
  <c r="G22" i="1"/>
  <c r="O32" i="2" l="1"/>
  <c r="P31" i="2"/>
  <c r="G30" i="2"/>
  <c r="F31" i="2"/>
  <c r="O39" i="1"/>
  <c r="P39" i="1" s="1"/>
  <c r="P38" i="1"/>
  <c r="F24" i="1"/>
  <c r="G23" i="1"/>
  <c r="P28" i="1" s="1"/>
  <c r="O33" i="2" l="1"/>
  <c r="P32" i="2"/>
  <c r="G31" i="2"/>
  <c r="F32" i="2"/>
  <c r="F25" i="1"/>
  <c r="G24" i="1"/>
  <c r="G32" i="2" l="1"/>
  <c r="F33" i="2"/>
  <c r="O34" i="2"/>
  <c r="P33" i="2"/>
  <c r="P29" i="1"/>
  <c r="F26" i="1"/>
  <c r="G25" i="1"/>
  <c r="P30" i="1" s="1"/>
  <c r="O35" i="2" l="1"/>
  <c r="P34" i="2"/>
  <c r="G33" i="2"/>
  <c r="F34" i="2"/>
  <c r="F27" i="1"/>
  <c r="G26" i="1"/>
  <c r="G34" i="2" l="1"/>
  <c r="F35" i="2"/>
  <c r="O36" i="2"/>
  <c r="P35" i="2"/>
  <c r="F28" i="1"/>
  <c r="G27" i="1"/>
  <c r="P32" i="1" s="1"/>
  <c r="O37" i="2" l="1"/>
  <c r="P36" i="2"/>
  <c r="G35" i="2"/>
  <c r="F36" i="2"/>
  <c r="F29" i="1"/>
  <c r="G28" i="1"/>
  <c r="G36" i="2" l="1"/>
  <c r="F37" i="2"/>
  <c r="O38" i="2"/>
  <c r="P37" i="2"/>
  <c r="P33" i="1"/>
  <c r="F30" i="1"/>
  <c r="G29" i="1"/>
  <c r="P34" i="1" s="1"/>
  <c r="O39" i="2" l="1"/>
  <c r="P39" i="2" s="1"/>
  <c r="P38" i="2"/>
  <c r="G37" i="2"/>
  <c r="F38" i="2"/>
  <c r="F31" i="1"/>
  <c r="G30" i="1"/>
  <c r="G38" i="2" l="1"/>
  <c r="F39" i="2"/>
  <c r="F32" i="1"/>
  <c r="G31" i="1"/>
  <c r="G39" i="2" l="1"/>
  <c r="G6" i="2"/>
  <c r="F33" i="1"/>
  <c r="G32" i="1"/>
  <c r="F34" i="1" l="1"/>
  <c r="G33" i="1"/>
  <c r="G41" i="1" l="1"/>
  <c r="F35" i="1"/>
  <c r="G34" i="1"/>
  <c r="F36" i="1" l="1"/>
  <c r="G35" i="1"/>
  <c r="F37" i="1" l="1"/>
  <c r="G36" i="1"/>
  <c r="F38" i="1" l="1"/>
  <c r="G37" i="1"/>
  <c r="F39" i="1" l="1"/>
  <c r="G6" i="1" s="1"/>
  <c r="G38" i="1"/>
  <c r="G39" i="1" l="1"/>
  <c r="P11" i="1" l="1"/>
  <c r="P15" i="1" l="1"/>
  <c r="P19" i="1" l="1"/>
  <c r="P23" i="1" l="1"/>
  <c r="P27" i="1" l="1"/>
  <c r="P35" i="1" l="1"/>
  <c r="P31" i="1"/>
</calcChain>
</file>

<file path=xl/sharedStrings.xml><?xml version="1.0" encoding="utf-8"?>
<sst xmlns="http://schemas.openxmlformats.org/spreadsheetml/2006/main" count="101" uniqueCount="36">
  <si>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</si>
  <si>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</si>
  <si>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</si>
  <si>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</si>
  <si>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</si>
  <si>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</si>
  <si>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</si>
  <si>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</si>
  <si>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</si>
  <si>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</si>
  <si>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</si>
  <si>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</si>
  <si>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</si>
  <si>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</si>
  <si>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</si>
  <si>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</si>
  <si>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</si>
  <si>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</si>
  <si>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</si>
  <si>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</si>
  <si>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</si>
  <si>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</si>
  <si>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</si>
  <si>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Critère</t>
  </si>
  <si>
    <t>ü</t>
  </si>
  <si>
    <t>Nombre jours</t>
  </si>
  <si>
    <t>Valeur</t>
  </si>
  <si>
    <t>Jeannelle</t>
  </si>
  <si>
    <t>Fanny</t>
  </si>
  <si>
    <t>Flonin</t>
  </si>
  <si>
    <t>Relevé :</t>
  </si>
  <si>
    <t xml:space="preserve">Jour </t>
  </si>
  <si>
    <t>N.T.</t>
  </si>
  <si>
    <t>N</t>
  </si>
  <si>
    <t>AD</t>
  </si>
  <si>
    <t>Concerne : 
Romane - Ambre - Dorian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</si>
</sst>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;@"/>
  </numFmts>
  <fonts count="16" x14ac:knownFonts="1"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Wingdings"/>
      <charset val="2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theme="9" tint="-0.499984740745262"/>
      <name val="Calibri"/>
      <family val="2"/>
      <scheme val="minor"/>
    </font>
    <font>
      <sz val="10"/>
      <color theme="9" tint="0.59999389629810485"/>
      <name val="Calibri"/>
      <family val="2"/>
      <scheme val="minor"/>
    </font>
    <font>
      <b/>
      <sz val="12"/>
      <color theme="1"/>
      <name val="Agency FB"/>
      <family val="2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8" tint="0.79998168889431442"/>
      <name val="Calibri"/>
      <family val="2"/>
      <scheme val="minor"/>
    </font>
    <font>
      <b/>
      <sz val="10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0" fillId="0" borderId="0" xfId="0" applyNumberFormat="1"/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6" fillId="0" borderId="0" xfId="0" applyFont="1" applyAlignment="1">
      <alignment horizontal="center" vertical="center"/>
    </xf>
    <xf numFmtId="164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/>
    </xf>
    <xf numFmtId="14" fontId="10" fillId="0" borderId="4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left"/>
    </xf>
    <xf numFmtId="0" fontId="5" fillId="0" borderId="0" xfId="0" applyFont="1" applyAlignment="1">
      <alignment horizontal="right" vertical="center"/>
    </xf>
    <xf numFmtId="0" fontId="13" fillId="0" borderId="0" xfId="0" applyFont="1" applyFill="1" applyAlignment="1" applyProtection="1">
      <alignment horizontal="center" vertical="center"/>
      <protection locked="0"/>
    </xf>
    <xf numFmtId="164" fontId="0" fillId="0" borderId="0" xfId="0" quotePrefix="1" applyNumberFormat="1" applyAlignment="1" applyProtection="1">
      <alignment horizontal="center" vertical="center"/>
      <protection locked="0"/>
    </xf>
    <xf numFmtId="14" fontId="14" fillId="0" borderId="4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left"/>
    </xf>
    <xf numFmtId="0" fontId="14" fillId="0" borderId="0" xfId="0" applyFont="1"/>
    <xf numFmtId="165" fontId="7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4" fontId="15" fillId="0" borderId="4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left"/>
    </xf>
  </cellXfs>
  <cellStyles count="1">
    <cellStyle name="Normal" xfId="0" builtinId="0"/>
  </cellStyles>
  <dxfs count="82"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</dxf>
    <dxf>
      <font>
        <b/>
        <color rgb="FFFF0000"/>
        <name val="Wingdings"/>
        <charset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9" tint="-0.249977111117893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4" tint="0.79998168889431442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4" tint="0.59996337778862885"/>
      </font>
    </dxf>
    <dxf>
      <font>
        <color theme="4" tint="0.59996337778862885"/>
      </font>
    </dxf>
    <dxf>
      <border>
        <left/>
        <right/>
        <top/>
        <bottom/>
        <vertical/>
        <horizontal/>
      </border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  <dxf>
      <font>
        <color theme="4" tint="0.59996337778862885"/>
      </font>
      <fill>
        <patternFill patternType="none">
          <bgColor auto="1"/>
        </patternFill>
      </fill>
    </dxf>
    <dxf>
      <font>
        <color theme="4" tint="0.59996337778862885"/>
      </font>
    </dxf>
    <dxf>
      <font>
        <color rgb="FF9C0006"/>
      </font>
      <fill>
        <patternFill>
          <bgColor theme="5" tint="0.3999450666829432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  <dxf>
      <numFmt numFmtId="0" formatCode="General"/>
      <alignment horizontal="left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color rgb="FFFF0000"/>
        <name val="Wingdings"/>
        <charset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249977111117893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4" tint="0.79998168889431442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4" tint="0.59996337778862885"/>
      </font>
    </dxf>
    <dxf>
      <font>
        <color theme="4" tint="0.59996337778862885"/>
      </font>
    </dxf>
    <dxf>
      <border>
        <left/>
        <right/>
        <top/>
        <bottom/>
        <vertical/>
        <horizontal/>
      </border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  <dxf>
      <font>
        <color theme="4" tint="0.59996337778862885"/>
      </font>
      <fill>
        <patternFill patternType="none">
          <bgColor auto="1"/>
        </patternFill>
      </fill>
    </dxf>
    <dxf>
      <font>
        <color theme="4" tint="0.59996337778862885"/>
      </font>
    </dxf>
    <dxf>
      <font>
        <color rgb="FF9C0006"/>
      </font>
      <fill>
        <patternFill>
          <bgColor theme="5" tint="0.3999450666829432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198491</xdr:colOff>
      <xdr:row>2</xdr:row>
      <xdr:rowOff>82590</xdr:rowOff>
    </xdr:from>
    <xdr:to>
      <xdr:col>5</xdr:col>
      <xdr:colOff>414491</xdr:colOff>
      <xdr:row>2</xdr:row>
      <xdr:rowOff>236455</xdr:rowOff>
    </xdr:to>
    <xdr:sp macro="[0]!affiche" textlink="">
      <xdr:nvSpPr>
        <xdr:cNvPr id="2" name="ZoneTexte 1">
          <a:extLst>
            <a:ext uri="{FF2B5EF4-FFF2-40B4-BE49-F238E27FC236}">
              <a16:creationId xmlns:a16="http://schemas.microsoft.com/office/drawing/2014/main" id="{D2561D65-A97C-4B07-A363-34FD4EF199BF}"/>
            </a:ext>
          </a:extLst>
        </xdr:cNvPr>
        <xdr:cNvSpPr txBox="1"/>
      </xdr:nvSpPr>
      <xdr:spPr>
        <a:xfrm>
          <a:off x="259105" y="584817"/>
          <a:ext cx="216000" cy="153865"/>
        </a:xfrm>
        <a:prstGeom prst="rect">
          <a:avLst/>
        </a:prstGeom>
        <a:solidFill>
          <a:schemeClr val="accent1"/>
        </a:solidFill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</a:t>
          </a:r>
        </a:p>
      </xdr:txBody>
    </xdr:sp>
    <xdr:clientData fPrintsWithSheet="0"/>
  </xdr:twoCellAnchor>
  <xdr:twoCellAnchor>
    <xdr:from>
      <xdr:col>5</xdr:col>
      <xdr:colOff>512083</xdr:colOff>
      <xdr:row>2</xdr:row>
      <xdr:rowOff>82590</xdr:rowOff>
    </xdr:from>
    <xdr:to>
      <xdr:col>5</xdr:col>
      <xdr:colOff>728083</xdr:colOff>
      <xdr:row>2</xdr:row>
      <xdr:rowOff>236455</xdr:rowOff>
    </xdr:to>
    <xdr:sp macro="[0]!masque" textlink="">
      <xdr:nvSpPr>
        <xdr:cNvPr id="3" name="ZoneTexte 2">
          <a:extLst>
            <a:ext uri="{FF2B5EF4-FFF2-40B4-BE49-F238E27FC236}">
              <a16:creationId xmlns:a16="http://schemas.microsoft.com/office/drawing/2014/main" id="{876B9EE0-AF10-4DF2-8AC0-147419325584}"/>
            </a:ext>
          </a:extLst>
        </xdr:cNvPr>
        <xdr:cNvSpPr txBox="1"/>
      </xdr:nvSpPr>
      <xdr:spPr>
        <a:xfrm>
          <a:off x="572697" y="584817"/>
          <a:ext cx="216000" cy="153865"/>
        </a:xfrm>
        <a:prstGeom prst="rect">
          <a:avLst/>
        </a:prstGeom>
        <a:solidFill>
          <a:schemeClr val="accent1"/>
        </a:solidFill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</a:t>
          </a:r>
        </a:p>
      </xdr:txBody>
    </xdr:sp>
    <xdr:clientData fPrintsWithSheet="0"/>
  </xdr:twoCellAnchor>
  <xdr:twoCellAnchor>
    <xdr:from>
      <xdr:col>7</xdr:col>
      <xdr:colOff>19316</xdr:colOff>
      <xdr:row>3</xdr:row>
      <xdr:rowOff>75268</xdr:rowOff>
    </xdr:from>
    <xdr:to>
      <xdr:col>13</xdr:col>
      <xdr:colOff>163180</xdr:colOff>
      <xdr:row>4</xdr:row>
      <xdr:rowOff>231541</xdr:rowOff>
    </xdr:to>
    <xdr:sp macro="" textlink="">
      <xdr:nvSpPr>
        <xdr:cNvPr id="5" name="Bulle narrative : rectangle 4">
          <a:extLst>
            <a:ext uri="{FF2B5EF4-FFF2-40B4-BE49-F238E27FC236}">
              <a16:creationId xmlns:a16="http://schemas.microsoft.com/office/drawing/2014/main" id="{43BD50B4-9B6B-4D0B-8BB7-8999A2D78805}"/>
            </a:ext>
          </a:extLst>
        </xdr:cNvPr>
        <xdr:cNvSpPr/>
      </xdr:nvSpPr>
      <xdr:spPr>
        <a:xfrm>
          <a:off x="1699180" y="889223"/>
          <a:ext cx="1512000" cy="468000"/>
        </a:xfrm>
        <a:prstGeom prst="wedgeRectCallout">
          <a:avLst>
            <a:gd name="adj1" fmla="val 48986"/>
            <a:gd name="adj2" fmla="val 171722"/>
          </a:avLst>
        </a:prstGeom>
        <a:gradFill flip="none" rotWithShape="1">
          <a:gsLst>
            <a:gs pos="98000">
              <a:srgbClr val="7D9FAB"/>
            </a:gs>
            <a:gs pos="35416">
              <a:srgbClr val="A8C667"/>
            </a:gs>
            <a:gs pos="61000">
              <a:schemeClr val="accent4">
                <a:lumMod val="40000"/>
                <a:lumOff val="60000"/>
              </a:schemeClr>
            </a:gs>
            <a:gs pos="98000">
              <a:schemeClr val="accent1">
                <a:lumMod val="75000"/>
              </a:schemeClr>
            </a:gs>
            <a:gs pos="16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path path="rect">
            <a:fillToRect l="100000" t="100000"/>
          </a:path>
          <a:tileRect r="-100000" b="-100000"/>
        </a:gradFill>
        <a:ln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Police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Noire.</a:t>
          </a:r>
          <a:endParaRPr lang="fr-FR" sz="1100" b="1">
            <a:solidFill>
              <a:sysClr val="windowText" lastClr="000000"/>
            </a:solidFill>
            <a:effectLst/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Abbans - Dessous</a:t>
          </a:r>
          <a:endParaRPr lang="fr-FR" sz="1100" b="1">
            <a:solidFill>
              <a:sysClr val="windowText" lastClr="000000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207815</xdr:colOff>
      <xdr:row>0</xdr:row>
      <xdr:rowOff>43295</xdr:rowOff>
    </xdr:from>
    <xdr:to>
      <xdr:col>5</xdr:col>
      <xdr:colOff>675815</xdr:colOff>
      <xdr:row>1</xdr:row>
      <xdr:rowOff>66068</xdr:rowOff>
    </xdr:to>
    <xdr:sp macro="[0]!Sup" textlink="">
      <xdr:nvSpPr>
        <xdr:cNvPr id="4" name="ZoneTexte 3">
          <a:extLst>
            <a:ext uri="{FF2B5EF4-FFF2-40B4-BE49-F238E27FC236}">
              <a16:creationId xmlns:a16="http://schemas.microsoft.com/office/drawing/2014/main" id="{AB568BA5-A02C-4D47-B308-07C4BC2A385C}"/>
            </a:ext>
          </a:extLst>
        </xdr:cNvPr>
        <xdr:cNvSpPr txBox="1"/>
      </xdr:nvSpPr>
      <xdr:spPr>
        <a:xfrm>
          <a:off x="268429" y="43295"/>
          <a:ext cx="468000" cy="14400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Sup.</a:t>
          </a:r>
        </a:p>
        <a:p>
          <a:pPr algn="ctr"/>
          <a:endParaRPr lang="fr-FR" sz="1100" b="1"/>
        </a:p>
      </xdr:txBody>
    </xdr:sp>
    <xdr:clientData fPrintsWithSheet="0"/>
  </xdr:twoCellAnchor>
  <xdr:twoCellAnchor editAs="oneCell">
    <xdr:from>
      <xdr:col>9</xdr:col>
      <xdr:colOff>17318</xdr:colOff>
      <xdr:row>39</xdr:row>
      <xdr:rowOff>17318</xdr:rowOff>
    </xdr:from>
    <xdr:to>
      <xdr:col>15</xdr:col>
      <xdr:colOff>766907</xdr:colOff>
      <xdr:row>50</xdr:row>
      <xdr:rowOff>1732</xdr:rowOff>
    </xdr:to>
    <xdr:pic>
      <xdr:nvPicPr>
        <xdr:cNvPr id="7" name="Image 6" descr="C:\Users\Utilisateur\Desktop\images.jpg">
          <a:extLst>
            <a:ext uri="{FF2B5EF4-FFF2-40B4-BE49-F238E27FC236}">
              <a16:creationId xmlns:a16="http://schemas.microsoft.com/office/drawing/2014/main" id="{2BCA98DF-D9EA-4FD1-8E01-369EBA1DC7C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7065818"/>
          <a:ext cx="2498725" cy="1828800"/>
        </a:xfrm>
        <a:prstGeom prst="ellipse">
          <a:avLst/>
        </a:prstGeom>
        <a:ln w="3175" cap="rnd">
          <a:solidFill>
            <a:srgbClr val="00B0F0"/>
          </a:solidFill>
        </a:ln>
        <a:effectLst>
          <a:glow rad="228600">
            <a:schemeClr val="accent5">
              <a:satMod val="175000"/>
              <a:alpha val="40000"/>
            </a:schemeClr>
          </a:glow>
          <a:outerShdw blurRad="381000" dist="292100" dir="5400000" sx="-80000" sy="-18000" rotWithShape="0">
            <a:srgbClr val="000000">
              <a:alpha val="22000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  <xdr:twoCellAnchor>
    <xdr:from>
      <xdr:col>6</xdr:col>
      <xdr:colOff>458932</xdr:colOff>
      <xdr:row>27</xdr:row>
      <xdr:rowOff>103908</xdr:rowOff>
    </xdr:from>
    <xdr:to>
      <xdr:col>8</xdr:col>
      <xdr:colOff>329046</xdr:colOff>
      <xdr:row>30</xdr:row>
      <xdr:rowOff>69273</xdr:rowOff>
    </xdr:to>
    <xdr:sp macro="" textlink="">
      <xdr:nvSpPr>
        <xdr:cNvPr id="8" name="Légende : encadrée 7">
          <a:extLst>
            <a:ext uri="{FF2B5EF4-FFF2-40B4-BE49-F238E27FC236}">
              <a16:creationId xmlns:a16="http://schemas.microsoft.com/office/drawing/2014/main" id="{7D753AF4-7219-4DB8-9D49-437DD900E3EB}"/>
            </a:ext>
          </a:extLst>
        </xdr:cNvPr>
        <xdr:cNvSpPr/>
      </xdr:nvSpPr>
      <xdr:spPr>
        <a:xfrm>
          <a:off x="1376796" y="5178135"/>
          <a:ext cx="961159" cy="458933"/>
        </a:xfrm>
        <a:prstGeom prst="borderCallout1">
          <a:avLst>
            <a:gd name="adj1" fmla="val 18750"/>
            <a:gd name="adj2" fmla="val -8333"/>
            <a:gd name="adj3" fmla="val -60422"/>
            <a:gd name="adj4" fmla="val -28424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Uniquement </a:t>
          </a:r>
        </a:p>
        <a:p>
          <a:pPr algn="ctr"/>
          <a:r>
            <a:rPr lang="fr-FR" sz="1100" b="1">
              <a:solidFill>
                <a:srgbClr val="FF0000"/>
              </a:solidFill>
            </a:rPr>
            <a:t>Midi</a:t>
          </a:r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198491</xdr:colOff>
      <xdr:row>2</xdr:row>
      <xdr:rowOff>82590</xdr:rowOff>
    </xdr:from>
    <xdr:to>
      <xdr:col>5</xdr:col>
      <xdr:colOff>414491</xdr:colOff>
      <xdr:row>2</xdr:row>
      <xdr:rowOff>236455</xdr:rowOff>
    </xdr:to>
    <xdr:sp macro="[0]!affiche" textlink="">
      <xdr:nvSpPr>
        <xdr:cNvPr id="2" name="ZoneTexte 1">
          <a:extLst>
            <a:ext uri="{FF2B5EF4-FFF2-40B4-BE49-F238E27FC236}">
              <a16:creationId xmlns:a16="http://schemas.microsoft.com/office/drawing/2014/main" id="{C54CF587-1433-425A-B755-7EB831362114}"/>
            </a:ext>
          </a:extLst>
        </xdr:cNvPr>
        <xdr:cNvSpPr txBox="1"/>
      </xdr:nvSpPr>
      <xdr:spPr>
        <a:xfrm>
          <a:off x="255641" y="587415"/>
          <a:ext cx="216000" cy="153865"/>
        </a:xfrm>
        <a:prstGeom prst="rect">
          <a:avLst/>
        </a:prstGeom>
        <a:solidFill>
          <a:schemeClr val="accent1"/>
        </a:solidFill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</a:t>
          </a:r>
        </a:p>
      </xdr:txBody>
    </xdr:sp>
    <xdr:clientData fPrintsWithSheet="0"/>
  </xdr:twoCellAnchor>
  <xdr:twoCellAnchor>
    <xdr:from>
      <xdr:col>5</xdr:col>
      <xdr:colOff>512083</xdr:colOff>
      <xdr:row>2</xdr:row>
      <xdr:rowOff>82590</xdr:rowOff>
    </xdr:from>
    <xdr:to>
      <xdr:col>5</xdr:col>
      <xdr:colOff>728083</xdr:colOff>
      <xdr:row>2</xdr:row>
      <xdr:rowOff>236455</xdr:rowOff>
    </xdr:to>
    <xdr:sp macro="[0]!masque" textlink="">
      <xdr:nvSpPr>
        <xdr:cNvPr id="3" name="ZoneTexte 2">
          <a:extLst>
            <a:ext uri="{FF2B5EF4-FFF2-40B4-BE49-F238E27FC236}">
              <a16:creationId xmlns:a16="http://schemas.microsoft.com/office/drawing/2014/main" id="{480317DD-945A-407C-AED4-BAF5BB8DD8AF}"/>
            </a:ext>
          </a:extLst>
        </xdr:cNvPr>
        <xdr:cNvSpPr txBox="1"/>
      </xdr:nvSpPr>
      <xdr:spPr>
        <a:xfrm>
          <a:off x="569233" y="587415"/>
          <a:ext cx="216000" cy="153865"/>
        </a:xfrm>
        <a:prstGeom prst="rect">
          <a:avLst/>
        </a:prstGeom>
        <a:solidFill>
          <a:schemeClr val="accent1"/>
        </a:solidFill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</a:t>
          </a:r>
        </a:p>
      </xdr:txBody>
    </xdr:sp>
    <xdr:clientData fPrintsWithSheet="0"/>
  </xdr:twoCellAnchor>
  <xdr:twoCellAnchor editAs="oneCell">
    <xdr:from>
      <xdr:col>11</xdr:col>
      <xdr:colOff>155877</xdr:colOff>
      <xdr:row>39</xdr:row>
      <xdr:rowOff>112568</xdr:rowOff>
    </xdr:from>
    <xdr:to>
      <xdr:col>15</xdr:col>
      <xdr:colOff>261030</xdr:colOff>
      <xdr:row>47</xdr:row>
      <xdr:rowOff>57750</xdr:rowOff>
    </xdr:to>
    <xdr:pic>
      <xdr:nvPicPr>
        <xdr:cNvPr id="5" name="Image 4" descr="C:\Users\Utilisateur\Desktop\téléchargement (1).jpg">
          <a:extLst>
            <a:ext uri="{FF2B5EF4-FFF2-40B4-BE49-F238E27FC236}">
              <a16:creationId xmlns:a16="http://schemas.microsoft.com/office/drawing/2014/main" id="{471A4D00-97B9-446D-8D75-F9FD3F1BC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302" y="7084868"/>
          <a:ext cx="1286253" cy="1278682"/>
        </a:xfrm>
        <a:prstGeom prst="rect">
          <a:avLst/>
        </a:prstGeom>
        <a:ln>
          <a:noFill/>
        </a:ln>
        <a:effectLst>
          <a:glow rad="228600">
            <a:schemeClr val="accent6">
              <a:satMod val="175000"/>
              <a:alpha val="40000"/>
            </a:schemeClr>
          </a:glow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>
    <xdr:from>
      <xdr:col>5</xdr:col>
      <xdr:colOff>207815</xdr:colOff>
      <xdr:row>0</xdr:row>
      <xdr:rowOff>43295</xdr:rowOff>
    </xdr:from>
    <xdr:to>
      <xdr:col>5</xdr:col>
      <xdr:colOff>675815</xdr:colOff>
      <xdr:row>1</xdr:row>
      <xdr:rowOff>66068</xdr:rowOff>
    </xdr:to>
    <xdr:sp macro="[0]!Sup" textlink="">
      <xdr:nvSpPr>
        <xdr:cNvPr id="6" name="ZoneTexte 5">
          <a:extLst>
            <a:ext uri="{FF2B5EF4-FFF2-40B4-BE49-F238E27FC236}">
              <a16:creationId xmlns:a16="http://schemas.microsoft.com/office/drawing/2014/main" id="{5781886B-B0F8-434A-B069-DF4052FA2D5C}"/>
            </a:ext>
          </a:extLst>
        </xdr:cNvPr>
        <xdr:cNvSpPr txBox="1"/>
      </xdr:nvSpPr>
      <xdr:spPr>
        <a:xfrm>
          <a:off x="264965" y="43295"/>
          <a:ext cx="468000" cy="146598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Sup.</a:t>
          </a:r>
        </a:p>
        <a:p>
          <a:pPr algn="ctr"/>
          <a:endParaRPr lang="fr-FR" sz="1100" b="1"/>
        </a:p>
      </xdr:txBody>
    </xdr:sp>
    <xdr:clientData fPrintsWithSheet="0"/>
  </xdr:twoCellAnchor>
  <xdr:twoCellAnchor>
    <xdr:from>
      <xdr:col>25</xdr:col>
      <xdr:colOff>303067</xdr:colOff>
      <xdr:row>19</xdr:row>
      <xdr:rowOff>60614</xdr:rowOff>
    </xdr:from>
    <xdr:to>
      <xdr:col>43</xdr:col>
      <xdr:colOff>25978</xdr:colOff>
      <xdr:row>30</xdr:row>
      <xdr:rowOff>8660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9E23E4FF-EAE9-4971-B0F7-28E16FBD72CD}"/>
            </a:ext>
          </a:extLst>
        </xdr:cNvPr>
        <xdr:cNvSpPr txBox="1"/>
      </xdr:nvSpPr>
      <xdr:spPr>
        <a:xfrm>
          <a:off x="5602431" y="3818659"/>
          <a:ext cx="4355524" cy="17577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4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 1 - est-ce possible, avec un double click de modifier la couleur de la police, ou du fond des cellules (O9:P35) ?</a:t>
          </a:r>
        </a:p>
        <a:p>
          <a:r>
            <a:rPr lang="fr-FR" sz="14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Voir exemple, O9:P9</a:t>
          </a:r>
        </a:p>
        <a:p>
          <a:r>
            <a:rPr lang="fr-FR" sz="14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 2 - Avec click droit, revenir à l'initial si nécessaire ?</a:t>
          </a:r>
        </a:p>
        <a:p>
          <a:r>
            <a:rPr lang="fr-FR" sz="14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Merci de vous pencher sur mon problème.</a:t>
          </a:r>
        </a:p>
        <a:p>
          <a:r>
            <a:rPr lang="fr-FR" sz="14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nnée" displayName="T_Année" ref="B4:B13" totalsRowShown="0" headerRowDxfId="54" dataDxfId="53">
  <autoFilter ref="B4:B13" xr:uid="{00000000-0009-0000-0100-000001000000}"/>
  <tableColumns count="1">
    <tableColumn id="1" xr3:uid="{00000000-0010-0000-0000-000001000000}" name="Année" dataDxfId="52">
      <calculatedColumnFormula>IF(ISTEXT(B4),YEAR(TODAY())-1,B4+1)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Mois" displayName="T_Mois" ref="D4:D16" totalsRowShown="0" headerRowDxfId="51" dataDxfId="50">
  <autoFilter ref="D4:D16" xr:uid="{00000000-0009-0000-0100-000002000000}"/>
  <tableColumns count="1">
    <tableColumn id="1" xr3:uid="{00000000-0010-0000-0100-000001000000}" name="Mois" dataDxfId="49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Z8:AB16" totalsRowCount="1" headerRowDxfId="48">
  <autoFilter ref="Z8:AB15" xr:uid="{00000000-0009-0000-0100-000003000000}">
    <filterColumn colId="0" hiddenButton="1"/>
    <filterColumn colId="1" hiddenButton="1"/>
    <filterColumn colId="2" hiddenButton="1"/>
  </autoFilter>
  <tableColumns count="3">
    <tableColumn id="1" xr3:uid="{00000000-0010-0000-0200-000001000000}" name="Jour " totalsRowLabel="Critère" totalsRowDxfId="47"/>
    <tableColumn id="2" xr3:uid="{00000000-0010-0000-0200-000002000000}" name="N.T." dataDxfId="46"/>
    <tableColumn id="3" xr3:uid="{00000000-0010-0000-0200-000003000000}" name="Valeur" totalsRowFunction="custom" totalsRowDxfId="45">
      <calculatedColumnFormula>IF(Tableau3[[#This Row],[N.T.]]="ü",1,0)</calculatedColumnFormula>
      <totalsRowFormula>CONCATENATE(AB9,AB10,AB11,AB12,AB13,AB14,AB15)</totalsRow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Jours" displayName="T_Jours" ref="F8:G39" totalsRowShown="0" headerRowDxfId="44" headerRowBorderDxfId="43">
  <autoFilter ref="F8:G39" xr:uid="{00000000-0009-0000-0100-000004000000}">
    <filterColumn colId="0" hiddenButton="1"/>
    <filterColumn colId="1" hiddenButton="1"/>
  </autoFilter>
  <tableColumns count="2">
    <tableColumn id="1" xr3:uid="{00000000-0010-0000-0300-000001000000}" name="Date" dataDxfId="42"/>
    <tableColumn id="2" xr3:uid="{00000000-0010-0000-0300-000002000000}" name="Jour" dataDxfId="41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A80280-FCC2-482A-B63E-9C1C55BB46A0}" name="T_Année6" displayName="T_Année6" ref="B4:B13" totalsRowShown="0" headerRowDxfId="13" dataDxfId="12">
  <autoFilter ref="B4:B13" xr:uid="{00000000-0009-0000-0100-000001000000}"/>
  <tableColumns count="1">
    <tableColumn id="1" xr3:uid="{384C930C-591D-4D43-A613-FA5B6F1AB292}" name="Année" dataDxfId="11">
      <calculatedColumnFormula>IF(ISTEXT(B4),YEAR(TODAY())-1,B4+1)</calculatedColumnFormula>
    </tableColumn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A2D3141-F563-45AB-AE77-44B94988911B}" name="T_Mois7" displayName="T_Mois7" ref="D4:D16" totalsRowShown="0" headerRowDxfId="10" dataDxfId="9">
  <autoFilter ref="D4:D16" xr:uid="{00000000-0009-0000-0100-000002000000}"/>
  <tableColumns count="1">
    <tableColumn id="1" xr3:uid="{C29756B9-E631-4F22-9E09-38FA64B970F1}" name="Mois" dataDxfId="8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DD2B1D2-BE78-4D7F-9F4B-DB4D5570A172}" name="Tableau38" displayName="Tableau38" ref="Z8:AB16" totalsRowCount="1" headerRowDxfId="7">
  <autoFilter ref="Z8:AB15" xr:uid="{00000000-0009-0000-0100-000003000000}">
    <filterColumn colId="0" hiddenButton="1"/>
    <filterColumn colId="1" hiddenButton="1"/>
    <filterColumn colId="2" hiddenButton="1"/>
  </autoFilter>
  <tableColumns count="3">
    <tableColumn id="1" xr3:uid="{1F5D89CB-65C8-41BD-874D-A2CBF31C3B1B}" name="Jour " totalsRowLabel="Critère" totalsRowDxfId="1"/>
    <tableColumn id="2" xr3:uid="{682A81FD-98B3-43EB-B0BB-DE3FF6C7B570}" name="N.T." dataDxfId="6"/>
    <tableColumn id="3" xr3:uid="{D2775EA1-9A71-49F0-92B2-241BA40063E7}" name="Valeur" totalsRowFunction="custom" totalsRowDxfId="0">
      <calculatedColumnFormula>IF(Tableau38[[#This Row],[N.T.]]="ü",1,0)</calculatedColumnFormula>
      <totalsRowFormula>CONCATENATE(AB9,AB10,AB11,AB12,AB13,AB14,AB15)</totalsRowFormula>
    </tableColumn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75CA2D8-AA5E-455F-99E6-9FD78E4171DC}" name="T_Jours9" displayName="T_Jours9" ref="F8:G39" totalsRowShown="0" headerRowDxfId="5" headerRowBorderDxfId="4">
  <autoFilter ref="F8:G39" xr:uid="{00000000-0009-0000-0100-000004000000}">
    <filterColumn colId="0" hiddenButton="1"/>
    <filterColumn colId="1" hiddenButton="1"/>
  </autoFilter>
  <tableColumns count="2">
    <tableColumn id="1" xr3:uid="{6771E6C0-C818-407B-A75A-ADEC26930A35}" name="Date" dataDxfId="3"/>
    <tableColumn id="2" xr3:uid="{284439A1-0356-46D9-8629-8E8705EFDCB7}" name="Jour" dataDxfId="2">
      <calculatedColumnFormula>TEXT(F9,"jjjj")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61"/>
  <sheetViews>
    <sheetView topLeftCell="E1" zoomScale="110" zoomScaleNormal="110" workbookViewId="0">
      <selection activeCell="AQ26" sqref="AQ26"/>
    </sheetView>
  </sheetViews>
  <sheetFormatPr baseColWidth="10" defaultRowHeight="12.75" x14ac:dyDescent="0.2"/>
  <cols>
    <col min="1" max="1" width="1.7109375" hidden="1" customWidth="1"/>
    <col min="2" max="2" width="11.42578125" hidden="1" customWidth="1"/>
    <col min="3" max="3" width="1.7109375" hidden="1" customWidth="1"/>
    <col min="4" max="4" width="16" hidden="1" customWidth="1"/>
    <col min="5" max="5" width="0.85546875" customWidth="1"/>
    <col min="6" max="6" width="12.85546875" customWidth="1"/>
    <col min="7" max="7" width="14.7109375" style="2" customWidth="1"/>
    <col min="8" max="8" width="1.7109375" customWidth="1"/>
    <col min="9" max="9" width="6.7109375" style="2" customWidth="1"/>
    <col min="10" max="10" width="1.7109375" style="2" customWidth="1"/>
    <col min="11" max="11" width="6.7109375" style="2" customWidth="1"/>
    <col min="12" max="12" width="2.7109375" style="2" customWidth="1"/>
    <col min="13" max="13" width="0.85546875" style="2" customWidth="1"/>
    <col min="14" max="14" width="2.7109375" style="2" customWidth="1"/>
    <col min="16" max="16" width="14.7109375" customWidth="1"/>
    <col min="17" max="17" width="1.7109375" hidden="1" customWidth="1"/>
    <col min="18" max="19" width="3.7109375" style="2" hidden="1" customWidth="1"/>
    <col min="20" max="24" width="11.42578125" hidden="1" customWidth="1"/>
    <col min="25" max="25" width="1.7109375" customWidth="1"/>
    <col min="26" max="26" width="11.42578125" customWidth="1"/>
    <col min="27" max="27" width="4.28515625" customWidth="1"/>
    <col min="28" max="28" width="8" customWidth="1"/>
    <col min="29" max="34" width="11.42578125" hidden="1" customWidth="1"/>
    <col min="35" max="35" width="2.28515625" style="2" hidden="1" customWidth="1"/>
    <col min="36" max="36" width="2.7109375" hidden="1" customWidth="1"/>
    <col min="37" max="39" width="11.42578125" hidden="1" customWidth="1"/>
  </cols>
  <sheetData>
    <row r="1" spans="2:36" ht="9.9499999999999993" customHeight="1" x14ac:dyDescent="0.2">
      <c r="AJ1" s="2"/>
    </row>
    <row r="2" spans="2:36" ht="30" customHeight="1" x14ac:dyDescent="0.2">
      <c r="F2" s="30" t="s">
        <v>30</v>
      </c>
      <c r="G2" s="38" t="s">
        <v>27</v>
      </c>
      <c r="H2" s="38"/>
      <c r="I2" s="38"/>
      <c r="J2" s="38"/>
      <c r="K2" s="38"/>
      <c r="L2" s="38"/>
      <c r="M2" s="26"/>
      <c r="N2" s="26"/>
      <c r="O2" s="37" t="s">
        <v>35</v>
      </c>
      <c r="P2" s="37"/>
      <c r="AE2" t="s">
        <v>27</v>
      </c>
      <c r="AJ2" s="2"/>
    </row>
    <row r="3" spans="2:36" ht="24.95" customHeight="1" x14ac:dyDescent="0.2">
      <c r="AE3" t="s">
        <v>28</v>
      </c>
      <c r="AF3" s="16">
        <v>0.6875</v>
      </c>
      <c r="AG3" s="7">
        <v>0.6875</v>
      </c>
      <c r="AI3" s="2" t="s">
        <v>33</v>
      </c>
      <c r="AJ3" s="2" t="s">
        <v>34</v>
      </c>
    </row>
    <row r="4" spans="2:36" ht="24.95" customHeight="1" x14ac:dyDescent="0.2">
      <c r="B4" s="2" t="s">
        <v>0</v>
      </c>
      <c r="D4" s="2" t="s">
        <v>1</v>
      </c>
      <c r="F4" s="5" t="s">
        <v>0</v>
      </c>
      <c r="G4" s="31">
        <v>2018</v>
      </c>
      <c r="O4" s="5" t="s">
        <v>0</v>
      </c>
      <c r="P4" s="31">
        <f>G4+T4</f>
        <v>2018</v>
      </c>
      <c r="T4" s="2">
        <f>IF(G5="Décembre",1,0)</f>
        <v>0</v>
      </c>
      <c r="AE4" t="s">
        <v>29</v>
      </c>
      <c r="AF4" s="16">
        <v>0.69791666666666663</v>
      </c>
      <c r="AJ4" s="2"/>
    </row>
    <row r="5" spans="2:36" ht="24.95" customHeight="1" x14ac:dyDescent="0.2">
      <c r="B5" s="4">
        <f ca="1">IF(ISTEXT(B4),YEAR(TODAY())-1,B4+1)</f>
        <v>2017</v>
      </c>
      <c r="C5" s="2"/>
      <c r="D5" s="2" t="s">
        <v>2</v>
      </c>
      <c r="F5" s="5" t="s">
        <v>1</v>
      </c>
      <c r="G5" s="31" t="s">
        <v>12</v>
      </c>
      <c r="O5" s="5" t="s">
        <v>1</v>
      </c>
      <c r="P5" s="31" t="str">
        <f>TEXT(DATE(,MONTH(1&amp;G5)+1,1),"mmmm")</f>
        <v>décembre</v>
      </c>
      <c r="AF5" s="16">
        <v>0.70833333333333337</v>
      </c>
      <c r="AJ5" s="2"/>
    </row>
    <row r="6" spans="2:36" x14ac:dyDescent="0.2">
      <c r="B6" s="4">
        <f t="shared" ref="B6:B13" ca="1" si="0">IF(ISTEXT(B5),YEAR(TODAY())-1,B5+1)</f>
        <v>2018</v>
      </c>
      <c r="C6" s="2"/>
      <c r="D6" s="2" t="s">
        <v>3</v>
      </c>
      <c r="F6" s="5" t="s">
        <v>25</v>
      </c>
      <c r="G6" s="3">
        <f>COUNT(T_Jours[Date])-R41</f>
        <v>16</v>
      </c>
      <c r="O6" s="5" t="s">
        <v>25</v>
      </c>
      <c r="P6" s="3">
        <f>S41</f>
        <v>6</v>
      </c>
      <c r="AF6" s="16">
        <v>0.71875</v>
      </c>
      <c r="AJ6" s="2"/>
    </row>
    <row r="7" spans="2:36" ht="13.5" thickBot="1" x14ac:dyDescent="0.25">
      <c r="B7" s="4">
        <f t="shared" ca="1" si="0"/>
        <v>2019</v>
      </c>
      <c r="C7" s="2"/>
      <c r="D7" s="2" t="s">
        <v>4</v>
      </c>
      <c r="AF7" s="16">
        <v>0.72916666666666663</v>
      </c>
      <c r="AJ7" s="2"/>
    </row>
    <row r="8" spans="2:36" ht="13.5" thickBot="1" x14ac:dyDescent="0.25">
      <c r="B8" s="4">
        <f t="shared" ca="1" si="0"/>
        <v>2020</v>
      </c>
      <c r="C8" s="2"/>
      <c r="D8" s="2" t="s">
        <v>5</v>
      </c>
      <c r="F8" s="11" t="s">
        <v>14</v>
      </c>
      <c r="G8" s="6" t="s">
        <v>15</v>
      </c>
      <c r="I8" s="7"/>
      <c r="K8" s="7"/>
      <c r="O8" s="27" t="s">
        <v>14</v>
      </c>
      <c r="P8" s="24" t="s">
        <v>15</v>
      </c>
      <c r="Z8" s="19" t="s">
        <v>31</v>
      </c>
      <c r="AA8" s="20" t="s">
        <v>32</v>
      </c>
      <c r="AB8" s="18" t="s">
        <v>26</v>
      </c>
      <c r="AF8" s="16">
        <v>0.73958333333333337</v>
      </c>
      <c r="AJ8" s="2"/>
    </row>
    <row r="9" spans="2:36" x14ac:dyDescent="0.2">
      <c r="B9" s="4">
        <f t="shared" ca="1" si="0"/>
        <v>2021</v>
      </c>
      <c r="C9" s="2"/>
      <c r="D9" s="2" t="s">
        <v>6</v>
      </c>
      <c r="F9" s="12">
        <f>WORKDAY.INTL(DATE(G4,MONTH(1&amp;G5),0),1,Tableau3[[#Totals],[Valeur]])</f>
        <v>43405</v>
      </c>
      <c r="G9" s="13" t="str">
        <f t="shared" ref="G9:G39" si="1">TEXT(F9,"jjjj")</f>
        <v>jeudi</v>
      </c>
      <c r="I9" s="15"/>
      <c r="K9" s="7">
        <f t="shared" ref="K9:K39" si="2">IF(I9=0,0,AH9)</f>
        <v>0</v>
      </c>
      <c r="L9" s="25" t="s">
        <v>33</v>
      </c>
      <c r="M9" s="25"/>
      <c r="N9" s="25"/>
      <c r="O9" s="33">
        <f>WORKDAY.INTL(DATE(P4,MONTH(1&amp;P5),0),1,Tableau3[[#Totals],[Valeur]])</f>
        <v>43437</v>
      </c>
      <c r="P9" s="34" t="str">
        <f t="shared" ref="P9:P35" si="3">TEXT(O9,"jjjj")</f>
        <v>lundi</v>
      </c>
      <c r="R9" s="2">
        <f>IF(L9="N",1,0)</f>
        <v>1</v>
      </c>
      <c r="S9" s="2">
        <f>IF(N9="AD",1,0)</f>
        <v>0</v>
      </c>
      <c r="Z9" s="2" t="s">
        <v>16</v>
      </c>
      <c r="AA9" s="21"/>
      <c r="AB9" s="4">
        <f>IF(Tableau3[[#This Row],[N.T.]]="ü",1,0)</f>
        <v>0</v>
      </c>
      <c r="AF9" s="16">
        <v>0.75</v>
      </c>
      <c r="AH9" s="17">
        <f t="shared" ref="AH9:AH39" si="4">I9-$AG$3</f>
        <v>-0.6875</v>
      </c>
      <c r="AJ9" s="2"/>
    </row>
    <row r="10" spans="2:36" x14ac:dyDescent="0.2">
      <c r="B10" s="4">
        <f t="shared" ca="1" si="0"/>
        <v>2022</v>
      </c>
      <c r="C10" s="2"/>
      <c r="D10" s="2" t="s">
        <v>7</v>
      </c>
      <c r="F10" s="12">
        <f>IFERROR(IF(MONTH(F9+1)&lt;&gt;MONTH(1&amp;$G$5),"",WORKDAY.INTL(F9,1,Tableau3[[#Totals],[Valeur]])),"")</f>
        <v>43406</v>
      </c>
      <c r="G10" s="13" t="str">
        <f t="shared" si="1"/>
        <v>vendredi</v>
      </c>
      <c r="I10" s="15"/>
      <c r="K10" s="7">
        <f t="shared" si="2"/>
        <v>0</v>
      </c>
      <c r="L10" s="25" t="s">
        <v>33</v>
      </c>
      <c r="M10" s="25"/>
      <c r="N10" s="25"/>
      <c r="O10" s="33">
        <f>IFERROR(IF(MONTH(O9+1)&lt;&gt;MONTH(1&amp;$P$5),"",WORKDAY.INTL(O9,1,Tableau3[[#Totals],[Valeur]])),"")</f>
        <v>43438</v>
      </c>
      <c r="P10" s="34" t="str">
        <f t="shared" si="3"/>
        <v>mardi</v>
      </c>
      <c r="R10" s="2">
        <f t="shared" ref="R10:R39" si="5">IF(L10="N",1,0)</f>
        <v>1</v>
      </c>
      <c r="S10" s="2">
        <f t="shared" ref="S10:S39" si="6">IF(N10="AD",1,0)</f>
        <v>0</v>
      </c>
      <c r="Z10" s="2" t="s">
        <v>17</v>
      </c>
      <c r="AA10" s="21"/>
      <c r="AB10" s="4">
        <f>IF(Tableau3[[#This Row],[N.T.]]="ü",1,0)</f>
        <v>0</v>
      </c>
      <c r="AF10" s="16">
        <v>0.76041666666666663</v>
      </c>
      <c r="AH10" s="17">
        <f t="shared" si="4"/>
        <v>-0.6875</v>
      </c>
    </row>
    <row r="11" spans="2:36" x14ac:dyDescent="0.2">
      <c r="B11" s="4">
        <f t="shared" ca="1" si="0"/>
        <v>2023</v>
      </c>
      <c r="C11" s="2"/>
      <c r="D11" s="2" t="s">
        <v>8</v>
      </c>
      <c r="F11" s="12">
        <f>IFERROR(IF(MONTH(F10+1)&lt;&gt;MONTH(1&amp;$G$5),"",WORKDAY.INTL(F10,1,Tableau3[[#Totals],[Valeur]])),"")</f>
        <v>43409</v>
      </c>
      <c r="G11" s="13" t="str">
        <f t="shared" si="1"/>
        <v>lundi</v>
      </c>
      <c r="I11" s="15">
        <v>0.72916666666666663</v>
      </c>
      <c r="K11" s="7">
        <f t="shared" si="2"/>
        <v>4.166666666666663E-2</v>
      </c>
      <c r="L11" s="25"/>
      <c r="M11" s="25"/>
      <c r="N11" s="25" t="s">
        <v>34</v>
      </c>
      <c r="O11" s="33">
        <f>IFERROR(IF(MONTH(O10+1)&lt;&gt;MONTH(1&amp;$P$5),"",WORKDAY.INTL(O10,1,Tableau3[[#Totals],[Valeur]])),"")</f>
        <v>43440</v>
      </c>
      <c r="P11" s="34" t="str">
        <f t="shared" si="3"/>
        <v>jeudi</v>
      </c>
      <c r="R11" s="2">
        <f t="shared" si="5"/>
        <v>0</v>
      </c>
      <c r="S11" s="2">
        <f t="shared" si="6"/>
        <v>1</v>
      </c>
      <c r="Z11" s="2" t="s">
        <v>18</v>
      </c>
      <c r="AA11" s="21" t="s">
        <v>24</v>
      </c>
      <c r="AB11" s="4">
        <f>IF(Tableau3[[#This Row],[N.T.]]="ü",1,0)</f>
        <v>1</v>
      </c>
      <c r="AF11" s="16">
        <v>0.77083333333333337</v>
      </c>
      <c r="AH11" s="17">
        <f t="shared" si="4"/>
        <v>4.166666666666663E-2</v>
      </c>
    </row>
    <row r="12" spans="2:36" x14ac:dyDescent="0.2">
      <c r="B12" s="4">
        <f ca="1">IF(ISTEXT(B11),YEAR(TODAY())-1,B11+1)</f>
        <v>2024</v>
      </c>
      <c r="C12" s="2"/>
      <c r="D12" s="2" t="s">
        <v>9</v>
      </c>
      <c r="F12" s="12">
        <f>IFERROR(IF(MONTH(F11+1)&lt;&gt;MONTH(1&amp;$G$5),"",WORKDAY.INTL(F11,1,Tableau3[[#Totals],[Valeur]])),"")</f>
        <v>43410</v>
      </c>
      <c r="G12" s="13" t="str">
        <f t="shared" si="1"/>
        <v>mardi</v>
      </c>
      <c r="I12" s="15">
        <v>0.76041666666666663</v>
      </c>
      <c r="K12" s="7">
        <f t="shared" si="2"/>
        <v>7.291666666666663E-2</v>
      </c>
      <c r="L12" s="25"/>
      <c r="M12" s="25"/>
      <c r="N12" s="25" t="s">
        <v>34</v>
      </c>
      <c r="O12" s="33">
        <f>IFERROR(IF(MONTH(O11+1)&lt;&gt;MONTH(1&amp;$P$5),"",WORKDAY.INTL(O11,1,Tableau3[[#Totals],[Valeur]])),"")</f>
        <v>43441</v>
      </c>
      <c r="P12" s="34" t="str">
        <f t="shared" si="3"/>
        <v>vendredi</v>
      </c>
      <c r="R12" s="2">
        <f t="shared" si="5"/>
        <v>0</v>
      </c>
      <c r="S12" s="2">
        <f t="shared" si="6"/>
        <v>1</v>
      </c>
      <c r="Z12" s="2" t="s">
        <v>19</v>
      </c>
      <c r="AA12" s="21"/>
      <c r="AB12" s="4">
        <f>IF(Tableau3[[#This Row],[N.T.]]="ü",1,0)</f>
        <v>0</v>
      </c>
      <c r="AF12" s="16">
        <v>0.78125</v>
      </c>
      <c r="AH12" s="17">
        <f t="shared" si="4"/>
        <v>7.291666666666663E-2</v>
      </c>
    </row>
    <row r="13" spans="2:36" x14ac:dyDescent="0.2">
      <c r="B13" s="4">
        <f t="shared" ca="1" si="0"/>
        <v>2025</v>
      </c>
      <c r="C13" s="2"/>
      <c r="D13" s="2" t="s">
        <v>10</v>
      </c>
      <c r="F13" s="12">
        <f>IFERROR(IF(MONTH(F12+1)&lt;&gt;MONTH(1&amp;$G$5),"",WORKDAY.INTL(F12,1,Tableau3[[#Totals],[Valeur]])),"")</f>
        <v>43412</v>
      </c>
      <c r="G13" s="13" t="str">
        <f t="shared" si="1"/>
        <v>jeudi</v>
      </c>
      <c r="I13" s="15">
        <v>0.76041666666666663</v>
      </c>
      <c r="K13" s="7">
        <f t="shared" si="2"/>
        <v>7.291666666666663E-2</v>
      </c>
      <c r="L13" s="25"/>
      <c r="M13" s="25"/>
      <c r="N13" s="25"/>
      <c r="O13" s="33">
        <f>IFERROR(IF(MONTH(O12+1)&lt;&gt;MONTH(1&amp;$P$5),"",WORKDAY.INTL(O12,1,Tableau3[[#Totals],[Valeur]])),"")</f>
        <v>43444</v>
      </c>
      <c r="P13" s="34" t="str">
        <f t="shared" si="3"/>
        <v>lundi</v>
      </c>
      <c r="R13" s="2">
        <f t="shared" si="5"/>
        <v>0</v>
      </c>
      <c r="S13" s="2">
        <f t="shared" si="6"/>
        <v>0</v>
      </c>
      <c r="Z13" s="2" t="s">
        <v>20</v>
      </c>
      <c r="AA13" s="21"/>
      <c r="AB13" s="4">
        <f>IF(Tableau3[[#This Row],[N.T.]]="ü",1,0)</f>
        <v>0</v>
      </c>
      <c r="AF13" s="16">
        <v>0.79166666666666663</v>
      </c>
      <c r="AH13" s="17">
        <f t="shared" si="4"/>
        <v>7.291666666666663E-2</v>
      </c>
    </row>
    <row r="14" spans="2:36" x14ac:dyDescent="0.2">
      <c r="B14" s="2"/>
      <c r="C14" s="2"/>
      <c r="D14" s="2" t="s">
        <v>11</v>
      </c>
      <c r="F14" s="12">
        <f>IFERROR(IF(MONTH(F13+1)&lt;&gt;MONTH(1&amp;$G$5),"",WORKDAY.INTL(F13,1,Tableau3[[#Totals],[Valeur]])),"")</f>
        <v>43413</v>
      </c>
      <c r="G14" s="13" t="str">
        <f t="shared" si="1"/>
        <v>vendredi</v>
      </c>
      <c r="I14" s="15">
        <v>0.73958333333333337</v>
      </c>
      <c r="K14" s="7">
        <f t="shared" si="2"/>
        <v>5.208333333333337E-2</v>
      </c>
      <c r="L14" s="25"/>
      <c r="M14" s="25"/>
      <c r="N14" s="25"/>
      <c r="O14" s="33">
        <f>IFERROR(IF(MONTH(O13+1)&lt;&gt;MONTH(1&amp;$P$5),"",WORKDAY.INTL(O13,1,Tableau3[[#Totals],[Valeur]])),"")</f>
        <v>43445</v>
      </c>
      <c r="P14" s="34" t="str">
        <f t="shared" si="3"/>
        <v>mardi</v>
      </c>
      <c r="R14" s="2">
        <f t="shared" si="5"/>
        <v>0</v>
      </c>
      <c r="S14" s="2">
        <f t="shared" si="6"/>
        <v>0</v>
      </c>
      <c r="Z14" s="2" t="s">
        <v>21</v>
      </c>
      <c r="AA14" s="21" t="s">
        <v>24</v>
      </c>
      <c r="AB14" s="4">
        <f>IF(Tableau3[[#This Row],[N.T.]]="ü",1,0)</f>
        <v>1</v>
      </c>
      <c r="AF14" s="16">
        <v>0.80208333333333337</v>
      </c>
      <c r="AH14" s="17">
        <f t="shared" si="4"/>
        <v>5.208333333333337E-2</v>
      </c>
    </row>
    <row r="15" spans="2:36" x14ac:dyDescent="0.2">
      <c r="B15" s="2"/>
      <c r="C15" s="2"/>
      <c r="D15" s="2" t="s">
        <v>12</v>
      </c>
      <c r="F15" s="12">
        <f>IFERROR(IF(MONTH(F14+1)&lt;&gt;MONTH(1&amp;$G$5),"",WORKDAY.INTL(F14,1,Tableau3[[#Totals],[Valeur]])),"")</f>
        <v>43416</v>
      </c>
      <c r="G15" s="13" t="str">
        <f t="shared" si="1"/>
        <v>lundi</v>
      </c>
      <c r="I15" s="15">
        <v>0.72916666666666663</v>
      </c>
      <c r="K15" s="7">
        <f t="shared" si="2"/>
        <v>4.166666666666663E-2</v>
      </c>
      <c r="L15" s="25"/>
      <c r="M15" s="25"/>
      <c r="N15" s="25" t="s">
        <v>34</v>
      </c>
      <c r="O15" s="33">
        <f>IFERROR(IF(MONTH(O14+1)&lt;&gt;MONTH(1&amp;$P$5),"",WORKDAY.INTL(O14,1,Tableau3[[#Totals],[Valeur]])),"")</f>
        <v>43447</v>
      </c>
      <c r="P15" s="34" t="str">
        <f t="shared" si="3"/>
        <v>jeudi</v>
      </c>
      <c r="R15" s="2">
        <f t="shared" si="5"/>
        <v>0</v>
      </c>
      <c r="S15" s="2">
        <f t="shared" si="6"/>
        <v>1</v>
      </c>
      <c r="Z15" s="2" t="s">
        <v>22</v>
      </c>
      <c r="AA15" s="21" t="s">
        <v>24</v>
      </c>
      <c r="AB15" s="4">
        <f>IF(Tableau3[[#This Row],[N.T.]]="ü",1,0)</f>
        <v>1</v>
      </c>
      <c r="AF15" s="16">
        <v>0.8125</v>
      </c>
      <c r="AH15" s="17">
        <f t="shared" si="4"/>
        <v>4.166666666666663E-2</v>
      </c>
    </row>
    <row r="16" spans="2:36" x14ac:dyDescent="0.2">
      <c r="B16" s="2"/>
      <c r="C16" s="2"/>
      <c r="D16" s="2" t="s">
        <v>13</v>
      </c>
      <c r="F16" s="12">
        <f>IFERROR(IF(MONTH(F15+1)&lt;&gt;MONTH(1&amp;$G$5),"",WORKDAY.INTL(F15,1,Tableau3[[#Totals],[Valeur]])),"")</f>
        <v>43417</v>
      </c>
      <c r="G16" s="13" t="str">
        <f t="shared" si="1"/>
        <v>mardi</v>
      </c>
      <c r="I16" s="15">
        <v>0.8125</v>
      </c>
      <c r="K16" s="7">
        <f t="shared" si="2"/>
        <v>0.125</v>
      </c>
      <c r="L16" s="25"/>
      <c r="M16" s="25"/>
      <c r="N16" s="25" t="s">
        <v>34</v>
      </c>
      <c r="O16" s="33">
        <f>IFERROR(IF(MONTH(O15+1)&lt;&gt;MONTH(1&amp;$P$5),"",WORKDAY.INTL(O15,1,Tableau3[[#Totals],[Valeur]])),"")</f>
        <v>43448</v>
      </c>
      <c r="P16" s="34" t="str">
        <f t="shared" si="3"/>
        <v>vendredi</v>
      </c>
      <c r="R16" s="2">
        <f t="shared" si="5"/>
        <v>0</v>
      </c>
      <c r="S16" s="2">
        <f t="shared" si="6"/>
        <v>1</v>
      </c>
      <c r="Z16" s="14" t="s">
        <v>23</v>
      </c>
      <c r="AB16" s="4" t="str">
        <f>CONCATENATE(AB9,AB10,AB11,AB12,AB13,AB14,AB15)</f>
        <v>0010011</v>
      </c>
      <c r="AF16" s="16">
        <v>0.82291666666666663</v>
      </c>
      <c r="AH16" s="17">
        <f t="shared" si="4"/>
        <v>0.125</v>
      </c>
    </row>
    <row r="17" spans="6:34" x14ac:dyDescent="0.2">
      <c r="F17" s="12">
        <f>IFERROR(IF(MONTH(F16+1)&lt;&gt;MONTH(1&amp;$G$5),"",WORKDAY.INTL(F16,1,Tableau3[[#Totals],[Valeur]])),"")</f>
        <v>43419</v>
      </c>
      <c r="G17" s="13" t="str">
        <f t="shared" si="1"/>
        <v>jeudi</v>
      </c>
      <c r="I17" s="15">
        <v>0.76041666666666663</v>
      </c>
      <c r="K17" s="7">
        <f t="shared" si="2"/>
        <v>7.291666666666663E-2</v>
      </c>
      <c r="L17" s="25"/>
      <c r="M17" s="25"/>
      <c r="N17" s="25" t="s">
        <v>34</v>
      </c>
      <c r="O17" s="33">
        <f>IFERROR(IF(MONTH(O16+1)&lt;&gt;MONTH(1&amp;$P$5),"",WORKDAY.INTL(O16,1,Tableau3[[#Totals],[Valeur]])),"")</f>
        <v>43451</v>
      </c>
      <c r="P17" s="34" t="str">
        <f t="shared" si="3"/>
        <v>lundi</v>
      </c>
      <c r="R17" s="2">
        <f t="shared" si="5"/>
        <v>0</v>
      </c>
      <c r="S17" s="2">
        <f t="shared" si="6"/>
        <v>1</v>
      </c>
      <c r="Z17" s="1"/>
      <c r="AF17" s="16">
        <v>0.83333333333333337</v>
      </c>
      <c r="AH17" s="17">
        <f t="shared" si="4"/>
        <v>7.291666666666663E-2</v>
      </c>
    </row>
    <row r="18" spans="6:34" x14ac:dyDescent="0.2">
      <c r="F18" s="12">
        <f>IFERROR(IF(MONTH(F17+1)&lt;&gt;MONTH(1&amp;$G$5),"",WORKDAY.INTL(F17,1,Tableau3[[#Totals],[Valeur]])),"")</f>
        <v>43420</v>
      </c>
      <c r="G18" s="13" t="str">
        <f t="shared" si="1"/>
        <v>vendredi</v>
      </c>
      <c r="I18" s="15">
        <v>0.73958333333333337</v>
      </c>
      <c r="K18" s="7">
        <f t="shared" si="2"/>
        <v>5.208333333333337E-2</v>
      </c>
      <c r="L18" s="25"/>
      <c r="M18" s="25"/>
      <c r="N18" s="25" t="s">
        <v>34</v>
      </c>
      <c r="O18" s="33">
        <f>IFERROR(IF(MONTH(O17+1)&lt;&gt;MONTH(1&amp;$P$5),"",WORKDAY.INTL(O17,1,Tableau3[[#Totals],[Valeur]])),"")</f>
        <v>43452</v>
      </c>
      <c r="P18" s="34" t="str">
        <f t="shared" si="3"/>
        <v>mardi</v>
      </c>
      <c r="R18" s="2">
        <f t="shared" si="5"/>
        <v>0</v>
      </c>
      <c r="S18" s="2">
        <f t="shared" si="6"/>
        <v>1</v>
      </c>
      <c r="AF18" s="16">
        <v>0.84375</v>
      </c>
      <c r="AH18" s="17">
        <f t="shared" si="4"/>
        <v>5.208333333333337E-2</v>
      </c>
    </row>
    <row r="19" spans="6:34" x14ac:dyDescent="0.2">
      <c r="F19" s="12">
        <f>IFERROR(IF(MONTH(F18+1)&lt;&gt;MONTH(1&amp;$G$5),"",WORKDAY.INTL(F18,1,Tableau3[[#Totals],[Valeur]])),"")</f>
        <v>43423</v>
      </c>
      <c r="G19" s="13" t="str">
        <f t="shared" si="1"/>
        <v>lundi</v>
      </c>
      <c r="I19" s="15">
        <v>0.72916666666666663</v>
      </c>
      <c r="K19" s="7">
        <f t="shared" si="2"/>
        <v>4.166666666666663E-2</v>
      </c>
      <c r="L19" s="25"/>
      <c r="M19" s="25"/>
      <c r="N19" s="25"/>
      <c r="O19" s="33">
        <f>IFERROR(IF(MONTH(O18+1)&lt;&gt;MONTH(1&amp;$P$5),"",WORKDAY.INTL(O18,1,Tableau3[[#Totals],[Valeur]])),"")</f>
        <v>43454</v>
      </c>
      <c r="P19" s="34" t="str">
        <f t="shared" si="3"/>
        <v>jeudi</v>
      </c>
      <c r="R19" s="2">
        <f t="shared" si="5"/>
        <v>0</v>
      </c>
      <c r="S19" s="2">
        <f t="shared" si="6"/>
        <v>0</v>
      </c>
      <c r="AF19" s="16">
        <v>0.85416666666666663</v>
      </c>
      <c r="AH19" s="17">
        <f t="shared" si="4"/>
        <v>4.166666666666663E-2</v>
      </c>
    </row>
    <row r="20" spans="6:34" x14ac:dyDescent="0.2">
      <c r="F20" s="12">
        <f>IFERROR(IF(MONTH(F19+1)&lt;&gt;MONTH(1&amp;$G$5),"",WORKDAY.INTL(F19,1,Tableau3[[#Totals],[Valeur]])),"")</f>
        <v>43424</v>
      </c>
      <c r="G20" s="13" t="str">
        <f t="shared" si="1"/>
        <v>mardi</v>
      </c>
      <c r="I20" s="15">
        <v>0.77083333333333337</v>
      </c>
      <c r="K20" s="7">
        <f t="shared" si="2"/>
        <v>8.333333333333337E-2</v>
      </c>
      <c r="L20" s="25"/>
      <c r="M20" s="25"/>
      <c r="N20" s="25"/>
      <c r="O20" s="33">
        <f>IFERROR(IF(MONTH(O19+1)&lt;&gt;MONTH(1&amp;$P$5),"",WORKDAY.INTL(O19,1,Tableau3[[#Totals],[Valeur]])),"")</f>
        <v>43455</v>
      </c>
      <c r="P20" s="34" t="str">
        <f t="shared" si="3"/>
        <v>vendredi</v>
      </c>
      <c r="R20" s="2">
        <f t="shared" si="5"/>
        <v>0</v>
      </c>
      <c r="S20" s="2">
        <f t="shared" si="6"/>
        <v>0</v>
      </c>
      <c r="AF20" s="16">
        <v>0.86458333333333337</v>
      </c>
      <c r="AH20" s="17">
        <f t="shared" si="4"/>
        <v>8.333333333333337E-2</v>
      </c>
    </row>
    <row r="21" spans="6:34" x14ac:dyDescent="0.2">
      <c r="F21" s="12">
        <f>IFERROR(IF(MONTH(F20+1)&lt;&gt;MONTH(1&amp;$G$5),"",WORKDAY.INTL(F20,1,Tableau3[[#Totals],[Valeur]])),"")</f>
        <v>43426</v>
      </c>
      <c r="G21" s="13" t="str">
        <f t="shared" si="1"/>
        <v>jeudi</v>
      </c>
      <c r="I21" s="15">
        <v>0.77083333333333337</v>
      </c>
      <c r="K21" s="7">
        <f t="shared" si="2"/>
        <v>8.333333333333337E-2</v>
      </c>
      <c r="L21" s="25"/>
      <c r="M21" s="25"/>
      <c r="N21" s="25"/>
      <c r="O21" s="33">
        <f>IFERROR(IF(MONTH(O20+1)&lt;&gt;MONTH(1&amp;$P$5),"",WORKDAY.INTL(O20,1,Tableau3[[#Totals],[Valeur]])),"")</f>
        <v>43458</v>
      </c>
      <c r="P21" s="34" t="str">
        <f t="shared" si="3"/>
        <v>lundi</v>
      </c>
      <c r="R21" s="2">
        <f t="shared" si="5"/>
        <v>0</v>
      </c>
      <c r="S21" s="2">
        <f t="shared" si="6"/>
        <v>0</v>
      </c>
      <c r="AB21" s="10"/>
      <c r="AF21" s="16">
        <v>0.875</v>
      </c>
      <c r="AH21" s="17">
        <f t="shared" si="4"/>
        <v>8.333333333333337E-2</v>
      </c>
    </row>
    <row r="22" spans="6:34" x14ac:dyDescent="0.2">
      <c r="F22" s="12">
        <f>IFERROR(IF(MONTH(F21+1)&lt;&gt;MONTH(1&amp;$G$5),"",WORKDAY.INTL(F21,1,Tableau3[[#Totals],[Valeur]])),"")</f>
        <v>43427</v>
      </c>
      <c r="G22" s="13" t="str">
        <f t="shared" si="1"/>
        <v>vendredi</v>
      </c>
      <c r="I22" s="15">
        <v>0.76041666666666663</v>
      </c>
      <c r="K22" s="7">
        <f t="shared" si="2"/>
        <v>7.291666666666663E-2</v>
      </c>
      <c r="L22" s="25"/>
      <c r="M22" s="25"/>
      <c r="N22" s="25"/>
      <c r="O22" s="33">
        <f>IFERROR(IF(MONTH(O21+1)&lt;&gt;MONTH(1&amp;$P$5),"",WORKDAY.INTL(O21,1,Tableau3[[#Totals],[Valeur]])),"")</f>
        <v>43459</v>
      </c>
      <c r="P22" s="34" t="str">
        <f t="shared" si="3"/>
        <v>mardi</v>
      </c>
      <c r="R22" s="2">
        <f t="shared" si="5"/>
        <v>0</v>
      </c>
      <c r="S22" s="2">
        <f t="shared" si="6"/>
        <v>0</v>
      </c>
      <c r="AF22" s="16">
        <v>0.88541666666666663</v>
      </c>
      <c r="AH22" s="17">
        <f t="shared" si="4"/>
        <v>7.291666666666663E-2</v>
      </c>
    </row>
    <row r="23" spans="6:34" x14ac:dyDescent="0.2">
      <c r="F23" s="12">
        <f>IFERROR(IF(MONTH(F22+1)&lt;&gt;MONTH(1&amp;$G$5),"",WORKDAY.INTL(F22,1,Tableau3[[#Totals],[Valeur]])),"")</f>
        <v>43430</v>
      </c>
      <c r="G23" s="13" t="str">
        <f t="shared" si="1"/>
        <v>lundi</v>
      </c>
      <c r="I23" s="15">
        <v>0.72916666666666663</v>
      </c>
      <c r="K23" s="7">
        <f t="shared" si="2"/>
        <v>4.166666666666663E-2</v>
      </c>
      <c r="L23" s="25"/>
      <c r="M23" s="25"/>
      <c r="N23" s="25"/>
      <c r="O23" s="33">
        <f>IFERROR(IF(MONTH(O22+1)&lt;&gt;MONTH(1&amp;$P$5),"",WORKDAY.INTL(O22,1,Tableau3[[#Totals],[Valeur]])),"")</f>
        <v>43461</v>
      </c>
      <c r="P23" s="34" t="str">
        <f t="shared" si="3"/>
        <v>jeudi</v>
      </c>
      <c r="R23" s="2">
        <f t="shared" si="5"/>
        <v>0</v>
      </c>
      <c r="S23" s="2">
        <f t="shared" si="6"/>
        <v>0</v>
      </c>
      <c r="AF23" s="16">
        <v>0.89583333333333337</v>
      </c>
      <c r="AH23" s="17">
        <f t="shared" si="4"/>
        <v>4.166666666666663E-2</v>
      </c>
    </row>
    <row r="24" spans="6:34" x14ac:dyDescent="0.2">
      <c r="F24" s="12">
        <f>IFERROR(IF(MONTH(F23+1)&lt;&gt;MONTH(1&amp;$G$5),"",WORKDAY.INTL(F23,1,Tableau3[[#Totals],[Valeur]])),"")</f>
        <v>43431</v>
      </c>
      <c r="G24" s="13" t="str">
        <f t="shared" si="1"/>
        <v>mardi</v>
      </c>
      <c r="I24" s="15">
        <v>0.79166666666666663</v>
      </c>
      <c r="K24" s="7">
        <f t="shared" si="2"/>
        <v>0.10416666666666663</v>
      </c>
      <c r="L24" s="25"/>
      <c r="M24" s="25"/>
      <c r="N24" s="25"/>
      <c r="O24" s="33">
        <f>IFERROR(IF(MONTH(O23+1)&lt;&gt;MONTH(1&amp;$P$5),"",WORKDAY.INTL(O23,1,Tableau3[[#Totals],[Valeur]])),"")</f>
        <v>43462</v>
      </c>
      <c r="P24" s="34" t="str">
        <f t="shared" si="3"/>
        <v>vendredi</v>
      </c>
      <c r="R24" s="2">
        <f t="shared" si="5"/>
        <v>0</v>
      </c>
      <c r="S24" s="2">
        <f t="shared" si="6"/>
        <v>0</v>
      </c>
      <c r="AF24" s="16">
        <v>0.90625</v>
      </c>
      <c r="AH24" s="17">
        <f t="shared" si="4"/>
        <v>0.10416666666666663</v>
      </c>
    </row>
    <row r="25" spans="6:34" x14ac:dyDescent="0.2">
      <c r="F25" s="12">
        <f>IFERROR(IF(MONTH(F24+1)&lt;&gt;MONTH(1&amp;$G$5),"",WORKDAY.INTL(F24,1,Tableau3[[#Totals],[Valeur]])),"")</f>
        <v>43433</v>
      </c>
      <c r="G25" s="13" t="str">
        <f t="shared" si="1"/>
        <v>jeudi</v>
      </c>
      <c r="I25" s="15">
        <v>0.84375</v>
      </c>
      <c r="K25" s="7">
        <f t="shared" si="2"/>
        <v>0.15625</v>
      </c>
      <c r="L25" s="25"/>
      <c r="M25" s="25"/>
      <c r="N25" s="25"/>
      <c r="O25" s="33">
        <f>IFERROR(IF(MONTH(O24+1)&lt;&gt;MONTH(1&amp;$P$5),"",WORKDAY.INTL(O24,1,Tableau3[[#Totals],[Valeur]])),"")</f>
        <v>43465</v>
      </c>
      <c r="P25" s="34" t="str">
        <f t="shared" si="3"/>
        <v>lundi</v>
      </c>
      <c r="R25" s="2">
        <f t="shared" si="5"/>
        <v>0</v>
      </c>
      <c r="S25" s="2">
        <f t="shared" si="6"/>
        <v>0</v>
      </c>
      <c r="AF25" s="16">
        <v>0.91666666666666663</v>
      </c>
      <c r="AH25" s="17">
        <f t="shared" si="4"/>
        <v>0.15625</v>
      </c>
    </row>
    <row r="26" spans="6:34" x14ac:dyDescent="0.2">
      <c r="F26" s="12">
        <f>IFERROR(IF(MONTH(F25+1)&lt;&gt;MONTH(1&amp;$G$5),"",WORKDAY.INTL(F25,1,Tableau3[[#Totals],[Valeur]])),"")</f>
        <v>43434</v>
      </c>
      <c r="G26" s="13" t="str">
        <f t="shared" si="1"/>
        <v>vendredi</v>
      </c>
      <c r="I26" s="32">
        <v>0.6875</v>
      </c>
      <c r="K26" s="7">
        <f t="shared" si="2"/>
        <v>0</v>
      </c>
      <c r="L26" s="25"/>
      <c r="M26" s="25"/>
      <c r="N26" s="25"/>
      <c r="O26" s="33" t="str">
        <f>IFERROR(IF(MONTH(O25+1)&lt;&gt;MONTH(1&amp;$P$5),"",WORKDAY.INTL(O25,1,Tableau3[[#Totals],[Valeur]])),"")</f>
        <v/>
      </c>
      <c r="P26" s="34" t="str">
        <f t="shared" si="3"/>
        <v/>
      </c>
      <c r="R26" s="2">
        <f t="shared" si="5"/>
        <v>0</v>
      </c>
      <c r="S26" s="2">
        <f t="shared" si="6"/>
        <v>0</v>
      </c>
      <c r="AH26" s="17">
        <f t="shared" si="4"/>
        <v>0</v>
      </c>
    </row>
    <row r="27" spans="6:34" x14ac:dyDescent="0.2">
      <c r="F27" s="12" t="str">
        <f>IFERROR(IF(MONTH(F26+1)&lt;&gt;MONTH(1&amp;$G$5),"",WORKDAY.INTL(F26,1,Tableau3[[#Totals],[Valeur]])),"")</f>
        <v/>
      </c>
      <c r="G27" s="13" t="str">
        <f t="shared" si="1"/>
        <v/>
      </c>
      <c r="I27" s="15"/>
      <c r="K27" s="7">
        <f t="shared" si="2"/>
        <v>0</v>
      </c>
      <c r="L27" s="25"/>
      <c r="M27" s="25"/>
      <c r="N27" s="25"/>
      <c r="O27" s="33" t="str">
        <f>IFERROR(IF(MONTH(O26+1)&lt;&gt;MONTH(1&amp;$P$5),"",WORKDAY.INTL(O26,1,Tableau3[[#Totals],[Valeur]])),"")</f>
        <v/>
      </c>
      <c r="P27" s="34" t="str">
        <f t="shared" si="3"/>
        <v/>
      </c>
      <c r="R27" s="2">
        <f t="shared" si="5"/>
        <v>0</v>
      </c>
      <c r="S27" s="2">
        <f t="shared" si="6"/>
        <v>0</v>
      </c>
      <c r="AF27" s="8"/>
      <c r="AH27" s="17">
        <f t="shared" si="4"/>
        <v>-0.6875</v>
      </c>
    </row>
    <row r="28" spans="6:34" x14ac:dyDescent="0.2">
      <c r="F28" s="12" t="str">
        <f>IFERROR(IF(MONTH(F27+1)&lt;&gt;MONTH(1&amp;$G$5),"",WORKDAY.INTL(F27,1,Tableau3[[#Totals],[Valeur]])),"")</f>
        <v/>
      </c>
      <c r="G28" s="13" t="str">
        <f t="shared" si="1"/>
        <v/>
      </c>
      <c r="I28" s="15"/>
      <c r="K28" s="7">
        <f t="shared" si="2"/>
        <v>0</v>
      </c>
      <c r="L28" s="25"/>
      <c r="M28" s="25"/>
      <c r="N28" s="25"/>
      <c r="O28" s="33" t="str">
        <f>IFERROR(IF(MONTH(O27+1)&lt;&gt;MONTH(1&amp;$P$5),"",WORKDAY.INTL(O27,1,Tableau3[[#Totals],[Valeur]])),"")</f>
        <v/>
      </c>
      <c r="P28" s="34" t="str">
        <f t="shared" si="3"/>
        <v/>
      </c>
      <c r="R28" s="2">
        <f t="shared" si="5"/>
        <v>0</v>
      </c>
      <c r="S28" s="2">
        <f t="shared" si="6"/>
        <v>0</v>
      </c>
      <c r="AF28" s="8"/>
      <c r="AH28" s="17">
        <f t="shared" si="4"/>
        <v>-0.6875</v>
      </c>
    </row>
    <row r="29" spans="6:34" x14ac:dyDescent="0.2">
      <c r="F29" s="12" t="str">
        <f>IFERROR(IF(MONTH(F28+1)&lt;&gt;MONTH(1&amp;$G$5),"",WORKDAY.INTL(F28,1,Tableau3[[#Totals],[Valeur]])),"")</f>
        <v/>
      </c>
      <c r="G29" s="13" t="str">
        <f t="shared" si="1"/>
        <v/>
      </c>
      <c r="I29" s="15"/>
      <c r="K29" s="7">
        <f t="shared" si="2"/>
        <v>0</v>
      </c>
      <c r="L29" s="25"/>
      <c r="M29" s="25"/>
      <c r="N29" s="25"/>
      <c r="O29" s="33" t="str">
        <f>IFERROR(IF(MONTH(O28+1)&lt;&gt;MONTH(1&amp;$P$5),"",WORKDAY.INTL(O28,1,Tableau3[[#Totals],[Valeur]])),"")</f>
        <v/>
      </c>
      <c r="P29" s="34" t="str">
        <f t="shared" si="3"/>
        <v/>
      </c>
      <c r="R29" s="2">
        <f t="shared" si="5"/>
        <v>0</v>
      </c>
      <c r="S29" s="2">
        <f t="shared" si="6"/>
        <v>0</v>
      </c>
      <c r="AF29" s="8"/>
      <c r="AH29" s="17">
        <f t="shared" si="4"/>
        <v>-0.6875</v>
      </c>
    </row>
    <row r="30" spans="6:34" x14ac:dyDescent="0.2">
      <c r="F30" s="12" t="str">
        <f>IFERROR(IF(MONTH(F29+1)&lt;&gt;MONTH(1&amp;$G$5),"",WORKDAY.INTL(F29,1,Tableau3[[#Totals],[Valeur]])),"")</f>
        <v/>
      </c>
      <c r="G30" s="13" t="str">
        <f t="shared" si="1"/>
        <v/>
      </c>
      <c r="I30" s="15"/>
      <c r="K30" s="7">
        <f t="shared" si="2"/>
        <v>0</v>
      </c>
      <c r="L30" s="25"/>
      <c r="M30" s="25"/>
      <c r="N30" s="25"/>
      <c r="O30" s="33" t="str">
        <f>IFERROR(IF(MONTH(O29+1)&lt;&gt;MONTH(1&amp;$P$5),"",WORKDAY.INTL(O29,1,Tableau3[[#Totals],[Valeur]])),"")</f>
        <v/>
      </c>
      <c r="P30" s="34" t="str">
        <f t="shared" si="3"/>
        <v/>
      </c>
      <c r="R30" s="2">
        <f t="shared" si="5"/>
        <v>0</v>
      </c>
      <c r="S30" s="2">
        <f t="shared" si="6"/>
        <v>0</v>
      </c>
      <c r="AH30" s="17">
        <f t="shared" si="4"/>
        <v>-0.6875</v>
      </c>
    </row>
    <row r="31" spans="6:34" x14ac:dyDescent="0.2">
      <c r="F31" s="12" t="str">
        <f>IFERROR(IF(MONTH(F30+1)&lt;&gt;MONTH(1&amp;$G$5),"",WORKDAY.INTL(F30,1,Tableau3[[#Totals],[Valeur]])),"")</f>
        <v/>
      </c>
      <c r="G31" s="13" t="str">
        <f t="shared" si="1"/>
        <v/>
      </c>
      <c r="I31" s="15"/>
      <c r="K31" s="7">
        <f t="shared" si="2"/>
        <v>0</v>
      </c>
      <c r="L31" s="25"/>
      <c r="M31" s="25"/>
      <c r="N31" s="25"/>
      <c r="O31" s="33" t="str">
        <f>IFERROR(IF(MONTH(O30+1)&lt;&gt;MONTH(1&amp;$P$5),"",WORKDAY.INTL(O30,1,Tableau3[[#Totals],[Valeur]])),"")</f>
        <v/>
      </c>
      <c r="P31" s="34" t="str">
        <f t="shared" si="3"/>
        <v/>
      </c>
      <c r="R31" s="2">
        <f t="shared" si="5"/>
        <v>0</v>
      </c>
      <c r="S31" s="2">
        <f t="shared" si="6"/>
        <v>0</v>
      </c>
      <c r="AH31" s="17">
        <f t="shared" si="4"/>
        <v>-0.6875</v>
      </c>
    </row>
    <row r="32" spans="6:34" x14ac:dyDescent="0.2">
      <c r="F32" s="12" t="str">
        <f>IFERROR(IF(MONTH(F31+1)&lt;&gt;MONTH(1&amp;$G$5),"",WORKDAY.INTL(F31,1,Tableau3[[#Totals],[Valeur]])),"")</f>
        <v/>
      </c>
      <c r="G32" s="13" t="str">
        <f t="shared" si="1"/>
        <v/>
      </c>
      <c r="I32" s="15"/>
      <c r="K32" s="7">
        <f t="shared" si="2"/>
        <v>0</v>
      </c>
      <c r="L32" s="25"/>
      <c r="M32" s="25"/>
      <c r="N32" s="25"/>
      <c r="O32" s="33" t="str">
        <f>IFERROR(IF(MONTH(O31+1)&lt;&gt;MONTH(1&amp;$P$5),"",WORKDAY.INTL(O31,1,Tableau3[[#Totals],[Valeur]])),"")</f>
        <v/>
      </c>
      <c r="P32" s="34" t="str">
        <f t="shared" si="3"/>
        <v/>
      </c>
      <c r="R32" s="2">
        <f t="shared" si="5"/>
        <v>0</v>
      </c>
      <c r="S32" s="2">
        <f t="shared" si="6"/>
        <v>0</v>
      </c>
      <c r="AH32" s="17">
        <f t="shared" si="4"/>
        <v>-0.6875</v>
      </c>
    </row>
    <row r="33" spans="6:34" x14ac:dyDescent="0.2">
      <c r="F33" s="12" t="str">
        <f>IFERROR(IF(MONTH(F32+1)&lt;&gt;MONTH(1&amp;$G$5),"",WORKDAY.INTL(F32,1,Tableau3[[#Totals],[Valeur]])),"")</f>
        <v/>
      </c>
      <c r="G33" s="13" t="str">
        <f t="shared" si="1"/>
        <v/>
      </c>
      <c r="I33" s="15"/>
      <c r="K33" s="7">
        <f t="shared" si="2"/>
        <v>0</v>
      </c>
      <c r="L33" s="25"/>
      <c r="M33" s="25"/>
      <c r="N33" s="25"/>
      <c r="O33" s="33" t="str">
        <f>IFERROR(IF(MONTH(O32+1)&lt;&gt;MONTH(1&amp;$P$5),"",WORKDAY.INTL(O32,1,Tableau3[[#Totals],[Valeur]])),"")</f>
        <v/>
      </c>
      <c r="P33" s="34" t="str">
        <f t="shared" si="3"/>
        <v/>
      </c>
      <c r="R33" s="2">
        <f t="shared" si="5"/>
        <v>0</v>
      </c>
      <c r="S33" s="2">
        <f t="shared" si="6"/>
        <v>0</v>
      </c>
      <c r="AH33" s="17">
        <f t="shared" si="4"/>
        <v>-0.6875</v>
      </c>
    </row>
    <row r="34" spans="6:34" x14ac:dyDescent="0.2">
      <c r="F34" s="12" t="str">
        <f>IFERROR(IF(MONTH(F33+1)&lt;&gt;MONTH(1&amp;$G$5),"",WORKDAY.INTL(F33,1,Tableau3[[#Totals],[Valeur]])),"")</f>
        <v/>
      </c>
      <c r="G34" s="13" t="str">
        <f t="shared" si="1"/>
        <v/>
      </c>
      <c r="I34" s="15"/>
      <c r="K34" s="7">
        <f t="shared" si="2"/>
        <v>0</v>
      </c>
      <c r="L34" s="25"/>
      <c r="M34" s="25"/>
      <c r="N34" s="25"/>
      <c r="O34" s="33" t="str">
        <f>IFERROR(IF(MONTH(O33+1)&lt;&gt;MONTH(1&amp;$P$5),"",WORKDAY.INTL(O33,1,Tableau3[[#Totals],[Valeur]])),"")</f>
        <v/>
      </c>
      <c r="P34" s="34" t="str">
        <f t="shared" si="3"/>
        <v/>
      </c>
      <c r="R34" s="2">
        <f t="shared" si="5"/>
        <v>0</v>
      </c>
      <c r="S34" s="2">
        <f t="shared" si="6"/>
        <v>0</v>
      </c>
      <c r="AH34" s="17">
        <f t="shared" si="4"/>
        <v>-0.6875</v>
      </c>
    </row>
    <row r="35" spans="6:34" x14ac:dyDescent="0.2">
      <c r="F35" s="12" t="str">
        <f>IFERROR(IF(MONTH(F34+1)&lt;&gt;MONTH(1&amp;$G$5),"",WORKDAY.INTL(F34,1,Tableau3[[#Totals],[Valeur]])),"")</f>
        <v/>
      </c>
      <c r="G35" s="13" t="str">
        <f t="shared" si="1"/>
        <v/>
      </c>
      <c r="I35" s="15"/>
      <c r="K35" s="7">
        <f t="shared" si="2"/>
        <v>0</v>
      </c>
      <c r="L35" s="25"/>
      <c r="M35" s="25"/>
      <c r="N35" s="25"/>
      <c r="O35" s="33" t="str">
        <f>IFERROR(IF(MONTH(O34+1)&lt;&gt;MONTH(1&amp;$P$5),"",WORKDAY.INTL(O34,1,Tableau3[[#Totals],[Valeur]])),"")</f>
        <v/>
      </c>
      <c r="P35" s="34" t="str">
        <f t="shared" si="3"/>
        <v/>
      </c>
      <c r="R35" s="2">
        <f t="shared" si="5"/>
        <v>0</v>
      </c>
      <c r="S35" s="2">
        <f t="shared" si="6"/>
        <v>0</v>
      </c>
      <c r="AH35" s="17">
        <f t="shared" si="4"/>
        <v>-0.6875</v>
      </c>
    </row>
    <row r="36" spans="6:34" x14ac:dyDescent="0.2">
      <c r="F36" s="12" t="str">
        <f>IFERROR(IF(MONTH(F35+1)&lt;&gt;MONTH(1&amp;$G$5),"",WORKDAY.INTL(F35,1,Tableau3[[#Totals],[Valeur]])),"")</f>
        <v/>
      </c>
      <c r="G36" s="13" t="str">
        <f t="shared" si="1"/>
        <v/>
      </c>
      <c r="I36" s="15"/>
      <c r="K36" s="7">
        <f t="shared" si="2"/>
        <v>0</v>
      </c>
      <c r="L36" s="25"/>
      <c r="M36" s="25"/>
      <c r="N36" s="25"/>
      <c r="O36" s="33" t="str">
        <f>IFERROR(IF(MONTH(O35+1)&lt;&gt;MONTH(1&amp;$P$5),"",WORKDAY.INTL(O35,1,Tableau3[[#Totals],[Valeur]])),"")</f>
        <v/>
      </c>
      <c r="P36" s="34" t="str">
        <f>TEXT(O36,"jjjj")</f>
        <v/>
      </c>
      <c r="R36" s="2">
        <f t="shared" si="5"/>
        <v>0</v>
      </c>
      <c r="S36" s="2">
        <f t="shared" si="6"/>
        <v>0</v>
      </c>
      <c r="AH36" s="17">
        <f t="shared" si="4"/>
        <v>-0.6875</v>
      </c>
    </row>
    <row r="37" spans="6:34" x14ac:dyDescent="0.2">
      <c r="F37" s="12" t="str">
        <f>IFERROR(IF(MONTH(F36+1)&lt;&gt;MONTH(1&amp;$G$5),"",WORKDAY.INTL(F36,1,Tableau3[[#Totals],[Valeur]])),"")</f>
        <v/>
      </c>
      <c r="G37" s="13" t="str">
        <f t="shared" si="1"/>
        <v/>
      </c>
      <c r="I37" s="15"/>
      <c r="K37" s="7">
        <f t="shared" si="2"/>
        <v>0</v>
      </c>
      <c r="L37" s="25"/>
      <c r="M37" s="25"/>
      <c r="N37" s="25"/>
      <c r="O37" s="33" t="str">
        <f>IFERROR(IF(MONTH(O36+1)&lt;&gt;MONTH(1&amp;$P$5),"",WORKDAY.INTL(O36,1,Tableau3[[#Totals],[Valeur]])),"")</f>
        <v/>
      </c>
      <c r="P37" s="34" t="str">
        <f t="shared" ref="P37:P39" si="7">TEXT(O37,"jjjj")</f>
        <v/>
      </c>
      <c r="R37" s="2">
        <f t="shared" si="5"/>
        <v>0</v>
      </c>
      <c r="S37" s="2">
        <f t="shared" si="6"/>
        <v>0</v>
      </c>
      <c r="AH37" s="17">
        <f t="shared" si="4"/>
        <v>-0.6875</v>
      </c>
    </row>
    <row r="38" spans="6:34" x14ac:dyDescent="0.2">
      <c r="F38" s="12" t="str">
        <f>IFERROR(IF(MONTH(F37+1)&lt;&gt;MONTH(1&amp;$G$5),"",WORKDAY.INTL(F37,1,Tableau3[[#Totals],[Valeur]])),"")</f>
        <v/>
      </c>
      <c r="G38" s="13" t="str">
        <f t="shared" si="1"/>
        <v/>
      </c>
      <c r="I38" s="15"/>
      <c r="K38" s="7">
        <f t="shared" si="2"/>
        <v>0</v>
      </c>
      <c r="L38" s="25"/>
      <c r="M38" s="25"/>
      <c r="N38" s="25"/>
      <c r="O38" s="33" t="str">
        <f>IFERROR(IF(MONTH(O37+1)&lt;&gt;MONTH(1&amp;$P$5),"",WORKDAY.INTL(O37,1,Tableau3[[#Totals],[Valeur]])),"")</f>
        <v/>
      </c>
      <c r="P38" s="34" t="str">
        <f t="shared" si="7"/>
        <v/>
      </c>
      <c r="R38" s="2">
        <f t="shared" si="5"/>
        <v>0</v>
      </c>
      <c r="S38" s="2">
        <f t="shared" si="6"/>
        <v>0</v>
      </c>
      <c r="AH38" s="17">
        <f t="shared" si="4"/>
        <v>-0.6875</v>
      </c>
    </row>
    <row r="39" spans="6:34" x14ac:dyDescent="0.2">
      <c r="F39" s="12" t="str">
        <f>IFERROR(IF(MONTH(F38+1)&lt;&gt;MONTH(1&amp;$G$5),"",WORKDAY.INTL(F38,1,Tableau3[[#Totals],[Valeur]])),"")</f>
        <v/>
      </c>
      <c r="G39" s="13" t="str">
        <f t="shared" si="1"/>
        <v/>
      </c>
      <c r="I39" s="15"/>
      <c r="K39" s="7">
        <f t="shared" si="2"/>
        <v>0</v>
      </c>
      <c r="L39" s="25"/>
      <c r="M39" s="25"/>
      <c r="N39" s="25"/>
      <c r="O39" s="33" t="str">
        <f>IFERROR(IF(MONTH(O38+1)&lt;&gt;MONTH(1&amp;$P$5),"",WORKDAY.INTL(O38,1,Tableau3[[#Totals],[Valeur]])),"")</f>
        <v/>
      </c>
      <c r="P39" s="34" t="str">
        <f t="shared" si="7"/>
        <v/>
      </c>
      <c r="R39" s="2">
        <f t="shared" si="5"/>
        <v>0</v>
      </c>
      <c r="S39" s="2">
        <f t="shared" si="6"/>
        <v>0</v>
      </c>
      <c r="AH39" s="17">
        <f t="shared" si="4"/>
        <v>-0.6875</v>
      </c>
    </row>
    <row r="40" spans="6:34" x14ac:dyDescent="0.2">
      <c r="L40" s="25"/>
      <c r="M40" s="25"/>
      <c r="N40" s="25"/>
      <c r="O40" s="33"/>
      <c r="P40" s="35"/>
    </row>
    <row r="41" spans="6:34" ht="15.75" x14ac:dyDescent="0.2">
      <c r="G41" s="36">
        <f>K9+K10+K11+K12+K13+K14+K15+K16+K17+K18+K19+K20+K21+K22+K23+K24+K25+K26+K27+K28+K29+K30+K31+K32+K33+K34+K35+K36+K37+K38+K39</f>
        <v>1.114583333333333</v>
      </c>
      <c r="H41" s="36"/>
      <c r="J41" s="23"/>
      <c r="K41" s="23"/>
      <c r="L41" s="22"/>
      <c r="M41" s="22"/>
      <c r="N41" s="22"/>
      <c r="O41" s="35"/>
      <c r="P41" s="35"/>
      <c r="R41" s="2">
        <f>SUM(R9:R40)</f>
        <v>2</v>
      </c>
      <c r="S41" s="2">
        <f>SUM(S9:S40)</f>
        <v>6</v>
      </c>
    </row>
    <row r="42" spans="6:34" x14ac:dyDescent="0.2">
      <c r="K42" s="9"/>
      <c r="L42" s="22"/>
      <c r="M42" s="22"/>
      <c r="N42" s="22"/>
      <c r="O42" s="35"/>
      <c r="P42" s="35"/>
    </row>
    <row r="43" spans="6:34" x14ac:dyDescent="0.2">
      <c r="L43" s="22"/>
      <c r="M43" s="22"/>
      <c r="N43" s="22"/>
      <c r="O43" s="35"/>
      <c r="P43" s="35"/>
    </row>
    <row r="44" spans="6:34" x14ac:dyDescent="0.2">
      <c r="L44" s="22"/>
      <c r="M44" s="22"/>
      <c r="N44" s="22"/>
    </row>
    <row r="45" spans="6:34" x14ac:dyDescent="0.2">
      <c r="L45" s="22"/>
      <c r="M45" s="22"/>
      <c r="N45" s="22"/>
    </row>
    <row r="46" spans="6:34" x14ac:dyDescent="0.2">
      <c r="L46" s="22"/>
      <c r="M46" s="22"/>
      <c r="N46" s="22"/>
    </row>
    <row r="47" spans="6:34" x14ac:dyDescent="0.2">
      <c r="L47" s="22"/>
      <c r="M47" s="22"/>
      <c r="N47" s="22"/>
    </row>
    <row r="48" spans="6:34" x14ac:dyDescent="0.2">
      <c r="L48" s="22"/>
      <c r="M48" s="22"/>
      <c r="N48" s="22"/>
    </row>
    <row r="49" spans="12:14" x14ac:dyDescent="0.2">
      <c r="L49" s="22"/>
      <c r="M49" s="22"/>
      <c r="N49" s="22"/>
    </row>
    <row r="50" spans="12:14" x14ac:dyDescent="0.2">
      <c r="L50" s="22"/>
      <c r="M50" s="22"/>
      <c r="N50" s="22"/>
    </row>
    <row r="51" spans="12:14" x14ac:dyDescent="0.2">
      <c r="L51" s="22"/>
      <c r="M51" s="22"/>
      <c r="N51" s="22"/>
    </row>
    <row r="52" spans="12:14" x14ac:dyDescent="0.2">
      <c r="L52" s="22"/>
      <c r="M52" s="22"/>
      <c r="N52" s="22"/>
    </row>
    <row r="53" spans="12:14" x14ac:dyDescent="0.2">
      <c r="L53" s="22"/>
      <c r="M53" s="22"/>
      <c r="N53" s="22"/>
    </row>
    <row r="54" spans="12:14" x14ac:dyDescent="0.2">
      <c r="L54" s="22"/>
      <c r="M54" s="22"/>
      <c r="N54" s="22"/>
    </row>
    <row r="55" spans="12:14" x14ac:dyDescent="0.2">
      <c r="L55" s="22"/>
      <c r="M55" s="22"/>
      <c r="N55" s="22"/>
    </row>
    <row r="56" spans="12:14" x14ac:dyDescent="0.2">
      <c r="L56" s="22"/>
      <c r="M56" s="22"/>
      <c r="N56" s="22"/>
    </row>
    <row r="57" spans="12:14" x14ac:dyDescent="0.2">
      <c r="L57" s="22"/>
      <c r="M57" s="22"/>
      <c r="N57" s="22"/>
    </row>
    <row r="58" spans="12:14" x14ac:dyDescent="0.2">
      <c r="L58" s="22"/>
      <c r="M58" s="22"/>
      <c r="N58" s="22"/>
    </row>
    <row r="59" spans="12:14" x14ac:dyDescent="0.2">
      <c r="L59" s="22"/>
      <c r="M59" s="22"/>
      <c r="N59" s="22"/>
    </row>
    <row r="60" spans="12:14" x14ac:dyDescent="0.2">
      <c r="L60" s="22"/>
      <c r="M60" s="22"/>
      <c r="N60" s="22"/>
    </row>
    <row r="61" spans="12:14" x14ac:dyDescent="0.2">
      <c r="L61" s="22"/>
      <c r="M61" s="22"/>
      <c r="N61" s="22"/>
    </row>
  </sheetData>
  <sheetProtection sheet="1" scenarios="1"/>
  <dataConsolidate/>
  <mergeCells count="3">
    <mergeCell ref="G41:H41"/>
    <mergeCell ref="O2:P2"/>
    <mergeCell ref="G2:L2"/>
  </mergeCells>
  <conditionalFormatting sqref="F9:G9 F9:F26 G9:G39">
    <cfRule type="expression" dxfId="81" priority="25">
      <formula>$J$9=0</formula>
    </cfRule>
    <cfRule type="containsText" dxfId="80" priority="33" operator="containsText" text="lundi">
      <formula>NOT(ISERROR(SEARCH("lundi",F9)))</formula>
    </cfRule>
  </conditionalFormatting>
  <conditionalFormatting sqref="G10:G39">
    <cfRule type="containsText" dxfId="79" priority="31" operator="containsText" text="lundi">
      <formula>NOT(ISERROR(SEARCH("lundi",G10)))</formula>
    </cfRule>
  </conditionalFormatting>
  <conditionalFormatting sqref="I8:I39">
    <cfRule type="cellIs" dxfId="78" priority="30" operator="equal">
      <formula>0.6875</formula>
    </cfRule>
  </conditionalFormatting>
  <conditionalFormatting sqref="K8:K39">
    <cfRule type="cellIs" dxfId="77" priority="29" operator="equal">
      <formula>0</formula>
    </cfRule>
  </conditionalFormatting>
  <conditionalFormatting sqref="K9:K39">
    <cfRule type="expression" dxfId="76" priority="28">
      <formula>I9=0</formula>
    </cfRule>
  </conditionalFormatting>
  <conditionalFormatting sqref="K10:K39">
    <cfRule type="expression" dxfId="75" priority="27">
      <formula>I10=0</formula>
    </cfRule>
  </conditionalFormatting>
  <conditionalFormatting sqref="F10">
    <cfRule type="expression" dxfId="74" priority="24">
      <formula>J10=0</formula>
    </cfRule>
  </conditionalFormatting>
  <conditionalFormatting sqref="F11:F39">
    <cfRule type="expression" dxfId="73" priority="23">
      <formula>J11=0</formula>
    </cfRule>
  </conditionalFormatting>
  <conditionalFormatting sqref="G10:G39">
    <cfRule type="expression" dxfId="72" priority="22">
      <formula>J10=0</formula>
    </cfRule>
  </conditionalFormatting>
  <conditionalFormatting sqref="K9:K39">
    <cfRule type="expression" dxfId="71" priority="21">
      <formula>I9=0</formula>
    </cfRule>
  </conditionalFormatting>
  <conditionalFormatting sqref="G41">
    <cfRule type="cellIs" dxfId="70" priority="20" operator="equal">
      <formula>0</formula>
    </cfRule>
  </conditionalFormatting>
  <conditionalFormatting sqref="AA9:AA15">
    <cfRule type="cellIs" dxfId="69" priority="18" operator="greaterThan">
      <formula>0</formula>
    </cfRule>
    <cfRule type="cellIs" dxfId="68" priority="19" operator="equal">
      <formula>0</formula>
    </cfRule>
  </conditionalFormatting>
  <conditionalFormatting sqref="F9:F26">
    <cfRule type="expression" dxfId="67" priority="17">
      <formula>L9="N"</formula>
    </cfRule>
  </conditionalFormatting>
  <conditionalFormatting sqref="G9:G39">
    <cfRule type="expression" dxfId="66" priority="16">
      <formula>L9="N"</formula>
    </cfRule>
  </conditionalFormatting>
  <conditionalFormatting sqref="O9:O40 O9:P39">
    <cfRule type="expression" dxfId="65" priority="12">
      <formula>$J$9=0</formula>
    </cfRule>
    <cfRule type="containsText" dxfId="64" priority="14" operator="containsText" text="lundi">
      <formula>NOT(ISERROR(SEARCH("lundi",O9)))</formula>
    </cfRule>
  </conditionalFormatting>
  <conditionalFormatting sqref="P10:P39">
    <cfRule type="containsText" dxfId="63" priority="13" operator="containsText" text="lundi">
      <formula>NOT(ISERROR(SEARCH("lundi",P10)))</formula>
    </cfRule>
  </conditionalFormatting>
  <conditionalFormatting sqref="P10:P39">
    <cfRule type="expression" dxfId="62" priority="9">
      <formula>S10=0</formula>
    </cfRule>
  </conditionalFormatting>
  <conditionalFormatting sqref="O9:O40">
    <cfRule type="expression" dxfId="61" priority="8">
      <formula>U9="N"</formula>
    </cfRule>
  </conditionalFormatting>
  <conditionalFormatting sqref="P9:P39">
    <cfRule type="expression" dxfId="60" priority="7">
      <formula>U9="N"</formula>
    </cfRule>
  </conditionalFormatting>
  <conditionalFormatting sqref="O9:O40">
    <cfRule type="expression" dxfId="59" priority="6">
      <formula>N9="AD"</formula>
    </cfRule>
  </conditionalFormatting>
  <conditionalFormatting sqref="P9:P39">
    <cfRule type="expression" dxfId="58" priority="5">
      <formula>N9="AD"</formula>
    </cfRule>
  </conditionalFormatting>
  <conditionalFormatting sqref="P6">
    <cfRule type="cellIs" dxfId="57" priority="4" operator="equal">
      <formula>0</formula>
    </cfRule>
  </conditionalFormatting>
  <conditionalFormatting sqref="N9:N37">
    <cfRule type="cellIs" dxfId="56" priority="3" operator="greaterThan">
      <formula>0</formula>
    </cfRule>
  </conditionalFormatting>
  <conditionalFormatting sqref="H9:H36">
    <cfRule type="expression" dxfId="55" priority="1">
      <formula>L9&gt;0</formula>
    </cfRule>
  </conditionalFormatting>
  <dataValidations count="5">
    <dataValidation type="list" allowBlank="1" showInputMessage="1" showErrorMessage="1" sqref="G4:G5" xr:uid="{00000000-0002-0000-0000-000000000000}">
      <formula1>INDIRECT("T_"&amp;F4)</formula1>
    </dataValidation>
    <dataValidation type="list" allowBlank="1" showInputMessage="1" showErrorMessage="1" sqref="I9:I39" xr:uid="{FE969D3B-8AFF-457F-AF6D-EA63CC0726FC}">
      <formula1>heure</formula1>
    </dataValidation>
    <dataValidation type="list" allowBlank="1" showInputMessage="1" sqref="G2" xr:uid="{05AB325D-19AC-49A1-BF21-99311C434748}">
      <formula1>prenom</formula1>
    </dataValidation>
    <dataValidation type="list" allowBlank="1" showInputMessage="1" showErrorMessage="1" sqref="N41:N176 L9:L176 M42:M176" xr:uid="{633B8A59-A722-4551-A892-5C0C61F53DFB}">
      <formula1>N</formula1>
    </dataValidation>
    <dataValidation type="list" allowBlank="1" showInputMessage="1" showErrorMessage="1" sqref="N9:N40" xr:uid="{17BAF776-55D1-4B10-AF93-A581EB7179CC}">
      <formula1>abbans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CE04B-D9A7-40C2-A8CA-E93EF20F4371}">
  <sheetPr codeName="Feuil2"/>
  <dimension ref="A1:AM61"/>
  <sheetViews>
    <sheetView tabSelected="1" topLeftCell="E1" zoomScale="110" zoomScaleNormal="110" workbookViewId="0">
      <selection activeCell="AP14" sqref="AP14"/>
    </sheetView>
  </sheetViews>
  <sheetFormatPr baseColWidth="10" defaultRowHeight="12.75" x14ac:dyDescent="0.2"/>
  <cols>
    <col min="1" max="1" width="1.7109375" hidden="1" customWidth="1"/>
    <col min="2" max="2" width="11.42578125" hidden="1" customWidth="1"/>
    <col min="3" max="3" width="1.7109375" hidden="1" customWidth="1"/>
    <col min="4" max="4" width="16" hidden="1" customWidth="1"/>
    <col min="5" max="5" width="0.85546875" customWidth="1"/>
    <col min="6" max="6" width="12.85546875" customWidth="1"/>
    <col min="7" max="7" width="14.7109375" style="2" customWidth="1"/>
    <col min="8" max="8" width="1.7109375" customWidth="1"/>
    <col min="9" max="9" width="6.7109375" style="2" customWidth="1"/>
    <col min="10" max="10" width="1.7109375" style="2" customWidth="1"/>
    <col min="11" max="11" width="6.7109375" style="2" customWidth="1"/>
    <col min="12" max="12" width="2.7109375" style="2" customWidth="1"/>
    <col min="13" max="13" width="0.85546875" style="2" customWidth="1"/>
    <col min="14" max="14" width="2.7109375" style="2" customWidth="1"/>
    <col min="16" max="16" width="14.7109375" customWidth="1"/>
    <col min="17" max="17" width="1.7109375" hidden="1" customWidth="1"/>
    <col min="18" max="19" width="3.7109375" style="2" hidden="1" customWidth="1"/>
    <col min="20" max="24" width="11.42578125" hidden="1" customWidth="1"/>
    <col min="25" max="25" width="1.7109375" customWidth="1"/>
    <col min="26" max="26" width="11.42578125" customWidth="1"/>
    <col min="27" max="27" width="4.28515625" customWidth="1"/>
    <col min="28" max="28" width="8" customWidth="1"/>
    <col min="29" max="34" width="11.42578125" hidden="1" customWidth="1"/>
    <col min="35" max="35" width="2.28515625" style="2" hidden="1" customWidth="1"/>
    <col min="36" max="36" width="2.7109375" hidden="1" customWidth="1"/>
    <col min="37" max="39" width="11.42578125" hidden="1" customWidth="1"/>
  </cols>
  <sheetData>
    <row r="1" spans="2:36" ht="9.9499999999999993" customHeight="1" x14ac:dyDescent="0.2">
      <c r="AJ1" s="2"/>
    </row>
    <row r="2" spans="2:36" ht="30" customHeight="1" x14ac:dyDescent="0.2">
      <c r="F2" s="30" t="s">
        <v>30</v>
      </c>
      <c r="G2" s="38"/>
      <c r="H2" s="38"/>
      <c r="I2" s="38"/>
      <c r="J2" s="38"/>
      <c r="K2" s="38"/>
      <c r="L2" s="38"/>
      <c r="M2" s="26"/>
      <c r="N2" s="26"/>
      <c r="O2" s="37" t="s">
        <v>35</v>
      </c>
      <c r="P2" s="37"/>
      <c r="AE2" t="s">
        <v>27</v>
      </c>
      <c r="AJ2" s="2"/>
    </row>
    <row r="3" spans="2:36" ht="24.95" customHeight="1" x14ac:dyDescent="0.2">
      <c r="AE3" t="s">
        <v>28</v>
      </c>
      <c r="AF3" s="16">
        <v>0.6875</v>
      </c>
      <c r="AG3" s="7">
        <v>0.6875</v>
      </c>
      <c r="AI3" s="2" t="s">
        <v>33</v>
      </c>
      <c r="AJ3" s="2" t="s">
        <v>34</v>
      </c>
    </row>
    <row r="4" spans="2:36" ht="24.95" customHeight="1" x14ac:dyDescent="0.2">
      <c r="B4" s="2" t="s">
        <v>0</v>
      </c>
      <c r="D4" s="2" t="s">
        <v>1</v>
      </c>
      <c r="F4" s="5" t="s">
        <v>0</v>
      </c>
      <c r="G4" s="31">
        <v>2018</v>
      </c>
      <c r="O4" s="5" t="s">
        <v>0</v>
      </c>
      <c r="P4" s="31">
        <f>G4+T4</f>
        <v>2019</v>
      </c>
      <c r="T4" s="2">
        <f>IF(G5="Décembre",1,0)</f>
        <v>1</v>
      </c>
      <c r="AE4" t="s">
        <v>29</v>
      </c>
      <c r="AF4" s="16">
        <v>0.69791666666666663</v>
      </c>
      <c r="AJ4" s="2"/>
    </row>
    <row r="5" spans="2:36" ht="24.95" customHeight="1" x14ac:dyDescent="0.2">
      <c r="B5" s="4">
        <f ca="1">IF(ISTEXT(B4),YEAR(TODAY())-1,B4+1)</f>
        <v>2017</v>
      </c>
      <c r="C5" s="2"/>
      <c r="D5" s="2" t="s">
        <v>2</v>
      </c>
      <c r="F5" s="5" t="s">
        <v>1</v>
      </c>
      <c r="G5" s="31" t="s">
        <v>13</v>
      </c>
      <c r="O5" s="5" t="s">
        <v>1</v>
      </c>
      <c r="P5" s="31" t="str">
        <f>TEXT(DATE(,MONTH(1&amp;G5)+1,1),"mmmm")</f>
        <v>janvier</v>
      </c>
      <c r="AF5" s="16">
        <v>0.70833333333333337</v>
      </c>
      <c r="AJ5" s="2"/>
    </row>
    <row r="6" spans="2:36" x14ac:dyDescent="0.2">
      <c r="B6" s="4">
        <f t="shared" ref="B6:B13" ca="1" si="0">IF(ISTEXT(B5),YEAR(TODAY())-1,B5+1)</f>
        <v>2018</v>
      </c>
      <c r="C6" s="2"/>
      <c r="D6" s="2" t="s">
        <v>3</v>
      </c>
      <c r="F6" s="5" t="s">
        <v>25</v>
      </c>
      <c r="G6" s="3">
        <f>COUNT(T_Jours9[Date])-R41</f>
        <v>17</v>
      </c>
      <c r="O6" s="5" t="s">
        <v>25</v>
      </c>
      <c r="P6" s="3">
        <f>S41</f>
        <v>0</v>
      </c>
      <c r="AF6" s="16">
        <v>0.71875</v>
      </c>
      <c r="AJ6" s="2"/>
    </row>
    <row r="7" spans="2:36" ht="13.5" thickBot="1" x14ac:dyDescent="0.25">
      <c r="B7" s="4">
        <f t="shared" ca="1" si="0"/>
        <v>2019</v>
      </c>
      <c r="C7" s="2"/>
      <c r="D7" s="2" t="s">
        <v>4</v>
      </c>
      <c r="AF7" s="16">
        <v>0.72916666666666663</v>
      </c>
      <c r="AJ7" s="2"/>
    </row>
    <row r="8" spans="2:36" ht="13.5" thickBot="1" x14ac:dyDescent="0.25">
      <c r="B8" s="4">
        <f t="shared" ca="1" si="0"/>
        <v>2020</v>
      </c>
      <c r="C8" s="2"/>
      <c r="D8" s="2" t="s">
        <v>5</v>
      </c>
      <c r="F8" s="11" t="s">
        <v>14</v>
      </c>
      <c r="G8" s="6" t="s">
        <v>15</v>
      </c>
      <c r="I8" s="7"/>
      <c r="K8" s="7"/>
      <c r="O8" s="39" t="s">
        <v>14</v>
      </c>
      <c r="P8" s="24" t="s">
        <v>15</v>
      </c>
      <c r="Z8" s="19" t="s">
        <v>31</v>
      </c>
      <c r="AA8" s="20" t="s">
        <v>32</v>
      </c>
      <c r="AB8" s="18" t="s">
        <v>26</v>
      </c>
      <c r="AF8" s="16">
        <v>0.73958333333333337</v>
      </c>
      <c r="AJ8" s="2"/>
    </row>
    <row r="9" spans="2:36" x14ac:dyDescent="0.2">
      <c r="B9" s="4">
        <f t="shared" ca="1" si="0"/>
        <v>2021</v>
      </c>
      <c r="C9" s="2"/>
      <c r="D9" s="2" t="s">
        <v>6</v>
      </c>
      <c r="F9" s="12">
        <f>WORKDAY.INTL(DATE(G4,MONTH(1&amp;G5),0),1,Tableau38[[#Totals],[Valeur]])</f>
        <v>43437</v>
      </c>
      <c r="G9" s="13" t="str">
        <f t="shared" ref="G9:G39" si="1">TEXT(F9,"jjjj")</f>
        <v>lundi</v>
      </c>
      <c r="I9" s="15"/>
      <c r="K9" s="7">
        <f t="shared" ref="K9:K39" si="2">IF(I9=0,0,AH9)</f>
        <v>0</v>
      </c>
      <c r="L9" s="25"/>
      <c r="M9" s="25"/>
      <c r="N9" s="25"/>
      <c r="O9" s="40">
        <f>WORKDAY.INTL(DATE(P4,MONTH(1&amp;P5),0),1,Tableau38[[#Totals],[Valeur]])</f>
        <v>43466</v>
      </c>
      <c r="P9" s="41" t="str">
        <f t="shared" ref="P9:P35" si="3">TEXT(O9,"jjjj")</f>
        <v>mardi</v>
      </c>
      <c r="R9" s="2">
        <f>IF(L9="N",1,0)</f>
        <v>0</v>
      </c>
      <c r="S9" s="2">
        <f>IF(N9="AD",1,0)</f>
        <v>0</v>
      </c>
      <c r="Z9" s="2" t="s">
        <v>16</v>
      </c>
      <c r="AA9" s="21"/>
      <c r="AB9" s="4">
        <f>IF(Tableau38[[#This Row],[N.T.]]="ü",1,0)</f>
        <v>0</v>
      </c>
      <c r="AF9" s="16">
        <v>0.75</v>
      </c>
      <c r="AH9" s="17">
        <f t="shared" ref="AH9:AH39" si="4">I9-$AG$3</f>
        <v>-0.6875</v>
      </c>
      <c r="AJ9" s="2"/>
    </row>
    <row r="10" spans="2:36" x14ac:dyDescent="0.2">
      <c r="B10" s="4">
        <f t="shared" ca="1" si="0"/>
        <v>2022</v>
      </c>
      <c r="C10" s="2"/>
      <c r="D10" s="2" t="s">
        <v>7</v>
      </c>
      <c r="F10" s="12">
        <f>IFERROR(IF(MONTH(F9+1)&lt;&gt;MONTH(1&amp;$G$5),"",WORKDAY.INTL(F9,1,Tableau38[[#Totals],[Valeur]])),"")</f>
        <v>43438</v>
      </c>
      <c r="G10" s="13" t="str">
        <f t="shared" si="1"/>
        <v>mardi</v>
      </c>
      <c r="I10" s="15"/>
      <c r="K10" s="7">
        <f t="shared" si="2"/>
        <v>0</v>
      </c>
      <c r="L10" s="25"/>
      <c r="M10" s="25"/>
      <c r="N10" s="25"/>
      <c r="O10" s="28">
        <f>IFERROR(IF(MONTH(O9+1)&lt;&gt;MONTH(1&amp;$P$5),"",WORKDAY.INTL(O9,1,Tableau38[[#Totals],[Valeur]])),"")</f>
        <v>43468</v>
      </c>
      <c r="P10" s="29" t="str">
        <f t="shared" si="3"/>
        <v>jeudi</v>
      </c>
      <c r="R10" s="2">
        <f t="shared" ref="R10:R39" si="5">IF(L10="N",1,0)</f>
        <v>0</v>
      </c>
      <c r="S10" s="2">
        <f t="shared" ref="S10:S39" si="6">IF(N10="AD",1,0)</f>
        <v>0</v>
      </c>
      <c r="Z10" s="2" t="s">
        <v>17</v>
      </c>
      <c r="AA10" s="21"/>
      <c r="AB10" s="4">
        <f>IF(Tableau38[[#This Row],[N.T.]]="ü",1,0)</f>
        <v>0</v>
      </c>
      <c r="AF10" s="16">
        <v>0.76041666666666663</v>
      </c>
      <c r="AH10" s="17">
        <f t="shared" si="4"/>
        <v>-0.6875</v>
      </c>
    </row>
    <row r="11" spans="2:36" x14ac:dyDescent="0.2">
      <c r="B11" s="4">
        <f t="shared" ca="1" si="0"/>
        <v>2023</v>
      </c>
      <c r="C11" s="2"/>
      <c r="D11" s="2" t="s">
        <v>8</v>
      </c>
      <c r="F11" s="12">
        <f>IFERROR(IF(MONTH(F10+1)&lt;&gt;MONTH(1&amp;$G$5),"",WORKDAY.INTL(F10,1,Tableau38[[#Totals],[Valeur]])),"")</f>
        <v>43440</v>
      </c>
      <c r="G11" s="13" t="str">
        <f t="shared" si="1"/>
        <v>jeudi</v>
      </c>
      <c r="I11" s="15"/>
      <c r="K11" s="7">
        <f t="shared" si="2"/>
        <v>0</v>
      </c>
      <c r="L11" s="25"/>
      <c r="M11" s="25"/>
      <c r="N11" s="25"/>
      <c r="O11" s="28">
        <f>IFERROR(IF(MONTH(O10+1)&lt;&gt;MONTH(1&amp;$P$5),"",WORKDAY.INTL(O10,1,Tableau38[[#Totals],[Valeur]])),"")</f>
        <v>43469</v>
      </c>
      <c r="P11" s="29" t="str">
        <f t="shared" si="3"/>
        <v>vendredi</v>
      </c>
      <c r="R11" s="2">
        <f t="shared" si="5"/>
        <v>0</v>
      </c>
      <c r="S11" s="2">
        <f t="shared" si="6"/>
        <v>0</v>
      </c>
      <c r="Z11" s="2" t="s">
        <v>18</v>
      </c>
      <c r="AA11" s="21" t="s">
        <v>24</v>
      </c>
      <c r="AB11" s="4">
        <f>IF(Tableau38[[#This Row],[N.T.]]="ü",1,0)</f>
        <v>1</v>
      </c>
      <c r="AF11" s="16">
        <v>0.77083333333333337</v>
      </c>
      <c r="AH11" s="17">
        <f t="shared" si="4"/>
        <v>-0.6875</v>
      </c>
    </row>
    <row r="12" spans="2:36" x14ac:dyDescent="0.2">
      <c r="B12" s="4">
        <f ca="1">IF(ISTEXT(B11),YEAR(TODAY())-1,B11+1)</f>
        <v>2024</v>
      </c>
      <c r="C12" s="2"/>
      <c r="D12" s="2" t="s">
        <v>9</v>
      </c>
      <c r="F12" s="12">
        <f>IFERROR(IF(MONTH(F11+1)&lt;&gt;MONTH(1&amp;$G$5),"",WORKDAY.INTL(F11,1,Tableau38[[#Totals],[Valeur]])),"")</f>
        <v>43441</v>
      </c>
      <c r="G12" s="13" t="str">
        <f t="shared" si="1"/>
        <v>vendredi</v>
      </c>
      <c r="I12" s="15"/>
      <c r="K12" s="7">
        <f t="shared" si="2"/>
        <v>0</v>
      </c>
      <c r="L12" s="25"/>
      <c r="M12" s="25"/>
      <c r="N12" s="25"/>
      <c r="O12" s="28">
        <f>IFERROR(IF(MONTH(O11+1)&lt;&gt;MONTH(1&amp;$P$5),"",WORKDAY.INTL(O11,1,Tableau38[[#Totals],[Valeur]])),"")</f>
        <v>43472</v>
      </c>
      <c r="P12" s="29" t="str">
        <f t="shared" si="3"/>
        <v>lundi</v>
      </c>
      <c r="R12" s="2">
        <f t="shared" si="5"/>
        <v>0</v>
      </c>
      <c r="S12" s="2">
        <f t="shared" si="6"/>
        <v>0</v>
      </c>
      <c r="Z12" s="2" t="s">
        <v>19</v>
      </c>
      <c r="AA12" s="21"/>
      <c r="AB12" s="4">
        <f>IF(Tableau38[[#This Row],[N.T.]]="ü",1,0)</f>
        <v>0</v>
      </c>
      <c r="AF12" s="16">
        <v>0.78125</v>
      </c>
      <c r="AH12" s="17">
        <f t="shared" si="4"/>
        <v>-0.6875</v>
      </c>
    </row>
    <row r="13" spans="2:36" x14ac:dyDescent="0.2">
      <c r="B13" s="4">
        <f t="shared" ca="1" si="0"/>
        <v>2025</v>
      </c>
      <c r="C13" s="2"/>
      <c r="D13" s="2" t="s">
        <v>10</v>
      </c>
      <c r="F13" s="12">
        <f>IFERROR(IF(MONTH(F12+1)&lt;&gt;MONTH(1&amp;$G$5),"",WORKDAY.INTL(F12,1,Tableau38[[#Totals],[Valeur]])),"")</f>
        <v>43444</v>
      </c>
      <c r="G13" s="13" t="str">
        <f t="shared" si="1"/>
        <v>lundi</v>
      </c>
      <c r="I13" s="15"/>
      <c r="K13" s="7">
        <f t="shared" si="2"/>
        <v>0</v>
      </c>
      <c r="L13" s="25"/>
      <c r="M13" s="25"/>
      <c r="N13" s="25"/>
      <c r="O13" s="28">
        <f>IFERROR(IF(MONTH(O12+1)&lt;&gt;MONTH(1&amp;$P$5),"",WORKDAY.INTL(O12,1,Tableau38[[#Totals],[Valeur]])),"")</f>
        <v>43473</v>
      </c>
      <c r="P13" s="29" t="str">
        <f t="shared" si="3"/>
        <v>mardi</v>
      </c>
      <c r="R13" s="2">
        <f t="shared" si="5"/>
        <v>0</v>
      </c>
      <c r="S13" s="2">
        <f t="shared" si="6"/>
        <v>0</v>
      </c>
      <c r="Z13" s="2" t="s">
        <v>20</v>
      </c>
      <c r="AA13" s="21"/>
      <c r="AB13" s="4">
        <f>IF(Tableau38[[#This Row],[N.T.]]="ü",1,0)</f>
        <v>0</v>
      </c>
      <c r="AF13" s="16">
        <v>0.79166666666666663</v>
      </c>
      <c r="AH13" s="17">
        <f t="shared" si="4"/>
        <v>-0.6875</v>
      </c>
    </row>
    <row r="14" spans="2:36" x14ac:dyDescent="0.2">
      <c r="B14" s="2"/>
      <c r="C14" s="2"/>
      <c r="D14" s="2" t="s">
        <v>11</v>
      </c>
      <c r="F14" s="12">
        <f>IFERROR(IF(MONTH(F13+1)&lt;&gt;MONTH(1&amp;$G$5),"",WORKDAY.INTL(F13,1,Tableau38[[#Totals],[Valeur]])),"")</f>
        <v>43445</v>
      </c>
      <c r="G14" s="13" t="str">
        <f t="shared" si="1"/>
        <v>mardi</v>
      </c>
      <c r="I14" s="15"/>
      <c r="K14" s="7">
        <f t="shared" si="2"/>
        <v>0</v>
      </c>
      <c r="L14" s="25"/>
      <c r="M14" s="25"/>
      <c r="N14" s="25"/>
      <c r="O14" s="28">
        <f>IFERROR(IF(MONTH(O13+1)&lt;&gt;MONTH(1&amp;$P$5),"",WORKDAY.INTL(O13,1,Tableau38[[#Totals],[Valeur]])),"")</f>
        <v>43475</v>
      </c>
      <c r="P14" s="29" t="str">
        <f t="shared" si="3"/>
        <v>jeudi</v>
      </c>
      <c r="R14" s="2">
        <f t="shared" si="5"/>
        <v>0</v>
      </c>
      <c r="S14" s="2">
        <f t="shared" si="6"/>
        <v>0</v>
      </c>
      <c r="Z14" s="2" t="s">
        <v>21</v>
      </c>
      <c r="AA14" s="21" t="s">
        <v>24</v>
      </c>
      <c r="AB14" s="4">
        <f>IF(Tableau38[[#This Row],[N.T.]]="ü",1,0)</f>
        <v>1</v>
      </c>
      <c r="AF14" s="16">
        <v>0.80208333333333337</v>
      </c>
      <c r="AH14" s="17">
        <f t="shared" si="4"/>
        <v>-0.6875</v>
      </c>
    </row>
    <row r="15" spans="2:36" x14ac:dyDescent="0.2">
      <c r="B15" s="2"/>
      <c r="C15" s="2"/>
      <c r="D15" s="2" t="s">
        <v>12</v>
      </c>
      <c r="F15" s="12">
        <f>IFERROR(IF(MONTH(F14+1)&lt;&gt;MONTH(1&amp;$G$5),"",WORKDAY.INTL(F14,1,Tableau38[[#Totals],[Valeur]])),"")</f>
        <v>43447</v>
      </c>
      <c r="G15" s="13" t="str">
        <f t="shared" si="1"/>
        <v>jeudi</v>
      </c>
      <c r="I15" s="15"/>
      <c r="K15" s="7">
        <f t="shared" si="2"/>
        <v>0</v>
      </c>
      <c r="L15" s="25"/>
      <c r="M15" s="25"/>
      <c r="N15" s="25"/>
      <c r="O15" s="28">
        <f>IFERROR(IF(MONTH(O14+1)&lt;&gt;MONTH(1&amp;$P$5),"",WORKDAY.INTL(O14,1,Tableau38[[#Totals],[Valeur]])),"")</f>
        <v>43476</v>
      </c>
      <c r="P15" s="29" t="str">
        <f t="shared" si="3"/>
        <v>vendredi</v>
      </c>
      <c r="R15" s="2">
        <f t="shared" si="5"/>
        <v>0</v>
      </c>
      <c r="S15" s="2">
        <f t="shared" si="6"/>
        <v>0</v>
      </c>
      <c r="Z15" s="2" t="s">
        <v>22</v>
      </c>
      <c r="AA15" s="21" t="s">
        <v>24</v>
      </c>
      <c r="AB15" s="4">
        <f>IF(Tableau38[[#This Row],[N.T.]]="ü",1,0)</f>
        <v>1</v>
      </c>
      <c r="AF15" s="16">
        <v>0.8125</v>
      </c>
      <c r="AH15" s="17">
        <f t="shared" si="4"/>
        <v>-0.6875</v>
      </c>
    </row>
    <row r="16" spans="2:36" x14ac:dyDescent="0.2">
      <c r="B16" s="2"/>
      <c r="C16" s="2"/>
      <c r="D16" s="2" t="s">
        <v>13</v>
      </c>
      <c r="F16" s="12">
        <f>IFERROR(IF(MONTH(F15+1)&lt;&gt;MONTH(1&amp;$G$5),"",WORKDAY.INTL(F15,1,Tableau38[[#Totals],[Valeur]])),"")</f>
        <v>43448</v>
      </c>
      <c r="G16" s="13" t="str">
        <f t="shared" si="1"/>
        <v>vendredi</v>
      </c>
      <c r="I16" s="15"/>
      <c r="K16" s="7">
        <f t="shared" si="2"/>
        <v>0</v>
      </c>
      <c r="L16" s="25"/>
      <c r="M16" s="25"/>
      <c r="N16" s="25"/>
      <c r="O16" s="28">
        <f>IFERROR(IF(MONTH(O15+1)&lt;&gt;MONTH(1&amp;$P$5),"",WORKDAY.INTL(O15,1,Tableau38[[#Totals],[Valeur]])),"")</f>
        <v>43479</v>
      </c>
      <c r="P16" s="29" t="str">
        <f t="shared" si="3"/>
        <v>lundi</v>
      </c>
      <c r="R16" s="2">
        <f t="shared" si="5"/>
        <v>0</v>
      </c>
      <c r="S16" s="2">
        <f t="shared" si="6"/>
        <v>0</v>
      </c>
      <c r="Z16" s="14" t="s">
        <v>23</v>
      </c>
      <c r="AB16" s="4" t="str">
        <f>CONCATENATE(AB9,AB10,AB11,AB12,AB13,AB14,AB15)</f>
        <v>0010011</v>
      </c>
      <c r="AF16" s="16">
        <v>0.82291666666666663</v>
      </c>
      <c r="AH16" s="17">
        <f t="shared" si="4"/>
        <v>-0.6875</v>
      </c>
    </row>
    <row r="17" spans="6:34" x14ac:dyDescent="0.2">
      <c r="F17" s="12">
        <f>IFERROR(IF(MONTH(F16+1)&lt;&gt;MONTH(1&amp;$G$5),"",WORKDAY.INTL(F16,1,Tableau38[[#Totals],[Valeur]])),"")</f>
        <v>43451</v>
      </c>
      <c r="G17" s="13" t="str">
        <f t="shared" si="1"/>
        <v>lundi</v>
      </c>
      <c r="I17" s="15"/>
      <c r="K17" s="7">
        <f t="shared" si="2"/>
        <v>0</v>
      </c>
      <c r="L17" s="25"/>
      <c r="M17" s="25"/>
      <c r="N17" s="25"/>
      <c r="O17" s="28">
        <f>IFERROR(IF(MONTH(O16+1)&lt;&gt;MONTH(1&amp;$P$5),"",WORKDAY.INTL(O16,1,Tableau38[[#Totals],[Valeur]])),"")</f>
        <v>43480</v>
      </c>
      <c r="P17" s="29" t="str">
        <f t="shared" si="3"/>
        <v>mardi</v>
      </c>
      <c r="R17" s="2">
        <f t="shared" si="5"/>
        <v>0</v>
      </c>
      <c r="S17" s="2">
        <f t="shared" si="6"/>
        <v>0</v>
      </c>
      <c r="Z17" s="1"/>
      <c r="AF17" s="16">
        <v>0.83333333333333337</v>
      </c>
      <c r="AH17" s="17">
        <f t="shared" si="4"/>
        <v>-0.6875</v>
      </c>
    </row>
    <row r="18" spans="6:34" x14ac:dyDescent="0.2">
      <c r="F18" s="12">
        <f>IFERROR(IF(MONTH(F17+1)&lt;&gt;MONTH(1&amp;$G$5),"",WORKDAY.INTL(F17,1,Tableau38[[#Totals],[Valeur]])),"")</f>
        <v>43452</v>
      </c>
      <c r="G18" s="13" t="str">
        <f t="shared" si="1"/>
        <v>mardi</v>
      </c>
      <c r="I18" s="15"/>
      <c r="K18" s="7">
        <f t="shared" si="2"/>
        <v>0</v>
      </c>
      <c r="L18" s="25"/>
      <c r="M18" s="25"/>
      <c r="N18" s="25"/>
      <c r="O18" s="28">
        <f>IFERROR(IF(MONTH(O17+1)&lt;&gt;MONTH(1&amp;$P$5),"",WORKDAY.INTL(O17,1,Tableau38[[#Totals],[Valeur]])),"")</f>
        <v>43482</v>
      </c>
      <c r="P18" s="29" t="str">
        <f t="shared" si="3"/>
        <v>jeudi</v>
      </c>
      <c r="R18" s="2">
        <f t="shared" si="5"/>
        <v>0</v>
      </c>
      <c r="S18" s="2">
        <f t="shared" si="6"/>
        <v>0</v>
      </c>
      <c r="AF18" s="16">
        <v>0.84375</v>
      </c>
      <c r="AH18" s="17">
        <f t="shared" si="4"/>
        <v>-0.6875</v>
      </c>
    </row>
    <row r="19" spans="6:34" x14ac:dyDescent="0.2">
      <c r="F19" s="12">
        <f>IFERROR(IF(MONTH(F18+1)&lt;&gt;MONTH(1&amp;$G$5),"",WORKDAY.INTL(F18,1,Tableau38[[#Totals],[Valeur]])),"")</f>
        <v>43454</v>
      </c>
      <c r="G19" s="13" t="str">
        <f t="shared" si="1"/>
        <v>jeudi</v>
      </c>
      <c r="I19" s="15"/>
      <c r="K19" s="7">
        <f t="shared" si="2"/>
        <v>0</v>
      </c>
      <c r="L19" s="25"/>
      <c r="M19" s="25"/>
      <c r="N19" s="25"/>
      <c r="O19" s="28">
        <f>IFERROR(IF(MONTH(O18+1)&lt;&gt;MONTH(1&amp;$P$5),"",WORKDAY.INTL(O18,1,Tableau38[[#Totals],[Valeur]])),"")</f>
        <v>43483</v>
      </c>
      <c r="P19" s="29" t="str">
        <f t="shared" si="3"/>
        <v>vendredi</v>
      </c>
      <c r="R19" s="2">
        <f t="shared" si="5"/>
        <v>0</v>
      </c>
      <c r="S19" s="2">
        <f t="shared" si="6"/>
        <v>0</v>
      </c>
      <c r="AF19" s="16">
        <v>0.85416666666666663</v>
      </c>
      <c r="AH19" s="17">
        <f t="shared" si="4"/>
        <v>-0.6875</v>
      </c>
    </row>
    <row r="20" spans="6:34" x14ac:dyDescent="0.2">
      <c r="F20" s="12">
        <f>IFERROR(IF(MONTH(F19+1)&lt;&gt;MONTH(1&amp;$G$5),"",WORKDAY.INTL(F19,1,Tableau38[[#Totals],[Valeur]])),"")</f>
        <v>43455</v>
      </c>
      <c r="G20" s="13" t="str">
        <f t="shared" si="1"/>
        <v>vendredi</v>
      </c>
      <c r="I20" s="15"/>
      <c r="K20" s="7">
        <f t="shared" si="2"/>
        <v>0</v>
      </c>
      <c r="L20" s="25"/>
      <c r="M20" s="25"/>
      <c r="N20" s="25"/>
      <c r="O20" s="28">
        <f>IFERROR(IF(MONTH(O19+1)&lt;&gt;MONTH(1&amp;$P$5),"",WORKDAY.INTL(O19,1,Tableau38[[#Totals],[Valeur]])),"")</f>
        <v>43486</v>
      </c>
      <c r="P20" s="29" t="str">
        <f t="shared" si="3"/>
        <v>lundi</v>
      </c>
      <c r="R20" s="2">
        <f t="shared" si="5"/>
        <v>0</v>
      </c>
      <c r="S20" s="2">
        <f t="shared" si="6"/>
        <v>0</v>
      </c>
      <c r="AF20" s="16">
        <v>0.86458333333333337</v>
      </c>
      <c r="AH20" s="17">
        <f t="shared" si="4"/>
        <v>-0.6875</v>
      </c>
    </row>
    <row r="21" spans="6:34" x14ac:dyDescent="0.2">
      <c r="F21" s="12">
        <f>IFERROR(IF(MONTH(F20+1)&lt;&gt;MONTH(1&amp;$G$5),"",WORKDAY.INTL(F20,1,Tableau38[[#Totals],[Valeur]])),"")</f>
        <v>43458</v>
      </c>
      <c r="G21" s="13" t="str">
        <f t="shared" si="1"/>
        <v>lundi</v>
      </c>
      <c r="I21" s="15"/>
      <c r="K21" s="7">
        <f t="shared" si="2"/>
        <v>0</v>
      </c>
      <c r="L21" s="25"/>
      <c r="M21" s="25"/>
      <c r="N21" s="25"/>
      <c r="O21" s="28">
        <f>IFERROR(IF(MONTH(O20+1)&lt;&gt;MONTH(1&amp;$P$5),"",WORKDAY.INTL(O20,1,Tableau38[[#Totals],[Valeur]])),"")</f>
        <v>43487</v>
      </c>
      <c r="P21" s="29" t="str">
        <f t="shared" si="3"/>
        <v>mardi</v>
      </c>
      <c r="R21" s="2">
        <f t="shared" si="5"/>
        <v>0</v>
      </c>
      <c r="S21" s="2">
        <f t="shared" si="6"/>
        <v>0</v>
      </c>
      <c r="AB21" s="10"/>
      <c r="AF21" s="16">
        <v>0.875</v>
      </c>
      <c r="AH21" s="17">
        <f t="shared" si="4"/>
        <v>-0.6875</v>
      </c>
    </row>
    <row r="22" spans="6:34" x14ac:dyDescent="0.2">
      <c r="F22" s="12">
        <f>IFERROR(IF(MONTH(F21+1)&lt;&gt;MONTH(1&amp;$G$5),"",WORKDAY.INTL(F21,1,Tableau38[[#Totals],[Valeur]])),"")</f>
        <v>43459</v>
      </c>
      <c r="G22" s="13" t="str">
        <f t="shared" si="1"/>
        <v>mardi</v>
      </c>
      <c r="I22" s="15"/>
      <c r="K22" s="7">
        <f t="shared" si="2"/>
        <v>0</v>
      </c>
      <c r="L22" s="25"/>
      <c r="M22" s="25"/>
      <c r="N22" s="25"/>
      <c r="O22" s="28">
        <f>IFERROR(IF(MONTH(O21+1)&lt;&gt;MONTH(1&amp;$P$5),"",WORKDAY.INTL(O21,1,Tableau38[[#Totals],[Valeur]])),"")</f>
        <v>43489</v>
      </c>
      <c r="P22" s="29" t="str">
        <f t="shared" si="3"/>
        <v>jeudi</v>
      </c>
      <c r="R22" s="2">
        <f t="shared" si="5"/>
        <v>0</v>
      </c>
      <c r="S22" s="2">
        <f t="shared" si="6"/>
        <v>0</v>
      </c>
      <c r="AF22" s="16">
        <v>0.88541666666666663</v>
      </c>
      <c r="AH22" s="17">
        <f t="shared" si="4"/>
        <v>-0.6875</v>
      </c>
    </row>
    <row r="23" spans="6:34" x14ac:dyDescent="0.2">
      <c r="F23" s="12">
        <f>IFERROR(IF(MONTH(F22+1)&lt;&gt;MONTH(1&amp;$G$5),"",WORKDAY.INTL(F22,1,Tableau38[[#Totals],[Valeur]])),"")</f>
        <v>43461</v>
      </c>
      <c r="G23" s="13" t="str">
        <f t="shared" si="1"/>
        <v>jeudi</v>
      </c>
      <c r="I23" s="15"/>
      <c r="K23" s="7">
        <f t="shared" si="2"/>
        <v>0</v>
      </c>
      <c r="L23" s="25"/>
      <c r="M23" s="25"/>
      <c r="N23" s="25"/>
      <c r="O23" s="28">
        <f>IFERROR(IF(MONTH(O22+1)&lt;&gt;MONTH(1&amp;$P$5),"",WORKDAY.INTL(O22,1,Tableau38[[#Totals],[Valeur]])),"")</f>
        <v>43490</v>
      </c>
      <c r="P23" s="29" t="str">
        <f t="shared" si="3"/>
        <v>vendredi</v>
      </c>
      <c r="R23" s="2">
        <f t="shared" si="5"/>
        <v>0</v>
      </c>
      <c r="S23" s="2">
        <f t="shared" si="6"/>
        <v>0</v>
      </c>
      <c r="AF23" s="16">
        <v>0.89583333333333337</v>
      </c>
      <c r="AH23" s="17">
        <f t="shared" si="4"/>
        <v>-0.6875</v>
      </c>
    </row>
    <row r="24" spans="6:34" x14ac:dyDescent="0.2">
      <c r="F24" s="12">
        <f>IFERROR(IF(MONTH(F23+1)&lt;&gt;MONTH(1&amp;$G$5),"",WORKDAY.INTL(F23,1,Tableau38[[#Totals],[Valeur]])),"")</f>
        <v>43462</v>
      </c>
      <c r="G24" s="13" t="str">
        <f t="shared" si="1"/>
        <v>vendredi</v>
      </c>
      <c r="I24" s="15"/>
      <c r="K24" s="7">
        <f t="shared" si="2"/>
        <v>0</v>
      </c>
      <c r="L24" s="25"/>
      <c r="M24" s="25"/>
      <c r="N24" s="25"/>
      <c r="O24" s="28">
        <f>IFERROR(IF(MONTH(O23+1)&lt;&gt;MONTH(1&amp;$P$5),"",WORKDAY.INTL(O23,1,Tableau38[[#Totals],[Valeur]])),"")</f>
        <v>43493</v>
      </c>
      <c r="P24" s="29" t="str">
        <f t="shared" si="3"/>
        <v>lundi</v>
      </c>
      <c r="R24" s="2">
        <f t="shared" si="5"/>
        <v>0</v>
      </c>
      <c r="S24" s="2">
        <f t="shared" si="6"/>
        <v>0</v>
      </c>
      <c r="AF24" s="16">
        <v>0.90625</v>
      </c>
      <c r="AH24" s="17">
        <f t="shared" si="4"/>
        <v>-0.6875</v>
      </c>
    </row>
    <row r="25" spans="6:34" x14ac:dyDescent="0.2">
      <c r="F25" s="12">
        <f>IFERROR(IF(MONTH(F24+1)&lt;&gt;MONTH(1&amp;$G$5),"",WORKDAY.INTL(F24,1,Tableau38[[#Totals],[Valeur]])),"")</f>
        <v>43465</v>
      </c>
      <c r="G25" s="13" t="str">
        <f t="shared" si="1"/>
        <v>lundi</v>
      </c>
      <c r="I25" s="15"/>
      <c r="K25" s="7">
        <f t="shared" si="2"/>
        <v>0</v>
      </c>
      <c r="L25" s="25"/>
      <c r="M25" s="25"/>
      <c r="N25" s="25"/>
      <c r="O25" s="28">
        <f>IFERROR(IF(MONTH(O24+1)&lt;&gt;MONTH(1&amp;$P$5),"",WORKDAY.INTL(O24,1,Tableau38[[#Totals],[Valeur]])),"")</f>
        <v>43494</v>
      </c>
      <c r="P25" s="29" t="str">
        <f t="shared" si="3"/>
        <v>mardi</v>
      </c>
      <c r="R25" s="2">
        <f t="shared" si="5"/>
        <v>0</v>
      </c>
      <c r="S25" s="2">
        <f t="shared" si="6"/>
        <v>0</v>
      </c>
      <c r="AF25" s="16">
        <v>0.91666666666666663</v>
      </c>
      <c r="AH25" s="17">
        <f t="shared" si="4"/>
        <v>-0.6875</v>
      </c>
    </row>
    <row r="26" spans="6:34" x14ac:dyDescent="0.2">
      <c r="F26" s="12" t="str">
        <f>IFERROR(IF(MONTH(F25+1)&lt;&gt;MONTH(1&amp;$G$5),"",WORKDAY.INTL(F25,1,Tableau38[[#Totals],[Valeur]])),"")</f>
        <v/>
      </c>
      <c r="G26" s="13" t="str">
        <f t="shared" si="1"/>
        <v/>
      </c>
      <c r="I26" s="15"/>
      <c r="K26" s="7">
        <f t="shared" si="2"/>
        <v>0</v>
      </c>
      <c r="L26" s="25"/>
      <c r="M26" s="25"/>
      <c r="N26" s="25"/>
      <c r="O26" s="28">
        <f>IFERROR(IF(MONTH(O25+1)&lt;&gt;MONTH(1&amp;$P$5),"",WORKDAY.INTL(O25,1,Tableau38[[#Totals],[Valeur]])),"")</f>
        <v>43496</v>
      </c>
      <c r="P26" s="29" t="str">
        <f t="shared" si="3"/>
        <v>jeudi</v>
      </c>
      <c r="R26" s="2">
        <f t="shared" si="5"/>
        <v>0</v>
      </c>
      <c r="S26" s="2">
        <f t="shared" si="6"/>
        <v>0</v>
      </c>
      <c r="AH26" s="17">
        <f t="shared" si="4"/>
        <v>-0.6875</v>
      </c>
    </row>
    <row r="27" spans="6:34" x14ac:dyDescent="0.2">
      <c r="F27" s="12" t="str">
        <f>IFERROR(IF(MONTH(F26+1)&lt;&gt;MONTH(1&amp;$G$5),"",WORKDAY.INTL(F26,1,Tableau38[[#Totals],[Valeur]])),"")</f>
        <v/>
      </c>
      <c r="G27" s="13" t="str">
        <f t="shared" si="1"/>
        <v/>
      </c>
      <c r="I27" s="15"/>
      <c r="K27" s="7">
        <f t="shared" si="2"/>
        <v>0</v>
      </c>
      <c r="L27" s="25"/>
      <c r="M27" s="25"/>
      <c r="N27" s="25"/>
      <c r="O27" s="28" t="str">
        <f>IFERROR(IF(MONTH(O26+1)&lt;&gt;MONTH(1&amp;$P$5),"",WORKDAY.INTL(O26,1,Tableau38[[#Totals],[Valeur]])),"")</f>
        <v/>
      </c>
      <c r="P27" s="29" t="str">
        <f t="shared" si="3"/>
        <v/>
      </c>
      <c r="R27" s="2">
        <f t="shared" si="5"/>
        <v>0</v>
      </c>
      <c r="S27" s="2">
        <f t="shared" si="6"/>
        <v>0</v>
      </c>
      <c r="AF27" s="8"/>
      <c r="AH27" s="17">
        <f t="shared" si="4"/>
        <v>-0.6875</v>
      </c>
    </row>
    <row r="28" spans="6:34" x14ac:dyDescent="0.2">
      <c r="F28" s="12" t="str">
        <f>IFERROR(IF(MONTH(F27+1)&lt;&gt;MONTH(1&amp;$G$5),"",WORKDAY.INTL(F27,1,Tableau38[[#Totals],[Valeur]])),"")</f>
        <v/>
      </c>
      <c r="G28" s="13" t="str">
        <f t="shared" si="1"/>
        <v/>
      </c>
      <c r="I28" s="15"/>
      <c r="K28" s="7">
        <f t="shared" si="2"/>
        <v>0</v>
      </c>
      <c r="L28" s="25"/>
      <c r="M28" s="25"/>
      <c r="N28" s="25"/>
      <c r="O28" s="28" t="str">
        <f>IFERROR(IF(MONTH(O27+1)&lt;&gt;MONTH(1&amp;$P$5),"",WORKDAY.INTL(O27,1,Tableau38[[#Totals],[Valeur]])),"")</f>
        <v/>
      </c>
      <c r="P28" s="29" t="str">
        <f t="shared" si="3"/>
        <v/>
      </c>
      <c r="R28" s="2">
        <f t="shared" si="5"/>
        <v>0</v>
      </c>
      <c r="S28" s="2">
        <f t="shared" si="6"/>
        <v>0</v>
      </c>
      <c r="AF28" s="8"/>
      <c r="AH28" s="17">
        <f t="shared" si="4"/>
        <v>-0.6875</v>
      </c>
    </row>
    <row r="29" spans="6:34" x14ac:dyDescent="0.2">
      <c r="F29" s="12" t="str">
        <f>IFERROR(IF(MONTH(F28+1)&lt;&gt;MONTH(1&amp;$G$5),"",WORKDAY.INTL(F28,1,Tableau38[[#Totals],[Valeur]])),"")</f>
        <v/>
      </c>
      <c r="G29" s="13" t="str">
        <f t="shared" si="1"/>
        <v/>
      </c>
      <c r="I29" s="15"/>
      <c r="K29" s="7">
        <f t="shared" si="2"/>
        <v>0</v>
      </c>
      <c r="L29" s="25"/>
      <c r="M29" s="25"/>
      <c r="N29" s="25"/>
      <c r="O29" s="28" t="str">
        <f>IFERROR(IF(MONTH(O28+1)&lt;&gt;MONTH(1&amp;$P$5),"",WORKDAY.INTL(O28,1,Tableau38[[#Totals],[Valeur]])),"")</f>
        <v/>
      </c>
      <c r="P29" s="29" t="str">
        <f t="shared" si="3"/>
        <v/>
      </c>
      <c r="R29" s="2">
        <f t="shared" si="5"/>
        <v>0</v>
      </c>
      <c r="S29" s="2">
        <f t="shared" si="6"/>
        <v>0</v>
      </c>
      <c r="AF29" s="8"/>
      <c r="AH29" s="17">
        <f t="shared" si="4"/>
        <v>-0.6875</v>
      </c>
    </row>
    <row r="30" spans="6:34" x14ac:dyDescent="0.2">
      <c r="F30" s="12" t="str">
        <f>IFERROR(IF(MONTH(F29+1)&lt;&gt;MONTH(1&amp;$G$5),"",WORKDAY.INTL(F29,1,Tableau38[[#Totals],[Valeur]])),"")</f>
        <v/>
      </c>
      <c r="G30" s="13" t="str">
        <f t="shared" si="1"/>
        <v/>
      </c>
      <c r="I30" s="15"/>
      <c r="K30" s="7">
        <f t="shared" si="2"/>
        <v>0</v>
      </c>
      <c r="L30" s="25"/>
      <c r="M30" s="25"/>
      <c r="N30" s="25"/>
      <c r="O30" s="28" t="str">
        <f>IFERROR(IF(MONTH(O29+1)&lt;&gt;MONTH(1&amp;$P$5),"",WORKDAY.INTL(O29,1,Tableau38[[#Totals],[Valeur]])),"")</f>
        <v/>
      </c>
      <c r="P30" s="29" t="str">
        <f t="shared" si="3"/>
        <v/>
      </c>
      <c r="R30" s="2">
        <f t="shared" si="5"/>
        <v>0</v>
      </c>
      <c r="S30" s="2">
        <f t="shared" si="6"/>
        <v>0</v>
      </c>
      <c r="AH30" s="17">
        <f t="shared" si="4"/>
        <v>-0.6875</v>
      </c>
    </row>
    <row r="31" spans="6:34" x14ac:dyDescent="0.2">
      <c r="F31" s="12" t="str">
        <f>IFERROR(IF(MONTH(F30+1)&lt;&gt;MONTH(1&amp;$G$5),"",WORKDAY.INTL(F30,1,Tableau38[[#Totals],[Valeur]])),"")</f>
        <v/>
      </c>
      <c r="G31" s="13" t="str">
        <f t="shared" si="1"/>
        <v/>
      </c>
      <c r="I31" s="15"/>
      <c r="K31" s="7">
        <f t="shared" si="2"/>
        <v>0</v>
      </c>
      <c r="L31" s="25"/>
      <c r="M31" s="25"/>
      <c r="N31" s="25"/>
      <c r="O31" s="28" t="str">
        <f>IFERROR(IF(MONTH(O30+1)&lt;&gt;MONTH(1&amp;$P$5),"",WORKDAY.INTL(O30,1,Tableau38[[#Totals],[Valeur]])),"")</f>
        <v/>
      </c>
      <c r="P31" s="29" t="str">
        <f t="shared" si="3"/>
        <v/>
      </c>
      <c r="R31" s="2">
        <f t="shared" si="5"/>
        <v>0</v>
      </c>
      <c r="S31" s="2">
        <f t="shared" si="6"/>
        <v>0</v>
      </c>
      <c r="AH31" s="17">
        <f t="shared" si="4"/>
        <v>-0.6875</v>
      </c>
    </row>
    <row r="32" spans="6:34" x14ac:dyDescent="0.2">
      <c r="F32" s="12" t="str">
        <f>IFERROR(IF(MONTH(F31+1)&lt;&gt;MONTH(1&amp;$G$5),"",WORKDAY.INTL(F31,1,Tableau38[[#Totals],[Valeur]])),"")</f>
        <v/>
      </c>
      <c r="G32" s="13" t="str">
        <f t="shared" si="1"/>
        <v/>
      </c>
      <c r="I32" s="15"/>
      <c r="K32" s="7">
        <f t="shared" si="2"/>
        <v>0</v>
      </c>
      <c r="L32" s="25"/>
      <c r="M32" s="25"/>
      <c r="N32" s="25"/>
      <c r="O32" s="28" t="str">
        <f>IFERROR(IF(MONTH(O31+1)&lt;&gt;MONTH(1&amp;$P$5),"",WORKDAY.INTL(O31,1,Tableau38[[#Totals],[Valeur]])),"")</f>
        <v/>
      </c>
      <c r="P32" s="29" t="str">
        <f t="shared" si="3"/>
        <v/>
      </c>
      <c r="R32" s="2">
        <f t="shared" si="5"/>
        <v>0</v>
      </c>
      <c r="S32" s="2">
        <f t="shared" si="6"/>
        <v>0</v>
      </c>
      <c r="AH32" s="17">
        <f t="shared" si="4"/>
        <v>-0.6875</v>
      </c>
    </row>
    <row r="33" spans="6:34" x14ac:dyDescent="0.2">
      <c r="F33" s="12" t="str">
        <f>IFERROR(IF(MONTH(F32+1)&lt;&gt;MONTH(1&amp;$G$5),"",WORKDAY.INTL(F32,1,Tableau38[[#Totals],[Valeur]])),"")</f>
        <v/>
      </c>
      <c r="G33" s="13" t="str">
        <f t="shared" si="1"/>
        <v/>
      </c>
      <c r="I33" s="15"/>
      <c r="K33" s="7">
        <f t="shared" si="2"/>
        <v>0</v>
      </c>
      <c r="L33" s="25"/>
      <c r="M33" s="25"/>
      <c r="N33" s="25"/>
      <c r="O33" s="28" t="str">
        <f>IFERROR(IF(MONTH(O32+1)&lt;&gt;MONTH(1&amp;$P$5),"",WORKDAY.INTL(O32,1,Tableau38[[#Totals],[Valeur]])),"")</f>
        <v/>
      </c>
      <c r="P33" s="29" t="str">
        <f t="shared" si="3"/>
        <v/>
      </c>
      <c r="R33" s="2">
        <f t="shared" si="5"/>
        <v>0</v>
      </c>
      <c r="S33" s="2">
        <f t="shared" si="6"/>
        <v>0</v>
      </c>
      <c r="AH33" s="17">
        <f t="shared" si="4"/>
        <v>-0.6875</v>
      </c>
    </row>
    <row r="34" spans="6:34" x14ac:dyDescent="0.2">
      <c r="F34" s="12" t="str">
        <f>IFERROR(IF(MONTH(F33+1)&lt;&gt;MONTH(1&amp;$G$5),"",WORKDAY.INTL(F33,1,Tableau38[[#Totals],[Valeur]])),"")</f>
        <v/>
      </c>
      <c r="G34" s="13" t="str">
        <f t="shared" si="1"/>
        <v/>
      </c>
      <c r="I34" s="15"/>
      <c r="K34" s="7">
        <f t="shared" si="2"/>
        <v>0</v>
      </c>
      <c r="L34" s="25"/>
      <c r="M34" s="25"/>
      <c r="N34" s="25"/>
      <c r="O34" s="28" t="str">
        <f>IFERROR(IF(MONTH(O33+1)&lt;&gt;MONTH(1&amp;$P$5),"",WORKDAY.INTL(O33,1,Tableau38[[#Totals],[Valeur]])),"")</f>
        <v/>
      </c>
      <c r="P34" s="29" t="str">
        <f t="shared" si="3"/>
        <v/>
      </c>
      <c r="R34" s="2">
        <f t="shared" si="5"/>
        <v>0</v>
      </c>
      <c r="S34" s="2">
        <f t="shared" si="6"/>
        <v>0</v>
      </c>
      <c r="AH34" s="17">
        <f t="shared" si="4"/>
        <v>-0.6875</v>
      </c>
    </row>
    <row r="35" spans="6:34" x14ac:dyDescent="0.2">
      <c r="F35" s="12" t="str">
        <f>IFERROR(IF(MONTH(F34+1)&lt;&gt;MONTH(1&amp;$G$5),"",WORKDAY.INTL(F34,1,Tableau38[[#Totals],[Valeur]])),"")</f>
        <v/>
      </c>
      <c r="G35" s="13" t="str">
        <f t="shared" si="1"/>
        <v/>
      </c>
      <c r="I35" s="15"/>
      <c r="K35" s="7">
        <f t="shared" si="2"/>
        <v>0</v>
      </c>
      <c r="L35" s="25"/>
      <c r="M35" s="25"/>
      <c r="N35" s="25"/>
      <c r="O35" s="28" t="str">
        <f>IFERROR(IF(MONTH(O34+1)&lt;&gt;MONTH(1&amp;$P$5),"",WORKDAY.INTL(O34,1,Tableau38[[#Totals],[Valeur]])),"")</f>
        <v/>
      </c>
      <c r="P35" s="29" t="str">
        <f t="shared" si="3"/>
        <v/>
      </c>
      <c r="R35" s="2">
        <f t="shared" si="5"/>
        <v>0</v>
      </c>
      <c r="S35" s="2">
        <f t="shared" si="6"/>
        <v>0</v>
      </c>
      <c r="AH35" s="17">
        <f t="shared" si="4"/>
        <v>-0.6875</v>
      </c>
    </row>
    <row r="36" spans="6:34" x14ac:dyDescent="0.2">
      <c r="F36" s="12" t="str">
        <f>IFERROR(IF(MONTH(F35+1)&lt;&gt;MONTH(1&amp;$G$5),"",WORKDAY.INTL(F35,1,Tableau38[[#Totals],[Valeur]])),"")</f>
        <v/>
      </c>
      <c r="G36" s="13" t="str">
        <f t="shared" si="1"/>
        <v/>
      </c>
      <c r="I36" s="15"/>
      <c r="K36" s="7">
        <f t="shared" si="2"/>
        <v>0</v>
      </c>
      <c r="L36" s="25"/>
      <c r="M36" s="25"/>
      <c r="N36" s="25"/>
      <c r="O36" s="28" t="str">
        <f>IFERROR(IF(MONTH(O35+1)&lt;&gt;MONTH(1&amp;$P$5),"",WORKDAY.INTL(O35,1,Tableau38[[#Totals],[Valeur]])),"")</f>
        <v/>
      </c>
      <c r="P36" s="29" t="str">
        <f>TEXT(O36,"jjjj")</f>
        <v/>
      </c>
      <c r="R36" s="2">
        <f t="shared" si="5"/>
        <v>0</v>
      </c>
      <c r="S36" s="2">
        <f t="shared" si="6"/>
        <v>0</v>
      </c>
      <c r="AH36" s="17">
        <f t="shared" si="4"/>
        <v>-0.6875</v>
      </c>
    </row>
    <row r="37" spans="6:34" x14ac:dyDescent="0.2">
      <c r="F37" s="12" t="str">
        <f>IFERROR(IF(MONTH(F36+1)&lt;&gt;MONTH(1&amp;$G$5),"",WORKDAY.INTL(F36,1,Tableau38[[#Totals],[Valeur]])),"")</f>
        <v/>
      </c>
      <c r="G37" s="13" t="str">
        <f t="shared" si="1"/>
        <v/>
      </c>
      <c r="I37" s="15"/>
      <c r="K37" s="7">
        <f t="shared" si="2"/>
        <v>0</v>
      </c>
      <c r="L37" s="25"/>
      <c r="M37" s="25"/>
      <c r="N37" s="25"/>
      <c r="O37" s="28" t="str">
        <f>IFERROR(IF(MONTH(O36+1)&lt;&gt;MONTH(1&amp;$P$5),"",WORKDAY.INTL(O36,1,Tableau38[[#Totals],[Valeur]])),"")</f>
        <v/>
      </c>
      <c r="P37" s="29" t="str">
        <f t="shared" ref="P37:P39" si="7">TEXT(O37,"jjjj")</f>
        <v/>
      </c>
      <c r="R37" s="2">
        <f t="shared" si="5"/>
        <v>0</v>
      </c>
      <c r="S37" s="2">
        <f t="shared" si="6"/>
        <v>0</v>
      </c>
      <c r="AH37" s="17">
        <f t="shared" si="4"/>
        <v>-0.6875</v>
      </c>
    </row>
    <row r="38" spans="6:34" x14ac:dyDescent="0.2">
      <c r="F38" s="12" t="str">
        <f>IFERROR(IF(MONTH(F37+1)&lt;&gt;MONTH(1&amp;$G$5),"",WORKDAY.INTL(F37,1,Tableau38[[#Totals],[Valeur]])),"")</f>
        <v/>
      </c>
      <c r="G38" s="13" t="str">
        <f t="shared" si="1"/>
        <v/>
      </c>
      <c r="I38" s="15"/>
      <c r="K38" s="7">
        <f t="shared" si="2"/>
        <v>0</v>
      </c>
      <c r="L38" s="25"/>
      <c r="M38" s="25"/>
      <c r="N38" s="25"/>
      <c r="O38" s="28" t="str">
        <f>IFERROR(IF(MONTH(O37+1)&lt;&gt;MONTH(1&amp;$P$5),"",WORKDAY.INTL(O37,1,Tableau38[[#Totals],[Valeur]])),"")</f>
        <v/>
      </c>
      <c r="P38" s="29" t="str">
        <f t="shared" si="7"/>
        <v/>
      </c>
      <c r="R38" s="2">
        <f t="shared" si="5"/>
        <v>0</v>
      </c>
      <c r="S38" s="2">
        <f t="shared" si="6"/>
        <v>0</v>
      </c>
      <c r="AH38" s="17">
        <f t="shared" si="4"/>
        <v>-0.6875</v>
      </c>
    </row>
    <row r="39" spans="6:34" x14ac:dyDescent="0.2">
      <c r="F39" s="12" t="str">
        <f>IFERROR(IF(MONTH(F38+1)&lt;&gt;MONTH(1&amp;$G$5),"",WORKDAY.INTL(F38,1,Tableau38[[#Totals],[Valeur]])),"")</f>
        <v/>
      </c>
      <c r="G39" s="13" t="str">
        <f t="shared" si="1"/>
        <v/>
      </c>
      <c r="I39" s="15"/>
      <c r="K39" s="7">
        <f t="shared" si="2"/>
        <v>0</v>
      </c>
      <c r="L39" s="25"/>
      <c r="M39" s="25"/>
      <c r="N39" s="25"/>
      <c r="O39" s="28" t="str">
        <f>IFERROR(IF(MONTH(O38+1)&lt;&gt;MONTH(1&amp;$P$5),"",WORKDAY.INTL(O38,1,Tableau38[[#Totals],[Valeur]])),"")</f>
        <v/>
      </c>
      <c r="P39" s="29" t="str">
        <f t="shared" si="7"/>
        <v/>
      </c>
      <c r="R39" s="2">
        <f t="shared" si="5"/>
        <v>0</v>
      </c>
      <c r="S39" s="2">
        <f t="shared" si="6"/>
        <v>0</v>
      </c>
      <c r="AH39" s="17">
        <f t="shared" si="4"/>
        <v>-0.6875</v>
      </c>
    </row>
    <row r="40" spans="6:34" x14ac:dyDescent="0.2">
      <c r="L40" s="25"/>
      <c r="M40" s="25"/>
      <c r="N40" s="25"/>
      <c r="O40" s="28"/>
    </row>
    <row r="41" spans="6:34" ht="15.75" x14ac:dyDescent="0.2">
      <c r="G41" s="36">
        <f>K9+K10+K11+K12+K13+K14+K15+K16+K17+K18+K19+K20+K21+K22+K23+K24+K25+K26+K27+K28+K29+K30+K31+K32+K33+K34+K35+K36+K37+K38+K39</f>
        <v>0</v>
      </c>
      <c r="H41" s="36"/>
      <c r="J41" s="23"/>
      <c r="K41" s="23"/>
      <c r="L41" s="22"/>
      <c r="M41" s="22"/>
      <c r="N41" s="22"/>
      <c r="R41" s="2">
        <f>SUM(R9:R40)</f>
        <v>0</v>
      </c>
      <c r="S41" s="2">
        <f>SUM(S9:S40)</f>
        <v>0</v>
      </c>
    </row>
    <row r="42" spans="6:34" x14ac:dyDescent="0.2">
      <c r="K42" s="9"/>
      <c r="L42" s="22"/>
      <c r="M42" s="22"/>
      <c r="N42" s="22"/>
    </row>
    <row r="43" spans="6:34" x14ac:dyDescent="0.2">
      <c r="L43" s="22"/>
      <c r="M43" s="22"/>
      <c r="N43" s="22"/>
    </row>
    <row r="44" spans="6:34" x14ac:dyDescent="0.2">
      <c r="L44" s="22"/>
      <c r="M44" s="22"/>
      <c r="N44" s="22"/>
    </row>
    <row r="45" spans="6:34" x14ac:dyDescent="0.2">
      <c r="L45" s="22"/>
      <c r="M45" s="22"/>
      <c r="N45" s="22"/>
    </row>
    <row r="46" spans="6:34" x14ac:dyDescent="0.2">
      <c r="L46" s="22"/>
      <c r="M46" s="22"/>
      <c r="N46" s="22"/>
    </row>
    <row r="47" spans="6:34" x14ac:dyDescent="0.2">
      <c r="L47" s="22"/>
      <c r="M47" s="22"/>
      <c r="N47" s="22"/>
    </row>
    <row r="48" spans="6:34" x14ac:dyDescent="0.2">
      <c r="L48" s="22"/>
      <c r="M48" s="22"/>
      <c r="N48" s="22"/>
    </row>
    <row r="49" spans="12:14" x14ac:dyDescent="0.2">
      <c r="L49" s="22"/>
      <c r="M49" s="22"/>
      <c r="N49" s="22"/>
    </row>
    <row r="50" spans="12:14" x14ac:dyDescent="0.2">
      <c r="L50" s="22"/>
      <c r="M50" s="22"/>
      <c r="N50" s="22"/>
    </row>
    <row r="51" spans="12:14" x14ac:dyDescent="0.2">
      <c r="L51" s="22"/>
      <c r="M51" s="22"/>
      <c r="N51" s="22"/>
    </row>
    <row r="52" spans="12:14" x14ac:dyDescent="0.2">
      <c r="L52" s="22"/>
      <c r="M52" s="22"/>
      <c r="N52" s="22"/>
    </row>
    <row r="53" spans="12:14" x14ac:dyDescent="0.2">
      <c r="L53" s="22"/>
      <c r="M53" s="22"/>
      <c r="N53" s="22"/>
    </row>
    <row r="54" spans="12:14" x14ac:dyDescent="0.2">
      <c r="L54" s="22"/>
      <c r="M54" s="22"/>
      <c r="N54" s="22"/>
    </row>
    <row r="55" spans="12:14" x14ac:dyDescent="0.2">
      <c r="L55" s="22"/>
      <c r="M55" s="22"/>
      <c r="N55" s="22"/>
    </row>
    <row r="56" spans="12:14" x14ac:dyDescent="0.2">
      <c r="L56" s="22"/>
      <c r="M56" s="22"/>
      <c r="N56" s="22"/>
    </row>
    <row r="57" spans="12:14" x14ac:dyDescent="0.2">
      <c r="L57" s="22"/>
      <c r="M57" s="22"/>
      <c r="N57" s="22"/>
    </row>
    <row r="58" spans="12:14" x14ac:dyDescent="0.2">
      <c r="L58" s="22"/>
      <c r="M58" s="22"/>
      <c r="N58" s="22"/>
    </row>
    <row r="59" spans="12:14" x14ac:dyDescent="0.2">
      <c r="L59" s="22"/>
      <c r="M59" s="22"/>
      <c r="N59" s="22"/>
    </row>
    <row r="60" spans="12:14" x14ac:dyDescent="0.2">
      <c r="L60" s="22"/>
      <c r="M60" s="22"/>
      <c r="N60" s="22"/>
    </row>
    <row r="61" spans="12:14" x14ac:dyDescent="0.2">
      <c r="L61" s="22"/>
      <c r="M61" s="22"/>
      <c r="N61" s="22"/>
    </row>
  </sheetData>
  <dataConsolidate/>
  <mergeCells count="3">
    <mergeCell ref="G2:L2"/>
    <mergeCell ref="O2:P2"/>
    <mergeCell ref="G41:H41"/>
  </mergeCells>
  <conditionalFormatting sqref="F9:G9 F10:F26 G10:G39">
    <cfRule type="expression" dxfId="40" priority="21">
      <formula>$J$9=0</formula>
    </cfRule>
    <cfRule type="containsText" dxfId="39" priority="27" operator="containsText" text="lundi">
      <formula>NOT(ISERROR(SEARCH("lundi",F9)))</formula>
    </cfRule>
  </conditionalFormatting>
  <conditionalFormatting sqref="G10:G39">
    <cfRule type="containsText" dxfId="38" priority="26" operator="containsText" text="lundi">
      <formula>NOT(ISERROR(SEARCH("lundi",G10)))</formula>
    </cfRule>
  </conditionalFormatting>
  <conditionalFormatting sqref="I8:I39">
    <cfRule type="cellIs" dxfId="37" priority="25" operator="equal">
      <formula>0.6875</formula>
    </cfRule>
  </conditionalFormatting>
  <conditionalFormatting sqref="K8:K39">
    <cfRule type="cellIs" dxfId="36" priority="24" operator="equal">
      <formula>0</formula>
    </cfRule>
  </conditionalFormatting>
  <conditionalFormatting sqref="K9:K39">
    <cfRule type="expression" dxfId="35" priority="23">
      <formula>I9=0</formula>
    </cfRule>
  </conditionalFormatting>
  <conditionalFormatting sqref="K10:K39">
    <cfRule type="expression" dxfId="34" priority="22">
      <formula>I10=0</formula>
    </cfRule>
  </conditionalFormatting>
  <conditionalFormatting sqref="F10">
    <cfRule type="expression" dxfId="33" priority="20">
      <formula>J10=0</formula>
    </cfRule>
  </conditionalFormatting>
  <conditionalFormatting sqref="F11:F39">
    <cfRule type="expression" dxfId="32" priority="19">
      <formula>J11=0</formula>
    </cfRule>
  </conditionalFormatting>
  <conditionalFormatting sqref="G10:G39">
    <cfRule type="expression" dxfId="31" priority="18">
      <formula>J10=0</formula>
    </cfRule>
  </conditionalFormatting>
  <conditionalFormatting sqref="K9:K39">
    <cfRule type="expression" dxfId="30" priority="17">
      <formula>I9=0</formula>
    </cfRule>
  </conditionalFormatting>
  <conditionalFormatting sqref="G41">
    <cfRule type="cellIs" dxfId="29" priority="16" operator="equal">
      <formula>0</formula>
    </cfRule>
  </conditionalFormatting>
  <conditionalFormatting sqref="AA9:AA15">
    <cfRule type="cellIs" dxfId="28" priority="14" operator="greaterThan">
      <formula>0</formula>
    </cfRule>
    <cfRule type="cellIs" dxfId="27" priority="15" operator="equal">
      <formula>0</formula>
    </cfRule>
  </conditionalFormatting>
  <conditionalFormatting sqref="F9:F26">
    <cfRule type="expression" dxfId="26" priority="13">
      <formula>L9="N"</formula>
    </cfRule>
  </conditionalFormatting>
  <conditionalFormatting sqref="G9:G39">
    <cfRule type="expression" dxfId="25" priority="12">
      <formula>L9="N"</formula>
    </cfRule>
  </conditionalFormatting>
  <conditionalFormatting sqref="O9:O40 P9:P39">
    <cfRule type="expression" dxfId="24" priority="9">
      <formula>$J$9=0</formula>
    </cfRule>
    <cfRule type="containsText" dxfId="23" priority="11" operator="containsText" text="lundi">
      <formula>NOT(ISERROR(SEARCH("lundi",O9)))</formula>
    </cfRule>
  </conditionalFormatting>
  <conditionalFormatting sqref="P10:P39">
    <cfRule type="containsText" dxfId="22" priority="10" operator="containsText" text="lundi">
      <formula>NOT(ISERROR(SEARCH("lundi",P10)))</formula>
    </cfRule>
  </conditionalFormatting>
  <conditionalFormatting sqref="P10:P39">
    <cfRule type="expression" dxfId="21" priority="8">
      <formula>S10=0</formula>
    </cfRule>
  </conditionalFormatting>
  <conditionalFormatting sqref="O9:O40">
    <cfRule type="expression" dxfId="20" priority="7">
      <formula>U9="N"</formula>
    </cfRule>
  </conditionalFormatting>
  <conditionalFormatting sqref="P9:P39">
    <cfRule type="expression" dxfId="19" priority="6">
      <formula>U9="N"</formula>
    </cfRule>
  </conditionalFormatting>
  <conditionalFormatting sqref="O9:O40">
    <cfRule type="expression" dxfId="18" priority="5">
      <formula>N9="AD"</formula>
    </cfRule>
  </conditionalFormatting>
  <conditionalFormatting sqref="P9:P39">
    <cfRule type="expression" dxfId="17" priority="4">
      <formula>N9="AD"</formula>
    </cfRule>
  </conditionalFormatting>
  <conditionalFormatting sqref="P6">
    <cfRule type="cellIs" dxfId="16" priority="3" operator="equal">
      <formula>0</formula>
    </cfRule>
  </conditionalFormatting>
  <conditionalFormatting sqref="N9:N37">
    <cfRule type="cellIs" dxfId="15" priority="2" operator="greaterThan">
      <formula>0</formula>
    </cfRule>
  </conditionalFormatting>
  <conditionalFormatting sqref="H9:H36">
    <cfRule type="expression" dxfId="14" priority="1">
      <formula>L9&gt;0</formula>
    </cfRule>
  </conditionalFormatting>
  <dataValidations count="5">
    <dataValidation type="list" allowBlank="1" showInputMessage="1" showErrorMessage="1" sqref="N9:N40" xr:uid="{EFD4EFB8-2CD9-427C-9AD6-7F91F63F132E}">
      <formula1>abbans</formula1>
    </dataValidation>
    <dataValidation type="list" allowBlank="1" showInputMessage="1" showErrorMessage="1" sqref="L9:M176 N41:N176" xr:uid="{DA90855B-8C8B-4460-9EF8-9B6AEEE04F65}">
      <formula1>N</formula1>
    </dataValidation>
    <dataValidation type="list" allowBlank="1" showInputMessage="1" sqref="G2" xr:uid="{5A219EC9-2AE9-4106-B41C-1C02DE90A47E}">
      <formula1>prenom</formula1>
    </dataValidation>
    <dataValidation type="list" allowBlank="1" showInputMessage="1" showErrorMessage="1" sqref="I9:I39" xr:uid="{4E998A8D-83B2-4A7E-B96B-FC6900140BCE}">
      <formula1>heure</formula1>
    </dataValidation>
    <dataValidation type="list" allowBlank="1" showInputMessage="1" showErrorMessage="1" sqref="G4:G5" xr:uid="{183F9362-1609-4531-930D-D75C255702CF}">
      <formula1>INDIRECT("T_"&amp;F4)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Novembre</vt:lpstr>
      <vt:lpstr>Décembre</vt:lpstr>
      <vt:lpstr>Décembre!abbans</vt:lpstr>
      <vt:lpstr>abbans</vt:lpstr>
      <vt:lpstr>Décembre!heure</vt:lpstr>
      <vt:lpstr>heure</vt:lpstr>
      <vt:lpstr>Décembre!N</vt:lpstr>
      <vt:lpstr>N</vt:lpstr>
      <vt:lpstr>Décembre!prenom</vt:lpstr>
      <vt:lpstr>prenom</vt:lpstr>
      <vt:lpstr>Décembre!Zone_d_impression</vt:lpstr>
      <vt:lpstr>Novembre!Zone_d_impression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Utilisateur</cp:lastModifiedBy>
  <cp:lastPrinted>2018-12-26T19:58:53Z</cp:lastPrinted>
  <dcterms:created xsi:type="dcterms:W3CDTF">2018-10-29T18:22:25Z</dcterms:created>
  <dcterms:modified xsi:type="dcterms:W3CDTF">2018-12-27T21:18:13Z</dcterms:modified>
</cp:coreProperties>
</file>