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definedNames>
    <definedName name="Ferier2018">'[1]calcul d''heure'!$Z$96:$AA$108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H44" i="1"/>
  <c r="H43" i="1"/>
  <c r="H42" i="1"/>
  <c r="H41" i="1"/>
  <c r="H40" i="1"/>
  <c r="H39" i="1"/>
  <c r="H38" i="1"/>
  <c r="H37" i="1"/>
  <c r="H36" i="1"/>
  <c r="H35" i="1"/>
  <c r="H34" i="1"/>
  <c r="A36" i="1"/>
  <c r="A35" i="1"/>
  <c r="A34" i="1"/>
  <c r="A33" i="1"/>
  <c r="H33" i="1" s="1"/>
  <c r="A45" i="1"/>
  <c r="A44" i="1"/>
  <c r="A43" i="1"/>
  <c r="A42" i="1"/>
  <c r="A41" i="1"/>
  <c r="A40" i="1"/>
  <c r="A39" i="1"/>
  <c r="A38" i="1"/>
  <c r="A37" i="1"/>
  <c r="AN26" i="1"/>
  <c r="AM26" i="1"/>
  <c r="AL26" i="1"/>
  <c r="AK26" i="1"/>
  <c r="AJ26" i="1"/>
  <c r="AI26" i="1"/>
  <c r="AH26" i="1"/>
  <c r="AG26" i="1"/>
  <c r="AR26" i="1" s="1"/>
  <c r="B24" i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N18" i="1"/>
  <c r="AM18" i="1"/>
  <c r="AL18" i="1"/>
  <c r="AK18" i="1"/>
  <c r="AJ18" i="1"/>
  <c r="AI18" i="1"/>
  <c r="AH18" i="1"/>
  <c r="AG18" i="1"/>
  <c r="B16" i="1"/>
  <c r="C16" i="1" s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N11" i="1"/>
  <c r="AM11" i="1"/>
  <c r="AL11" i="1"/>
  <c r="AK11" i="1"/>
  <c r="AJ11" i="1"/>
  <c r="AI11" i="1"/>
  <c r="AH11" i="1"/>
  <c r="AG11" i="1"/>
  <c r="B9" i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N4" i="1"/>
  <c r="AM4" i="1"/>
  <c r="AL4" i="1"/>
  <c r="AK4" i="1"/>
  <c r="AJ4" i="1"/>
  <c r="AI4" i="1"/>
  <c r="AH4" i="1"/>
  <c r="AG4" i="1"/>
  <c r="B2" i="1"/>
  <c r="C2" i="1" s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P18" i="1" l="1"/>
  <c r="AQ18" i="1" s="1"/>
  <c r="AR11" i="1"/>
  <c r="AP11" i="1"/>
  <c r="AQ11" i="1" s="1"/>
  <c r="AP4" i="1"/>
  <c r="AQ4" i="1" s="1"/>
  <c r="AR18" i="1"/>
  <c r="AR4" i="1"/>
  <c r="AP26" i="1"/>
  <c r="AQ26" i="1" s="1"/>
  <c r="AS11" i="1" l="1"/>
  <c r="AS18" i="1"/>
  <c r="C21" i="1"/>
  <c r="D21" i="1" s="1"/>
  <c r="AS26" i="1"/>
</calcChain>
</file>

<file path=xl/sharedStrings.xml><?xml version="1.0" encoding="utf-8"?>
<sst xmlns="http://schemas.openxmlformats.org/spreadsheetml/2006/main" count="120" uniqueCount="33">
  <si>
    <t>Réalisé  ce mois</t>
  </si>
  <si>
    <t>reference base 128h</t>
  </si>
  <si>
    <t>REPORT</t>
  </si>
  <si>
    <t>Garde J</t>
  </si>
  <si>
    <t>Garde G</t>
  </si>
  <si>
    <t>Garde JA</t>
  </si>
  <si>
    <t>Garde GA</t>
  </si>
  <si>
    <t>Ex</t>
  </si>
  <si>
    <t>M</t>
  </si>
  <si>
    <t>AT</t>
  </si>
  <si>
    <t>ST</t>
  </si>
  <si>
    <t>sup</t>
  </si>
  <si>
    <t>presence mois</t>
  </si>
  <si>
    <t>G</t>
  </si>
  <si>
    <t>c</t>
  </si>
  <si>
    <r>
      <rPr>
        <sz val="11"/>
        <color indexed="8"/>
        <rFont val="Calibri"/>
        <family val="2"/>
      </rPr>
      <t>∑</t>
    </r>
    <r>
      <rPr>
        <sz val="9.35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depuis janvier</t>
    </r>
  </si>
  <si>
    <t>1e trimestre</t>
  </si>
  <si>
    <t>Férier 2018</t>
  </si>
  <si>
    <t>nouvel an</t>
  </si>
  <si>
    <t>dimanche de Paque</t>
  </si>
  <si>
    <t>lundi de Paque</t>
  </si>
  <si>
    <t>fete du travail</t>
  </si>
  <si>
    <t>victoire de 1945</t>
  </si>
  <si>
    <t>Ascension</t>
  </si>
  <si>
    <t>Pentecote</t>
  </si>
  <si>
    <t>Lundi de pentecote</t>
  </si>
  <si>
    <t>Fete national</t>
  </si>
  <si>
    <t>Assomption</t>
  </si>
  <si>
    <t>Toussain</t>
  </si>
  <si>
    <t>Armistice 1918</t>
  </si>
  <si>
    <t>Noel</t>
  </si>
  <si>
    <t>J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</si>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</sst>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mmmm\-yy;@"/>
    <numFmt numFmtId="165" formatCode="ddd"/>
    <numFmt numFmtId="166" formatCode="[$-F800]dddd\,"/>
    <numFmt numFmtId="167" formatCode="dd"/>
    <numFmt numFmtId="168" formatCode="[$-40C]d\-mmm;@"/>
    <numFmt numFmtId="169" formatCode="d/m/yy;@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9.35"/>
      <color indexed="8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5" fontId="1" fillId="2" borderId="1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6" fontId="0" fillId="0" borderId="0" xfId="0" applyNumberFormat="1"/>
    <xf numFmtId="0" fontId="2" fillId="3" borderId="6" xfId="0" applyFont="1" applyFill="1" applyBorder="1" applyAlignment="1" applyProtection="1">
      <alignment horizontal="center" vertical="center"/>
      <protection hidden="1"/>
    </xf>
    <xf numFmtId="167" fontId="0" fillId="4" borderId="7" xfId="0" applyNumberFormat="1" applyFill="1" applyBorder="1" applyAlignment="1">
      <alignment horizontal="center" vertical="center"/>
    </xf>
    <xf numFmtId="167" fontId="0" fillId="4" borderId="8" xfId="0" applyNumberFormat="1" applyFill="1" applyBorder="1" applyAlignment="1">
      <alignment horizontal="center" vertical="center"/>
    </xf>
    <xf numFmtId="167" fontId="0" fillId="4" borderId="9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4" borderId="15" xfId="0" applyFont="1" applyFill="1" applyBorder="1" applyAlignment="1" applyProtection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167" fontId="0" fillId="0" borderId="7" xfId="0" applyNumberFormat="1" applyFill="1" applyBorder="1" applyAlignment="1">
      <alignment horizontal="center" vertical="center"/>
    </xf>
    <xf numFmtId="167" fontId="0" fillId="0" borderId="8" xfId="0" applyNumberFormat="1" applyFill="1" applyBorder="1" applyAlignment="1">
      <alignment horizontal="center" vertical="center"/>
    </xf>
    <xf numFmtId="167" fontId="0" fillId="0" borderId="9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0" borderId="15" xfId="0" applyFont="1" applyFill="1" applyBorder="1" applyAlignment="1" applyProtection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Alignment="1">
      <alignment vertical="center"/>
    </xf>
    <xf numFmtId="168" fontId="0" fillId="0" borderId="0" xfId="0" applyNumberFormat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ill>
        <patternFill>
          <bgColor rgb="FFCC0066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ill>
        <patternFill>
          <bgColor rgb="FFCC0066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ill>
        <patternFill>
          <bgColor rgb="FFCC0066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ill>
        <patternFill>
          <bgColor rgb="FFCC0066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  <dxf>
      <fill>
        <patternFill>
          <bgColor rgb="FFFF3399"/>
        </patternFill>
      </fill>
    </dxf>
    <dxf>
      <fill>
        <patternFill>
          <bgColor rgb="FFCC00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p/DEPART2018%20VIER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 des departs"/>
      <sheetName val="statistique"/>
      <sheetName val="calcul d'heure"/>
      <sheetName val="Personnel en J"/>
    </sheetNames>
    <sheetDataSet>
      <sheetData sheetId="0"/>
      <sheetData sheetId="1"/>
      <sheetData sheetId="2">
        <row r="96">
          <cell r="Z96">
            <v>43101</v>
          </cell>
        </row>
        <row r="97">
          <cell r="Z97">
            <v>43191</v>
          </cell>
        </row>
        <row r="98">
          <cell r="Z98">
            <v>43192</v>
          </cell>
        </row>
        <row r="99">
          <cell r="Z99">
            <v>43221</v>
          </cell>
        </row>
        <row r="100">
          <cell r="Z100">
            <v>43228</v>
          </cell>
        </row>
        <row r="101">
          <cell r="Z101">
            <v>43230</v>
          </cell>
        </row>
        <row r="102">
          <cell r="Z102">
            <v>43240</v>
          </cell>
        </row>
        <row r="103">
          <cell r="Z103">
            <v>43241</v>
          </cell>
        </row>
        <row r="104">
          <cell r="Z104">
            <v>43295</v>
          </cell>
        </row>
        <row r="105">
          <cell r="Z105">
            <v>43327</v>
          </cell>
        </row>
        <row r="106">
          <cell r="Z106">
            <v>43405</v>
          </cell>
        </row>
        <row r="107">
          <cell r="Z107">
            <v>43415</v>
          </cell>
        </row>
        <row r="108">
          <cell r="Z108">
            <v>43459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tabSelected="1" workbookViewId="0">
      <selection activeCell="AG21" sqref="AG21"/>
    </sheetView>
  </sheetViews>
  <sheetFormatPr baseColWidth="10" defaultRowHeight="15" x14ac:dyDescent="0.25"/>
  <cols>
    <col min="1" max="1" width="15.140625" customWidth="1"/>
    <col min="2" max="32" width="5.28515625" customWidth="1"/>
    <col min="33" max="33" width="7.42578125" customWidth="1"/>
    <col min="34" max="34" width="7.7109375" customWidth="1"/>
    <col min="35" max="36" width="0" hidden="1" customWidth="1"/>
    <col min="37" max="37" width="4.85546875" customWidth="1"/>
    <col min="38" max="38" width="4.5703125" customWidth="1"/>
    <col min="39" max="39" width="5.140625" customWidth="1"/>
    <col min="40" max="40" width="5" customWidth="1"/>
    <col min="41" max="41" width="5.28515625" customWidth="1"/>
    <col min="42" max="42" width="9" customWidth="1"/>
    <col min="43" max="43" width="10.28515625" customWidth="1"/>
    <col min="44" max="44" width="15" customWidth="1"/>
    <col min="45" max="46" width="8.7109375" customWidth="1"/>
  </cols>
  <sheetData>
    <row r="1" spans="1:46" ht="15.75" thickBot="1" x14ac:dyDescent="0.3">
      <c r="A1">
        <v>2018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6" ht="16.5" customHeight="1" thickTop="1" thickBot="1" x14ac:dyDescent="0.3">
      <c r="A2" s="2">
        <v>43101</v>
      </c>
      <c r="B2" s="3">
        <f>A2</f>
        <v>43101</v>
      </c>
      <c r="C2" s="4">
        <f>B$2+1</f>
        <v>43102</v>
      </c>
      <c r="D2" s="4">
        <f>C$2+1</f>
        <v>43103</v>
      </c>
      <c r="E2" s="4">
        <f t="shared" ref="E2:AF2" si="0">D$2+1</f>
        <v>43104</v>
      </c>
      <c r="F2" s="4">
        <f t="shared" si="0"/>
        <v>43105</v>
      </c>
      <c r="G2" s="4">
        <f>F$2+1</f>
        <v>43106</v>
      </c>
      <c r="H2" s="4">
        <f t="shared" si="0"/>
        <v>43107</v>
      </c>
      <c r="I2" s="4">
        <f t="shared" si="0"/>
        <v>43108</v>
      </c>
      <c r="J2" s="4">
        <f t="shared" si="0"/>
        <v>43109</v>
      </c>
      <c r="K2" s="4">
        <f t="shared" si="0"/>
        <v>43110</v>
      </c>
      <c r="L2" s="4">
        <f t="shared" si="0"/>
        <v>43111</v>
      </c>
      <c r="M2" s="4">
        <f t="shared" si="0"/>
        <v>43112</v>
      </c>
      <c r="N2" s="4">
        <f t="shared" si="0"/>
        <v>43113</v>
      </c>
      <c r="O2" s="4">
        <f t="shared" si="0"/>
        <v>43114</v>
      </c>
      <c r="P2" s="4">
        <f t="shared" si="0"/>
        <v>43115</v>
      </c>
      <c r="Q2" s="4">
        <f t="shared" si="0"/>
        <v>43116</v>
      </c>
      <c r="R2" s="4">
        <f t="shared" si="0"/>
        <v>43117</v>
      </c>
      <c r="S2" s="4">
        <f t="shared" si="0"/>
        <v>43118</v>
      </c>
      <c r="T2" s="4">
        <f t="shared" si="0"/>
        <v>43119</v>
      </c>
      <c r="U2" s="4">
        <f t="shared" si="0"/>
        <v>43120</v>
      </c>
      <c r="V2" s="4">
        <f t="shared" si="0"/>
        <v>43121</v>
      </c>
      <c r="W2" s="4">
        <f t="shared" si="0"/>
        <v>43122</v>
      </c>
      <c r="X2" s="4">
        <f t="shared" si="0"/>
        <v>43123</v>
      </c>
      <c r="Y2" s="4">
        <f t="shared" si="0"/>
        <v>43124</v>
      </c>
      <c r="Z2" s="4">
        <f t="shared" si="0"/>
        <v>43125</v>
      </c>
      <c r="AA2" s="4">
        <f t="shared" si="0"/>
        <v>43126</v>
      </c>
      <c r="AB2" s="4">
        <f t="shared" si="0"/>
        <v>43127</v>
      </c>
      <c r="AC2" s="4">
        <f t="shared" si="0"/>
        <v>43128</v>
      </c>
      <c r="AD2" s="4">
        <f t="shared" si="0"/>
        <v>43129</v>
      </c>
      <c r="AE2" s="4">
        <f t="shared" si="0"/>
        <v>43130</v>
      </c>
      <c r="AF2" s="5">
        <f t="shared" si="0"/>
        <v>43131</v>
      </c>
      <c r="AG2" s="6"/>
      <c r="AH2" s="6"/>
      <c r="AI2" s="6"/>
      <c r="AJ2" s="6"/>
      <c r="AK2" s="6"/>
      <c r="AL2" s="6"/>
      <c r="AM2" s="6"/>
      <c r="AN2" s="6"/>
      <c r="AO2" s="6"/>
      <c r="AP2" s="7" t="s">
        <v>0</v>
      </c>
      <c r="AQ2" s="8" t="s">
        <v>1</v>
      </c>
      <c r="AR2" s="9"/>
      <c r="AS2" s="9"/>
      <c r="AT2" s="9"/>
    </row>
    <row r="3" spans="1:46" ht="16.5" thickTop="1" thickBot="1" x14ac:dyDescent="0.3">
      <c r="A3" s="10" t="s">
        <v>2</v>
      </c>
      <c r="B3" s="11">
        <v>43101</v>
      </c>
      <c r="C3" s="12">
        <v>43102</v>
      </c>
      <c r="D3" s="12">
        <v>43103</v>
      </c>
      <c r="E3" s="12">
        <v>43104</v>
      </c>
      <c r="F3" s="12">
        <v>43105</v>
      </c>
      <c r="G3" s="12">
        <v>43106</v>
      </c>
      <c r="H3" s="12">
        <v>43107</v>
      </c>
      <c r="I3" s="12">
        <v>43108</v>
      </c>
      <c r="J3" s="12">
        <v>43109</v>
      </c>
      <c r="K3" s="12">
        <v>43110</v>
      </c>
      <c r="L3" s="12">
        <v>43111</v>
      </c>
      <c r="M3" s="12">
        <v>43112</v>
      </c>
      <c r="N3" s="12">
        <v>43113</v>
      </c>
      <c r="O3" s="12">
        <v>43114</v>
      </c>
      <c r="P3" s="12">
        <v>43115</v>
      </c>
      <c r="Q3" s="12">
        <v>43116</v>
      </c>
      <c r="R3" s="12">
        <v>43117</v>
      </c>
      <c r="S3" s="12">
        <v>43118</v>
      </c>
      <c r="T3" s="12">
        <v>43119</v>
      </c>
      <c r="U3" s="12">
        <v>43120</v>
      </c>
      <c r="V3" s="12">
        <v>43121</v>
      </c>
      <c r="W3" s="12">
        <v>43122</v>
      </c>
      <c r="X3" s="12">
        <v>43123</v>
      </c>
      <c r="Y3" s="12">
        <v>43124</v>
      </c>
      <c r="Z3" s="12">
        <v>43125</v>
      </c>
      <c r="AA3" s="12">
        <v>43126</v>
      </c>
      <c r="AB3" s="12">
        <v>43127</v>
      </c>
      <c r="AC3" s="12">
        <v>43128</v>
      </c>
      <c r="AD3" s="12">
        <v>43129</v>
      </c>
      <c r="AE3" s="12">
        <v>43130</v>
      </c>
      <c r="AF3" s="13">
        <v>43131</v>
      </c>
      <c r="AG3" s="14" t="s">
        <v>3</v>
      </c>
      <c r="AH3" s="15" t="s">
        <v>4</v>
      </c>
      <c r="AI3" s="15" t="s">
        <v>5</v>
      </c>
      <c r="AJ3" s="15" t="s">
        <v>6</v>
      </c>
      <c r="AK3" s="15" t="s">
        <v>7</v>
      </c>
      <c r="AL3" s="15" t="s">
        <v>8</v>
      </c>
      <c r="AM3" s="15" t="s">
        <v>9</v>
      </c>
      <c r="AN3" s="15" t="s">
        <v>10</v>
      </c>
      <c r="AO3" s="16" t="s">
        <v>11</v>
      </c>
      <c r="AP3" s="17"/>
      <c r="AQ3" s="18"/>
      <c r="AR3" s="1" t="s">
        <v>12</v>
      </c>
    </row>
    <row r="4" spans="1:46" ht="15.75" thickBot="1" x14ac:dyDescent="0.3">
      <c r="B4" s="19" t="s">
        <v>13</v>
      </c>
      <c r="C4" s="20"/>
      <c r="D4" s="20" t="s">
        <v>13</v>
      </c>
      <c r="E4" s="20"/>
      <c r="F4" s="20"/>
      <c r="G4" s="20" t="s">
        <v>13</v>
      </c>
      <c r="H4" s="20"/>
      <c r="I4" s="20"/>
      <c r="J4" s="20" t="s">
        <v>32</v>
      </c>
      <c r="K4" s="20"/>
      <c r="L4" s="20"/>
      <c r="M4" s="20" t="s">
        <v>13</v>
      </c>
      <c r="N4" s="20"/>
      <c r="O4" s="20"/>
      <c r="P4" s="20" t="s">
        <v>31</v>
      </c>
      <c r="Q4" s="20"/>
      <c r="R4" s="20"/>
      <c r="S4" s="20" t="s">
        <v>31</v>
      </c>
      <c r="T4" s="20"/>
      <c r="U4" s="20"/>
      <c r="V4" s="20" t="s">
        <v>13</v>
      </c>
      <c r="W4" s="20"/>
      <c r="X4" s="20"/>
      <c r="Y4" s="20" t="s">
        <v>13</v>
      </c>
      <c r="Z4" s="20"/>
      <c r="AA4" s="20"/>
      <c r="AB4" s="20" t="s">
        <v>14</v>
      </c>
      <c r="AC4" s="20"/>
      <c r="AD4" s="20"/>
      <c r="AE4" s="20" t="s">
        <v>13</v>
      </c>
      <c r="AF4" s="20"/>
      <c r="AG4" s="21">
        <f>COUNTIF(B4:AF4,"J")+COUNTIF(B4:AF4,"J1")+COUNTIF(B4:AF4,"J2")+COUNTIF(B4:AF4,"J3")+COUNTIF(B4:AF4,"J4")+COUNTIF(B4:AF4,"J5")+COUNTIF(B4:AF4,"J6")+COUNTIF(B4:AF4,"J8")+COUNTIF(B4:AF4,"J10")+COUNTIF(B4:AF4,"J17")</f>
        <v>2</v>
      </c>
      <c r="AH4" s="22">
        <f>COUNTIF(B4:AF4,"G")+COUNTIF(B4:AF4,"G1")+COUNTIF(B4:AF4,"G2")+COUNTIF(B4:AF4,"G3")+COUNTIF(B4:AF4,"G4")+COUNTIF(B4:AF4,"G5")+COUNTIF(B4:AF4,"G6")+COUNTIF(B4:AF4,"G8")+COUNTIF(B4:AF4,"G10")+COUNTIF(B4:AF4,"G17")</f>
        <v>7</v>
      </c>
      <c r="AI4" s="22">
        <f>COUNTIF(B4:AF4,"JA")+COUNTIF(B4:AF4,"JA1")+COUNTIF(B4:AF4,"JA2")+COUNTIF(B4:AF4,"JA3")+COUNTIF(B4:AF4,"JA4")+COUNTIF(B4:AF4,"JA5")+COUNTIF(B4:AF4,"JA6")+COUNTIF(B4:AF4,"JA8")+COUNTIF(B4:AF4,"JA10")+COUNTIF(B4:AF4,"JA17")</f>
        <v>0</v>
      </c>
      <c r="AJ4" s="22">
        <f>COUNTIF(B4:AF4,"GA")+COUNTIF(B4:AF4,"GA1")+COUNTIF(B4:AF4,"GA2")+COUNTIF(B4:AF4,"GA3")+COUNTIF(B4:AF4,"GA4")+COUNTIF(B4:AF4,"GA5")+COUNTIF(B4:AF4,"GA6")+COUNTIF(B4:AF4,"GA8")+COUNTIF(B4:AF4,"GA10")+COUNTIF(B4:AF4,"GA17")</f>
        <v>0</v>
      </c>
      <c r="AK4" s="22">
        <f>COUNTIF(B4:AF4,"Ex")</f>
        <v>0</v>
      </c>
      <c r="AL4" s="22">
        <f>COUNTIF(B4:AF4,"M")</f>
        <v>0</v>
      </c>
      <c r="AM4" s="22">
        <f>COUNTIF(B4:AF4,"AST")</f>
        <v>0</v>
      </c>
      <c r="AN4" s="22">
        <f>COUNTIF(B4:AF4,"ST")</f>
        <v>0</v>
      </c>
      <c r="AO4" s="23">
        <v>6</v>
      </c>
      <c r="AP4" s="21">
        <f>(AG4*12)+(AI4*12)+(AH4*17)+(AJ4*17)+(AM4*4.2)+(AN4*8)+AK4+AL4+AO4</f>
        <v>149</v>
      </c>
      <c r="AQ4" s="24">
        <f>128-AP4</f>
        <v>-21</v>
      </c>
      <c r="AR4">
        <f>(AG4*12)+(AI4*12)+(AH4*24)+(AJ4*24)+(AM4*7.3)+(AN4*8)+AK4+AL4+AO4</f>
        <v>198</v>
      </c>
    </row>
    <row r="5" spans="1:46" ht="16.5" thickTop="1" x14ac:dyDescent="0.25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1"/>
      <c r="AH5" s="1"/>
      <c r="AI5" s="1"/>
      <c r="AJ5" s="1"/>
      <c r="AK5" s="1"/>
      <c r="AL5" s="1"/>
      <c r="AM5" s="1"/>
      <c r="AN5" s="1"/>
      <c r="AO5" s="1"/>
    </row>
    <row r="6" spans="1:46" x14ac:dyDescent="0.25">
      <c r="A6" s="2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6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6" ht="15.75" thickBot="1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7"/>
    </row>
    <row r="9" spans="1:46" ht="16.5" customHeight="1" thickTop="1" thickBot="1" x14ac:dyDescent="0.3">
      <c r="A9" s="2">
        <v>43132</v>
      </c>
      <c r="B9" s="3">
        <f>A9</f>
        <v>43132</v>
      </c>
      <c r="C9" s="4">
        <f>B$9+1</f>
        <v>43133</v>
      </c>
      <c r="D9" s="4">
        <f t="shared" ref="D9:AC9" si="1">C$9+1</f>
        <v>43134</v>
      </c>
      <c r="E9" s="4">
        <f t="shared" si="1"/>
        <v>43135</v>
      </c>
      <c r="F9" s="4">
        <f t="shared" si="1"/>
        <v>43136</v>
      </c>
      <c r="G9" s="4">
        <f t="shared" si="1"/>
        <v>43137</v>
      </c>
      <c r="H9" s="4">
        <f t="shared" si="1"/>
        <v>43138</v>
      </c>
      <c r="I9" s="4">
        <f t="shared" si="1"/>
        <v>43139</v>
      </c>
      <c r="J9" s="4">
        <f t="shared" si="1"/>
        <v>43140</v>
      </c>
      <c r="K9" s="4">
        <f t="shared" si="1"/>
        <v>43141</v>
      </c>
      <c r="L9" s="4">
        <f t="shared" si="1"/>
        <v>43142</v>
      </c>
      <c r="M9" s="4">
        <f t="shared" si="1"/>
        <v>43143</v>
      </c>
      <c r="N9" s="4">
        <f t="shared" si="1"/>
        <v>43144</v>
      </c>
      <c r="O9" s="4">
        <f t="shared" si="1"/>
        <v>43145</v>
      </c>
      <c r="P9" s="4">
        <f t="shared" si="1"/>
        <v>43146</v>
      </c>
      <c r="Q9" s="4">
        <f t="shared" si="1"/>
        <v>43147</v>
      </c>
      <c r="R9" s="4">
        <f t="shared" si="1"/>
        <v>43148</v>
      </c>
      <c r="S9" s="4">
        <f t="shared" si="1"/>
        <v>43149</v>
      </c>
      <c r="T9" s="4">
        <f t="shared" si="1"/>
        <v>43150</v>
      </c>
      <c r="U9" s="4">
        <f t="shared" si="1"/>
        <v>43151</v>
      </c>
      <c r="V9" s="4">
        <f t="shared" si="1"/>
        <v>43152</v>
      </c>
      <c r="W9" s="4">
        <f t="shared" si="1"/>
        <v>43153</v>
      </c>
      <c r="X9" s="4">
        <f t="shared" si="1"/>
        <v>43154</v>
      </c>
      <c r="Y9" s="4">
        <f t="shared" si="1"/>
        <v>43155</v>
      </c>
      <c r="Z9" s="4">
        <f t="shared" si="1"/>
        <v>43156</v>
      </c>
      <c r="AA9" s="4">
        <f t="shared" si="1"/>
        <v>43157</v>
      </c>
      <c r="AB9" s="4">
        <f t="shared" si="1"/>
        <v>43158</v>
      </c>
      <c r="AC9" s="5">
        <f t="shared" si="1"/>
        <v>43159</v>
      </c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7" t="s">
        <v>0</v>
      </c>
      <c r="AQ9" s="8" t="s">
        <v>1</v>
      </c>
    </row>
    <row r="10" spans="1:46" ht="16.5" thickTop="1" thickBot="1" x14ac:dyDescent="0.3">
      <c r="A10" s="10" t="s">
        <v>2</v>
      </c>
      <c r="B10" s="28">
        <v>43132</v>
      </c>
      <c r="C10" s="29">
        <v>43133</v>
      </c>
      <c r="D10" s="29">
        <v>43134</v>
      </c>
      <c r="E10" s="29">
        <v>43135</v>
      </c>
      <c r="F10" s="29">
        <v>43136</v>
      </c>
      <c r="G10" s="29">
        <v>43137</v>
      </c>
      <c r="H10" s="29">
        <v>43138</v>
      </c>
      <c r="I10" s="29">
        <v>43139</v>
      </c>
      <c r="J10" s="29">
        <v>43140</v>
      </c>
      <c r="K10" s="29">
        <v>43141</v>
      </c>
      <c r="L10" s="29">
        <v>43142</v>
      </c>
      <c r="M10" s="29">
        <v>43143</v>
      </c>
      <c r="N10" s="29">
        <v>43144</v>
      </c>
      <c r="O10" s="29">
        <v>43145</v>
      </c>
      <c r="P10" s="29">
        <v>43146</v>
      </c>
      <c r="Q10" s="29">
        <v>43147</v>
      </c>
      <c r="R10" s="29">
        <v>43148</v>
      </c>
      <c r="S10" s="29">
        <v>43149</v>
      </c>
      <c r="T10" s="29">
        <v>43150</v>
      </c>
      <c r="U10" s="29">
        <v>43151</v>
      </c>
      <c r="V10" s="29">
        <v>43152</v>
      </c>
      <c r="W10" s="29">
        <v>43153</v>
      </c>
      <c r="X10" s="29">
        <v>43154</v>
      </c>
      <c r="Y10" s="29">
        <v>43155</v>
      </c>
      <c r="Z10" s="29">
        <v>43156</v>
      </c>
      <c r="AA10" s="29">
        <v>43157</v>
      </c>
      <c r="AB10" s="29">
        <v>43158</v>
      </c>
      <c r="AC10" s="30">
        <v>43159</v>
      </c>
      <c r="AD10" s="1"/>
      <c r="AE10" s="1"/>
      <c r="AF10" s="1"/>
      <c r="AG10" s="31" t="s">
        <v>3</v>
      </c>
      <c r="AH10" s="15" t="s">
        <v>4</v>
      </c>
      <c r="AI10" s="15" t="s">
        <v>5</v>
      </c>
      <c r="AJ10" s="15" t="s">
        <v>6</v>
      </c>
      <c r="AK10" s="15" t="s">
        <v>7</v>
      </c>
      <c r="AL10" s="15" t="s">
        <v>8</v>
      </c>
      <c r="AM10" s="15" t="s">
        <v>9</v>
      </c>
      <c r="AN10" s="15" t="s">
        <v>10</v>
      </c>
      <c r="AO10" s="32" t="s">
        <v>11</v>
      </c>
      <c r="AP10" s="17"/>
      <c r="AQ10" s="18"/>
      <c r="AR10" t="s">
        <v>12</v>
      </c>
      <c r="AS10" s="33" t="s">
        <v>15</v>
      </c>
      <c r="AT10" s="33"/>
    </row>
    <row r="11" spans="1:46" ht="15.75" thickBot="1" x14ac:dyDescent="0.3">
      <c r="B11" s="34"/>
      <c r="C11" s="20"/>
      <c r="D11" s="20" t="s">
        <v>31</v>
      </c>
      <c r="E11" s="20"/>
      <c r="F11" s="20" t="s">
        <v>10</v>
      </c>
      <c r="G11" s="20" t="s">
        <v>10</v>
      </c>
      <c r="H11" s="20" t="s">
        <v>10</v>
      </c>
      <c r="I11" s="20" t="s">
        <v>10</v>
      </c>
      <c r="J11" s="20" t="s">
        <v>10</v>
      </c>
      <c r="K11" s="20"/>
      <c r="L11" s="20" t="s">
        <v>13</v>
      </c>
      <c r="M11" s="20"/>
      <c r="N11" s="20"/>
      <c r="O11" s="20" t="s">
        <v>13</v>
      </c>
      <c r="P11" s="20"/>
      <c r="Q11" s="20"/>
      <c r="R11" s="20" t="s">
        <v>32</v>
      </c>
      <c r="S11" s="20"/>
      <c r="T11" s="20"/>
      <c r="U11" s="20" t="s">
        <v>13</v>
      </c>
      <c r="V11" s="20"/>
      <c r="W11" s="20"/>
      <c r="X11" s="20" t="s">
        <v>13</v>
      </c>
      <c r="Y11" s="20"/>
      <c r="Z11" s="20"/>
      <c r="AA11" s="20" t="s">
        <v>13</v>
      </c>
      <c r="AB11" s="20"/>
      <c r="AC11" s="35"/>
      <c r="AD11" s="1"/>
      <c r="AE11" s="1"/>
      <c r="AF11" s="1"/>
      <c r="AG11" s="21">
        <f>COUNTIF(B11:AF11,"J")+COUNTIF(B11:AF11,"J1")+COUNTIF(B11:AF11,"J2")+COUNTIF(B11:AF11,"J3")+COUNTIF(B11:AF11,"J4")+COUNTIF(B11:AF11,"J5")+COUNTIF(B11:AF11,"J6")+COUNTIF(B11:AF11,"J8")+COUNTIF(B11:AF11,"J10")+COUNTIF(B11:AF11,"J17")</f>
        <v>1</v>
      </c>
      <c r="AH11" s="22">
        <f>COUNTIF(B11:AF11,"G")+COUNTIF(B11:AF11,"G1")+COUNTIF(B11:AF11,"G2")+COUNTIF(B11:AF11,"G3")+COUNTIF(B11:AF11,"G4")+COUNTIF(B11:AF11,"G5")+COUNTIF(B11:AF11,"G6")+COUNTIF(B11:AF11,"G8")+COUNTIF(B11:AF11,"G10")+COUNTIF(B11:AF11,"G17")</f>
        <v>5</v>
      </c>
      <c r="AI11" s="22">
        <f>COUNTIF(B11:AF11,"JA")+COUNTIF(B11:AF11,"JA1")+COUNTIF(B11:AF11,"JA2")+COUNTIF(B11:AF11,"JA3")+COUNTIF(B11:AF11,"JA4")+COUNTIF(B11:AF11,"JA5")+COUNTIF(B11:AF11,"JA6")+COUNTIF(B11:AF11,"JA8")+COUNTIF(B11:AF11,"JA10")+COUNTIF(B11:AF11,"JA17")</f>
        <v>0</v>
      </c>
      <c r="AJ11" s="22">
        <f>COUNTIF(B11:AF11,"GA")+COUNTIF(B11:AF11,"GA1")+COUNTIF(B11:AF11,"GA2")+COUNTIF(B11:AF11,"GA3")+COUNTIF(B11:AF11,"GA4")+COUNTIF(B11:AF11,"GA5")+COUNTIF(B11:AF11,"GA6")+COUNTIF(B11:AF11,"GA8")+COUNTIF(B11:AF11,"GA10")+COUNTIF(B11:AF11,"GA17")</f>
        <v>0</v>
      </c>
      <c r="AK11" s="22">
        <f>COUNTIF(B11:AF11,"Ex")</f>
        <v>0</v>
      </c>
      <c r="AL11" s="22">
        <f>COUNTIF(B11:AF11,"M")</f>
        <v>0</v>
      </c>
      <c r="AM11" s="22">
        <f>COUNTIF(B11:AF11,"AST")</f>
        <v>0</v>
      </c>
      <c r="AN11" s="22">
        <f>COUNTIF(B11:AF11,"ST")</f>
        <v>5</v>
      </c>
      <c r="AO11" s="24">
        <v>3</v>
      </c>
      <c r="AP11" s="21">
        <f>(AG11*12)+(AI11*12)+(AH11*17)+(AJ11*17)+(AM11*4.2)+(AN11*8)+AK11+AL11+AO11</f>
        <v>140</v>
      </c>
      <c r="AQ11" s="24">
        <f>128-AP11</f>
        <v>-12</v>
      </c>
      <c r="AR11">
        <f>(AG11*12)+(AI11*12)+(AH11*24)+(AJ11*24)+(AM11*7.3)+(AN11*8)+AK11+AL11+AO11</f>
        <v>175</v>
      </c>
      <c r="AS11" s="33">
        <f>SUM(AP4,AP11)</f>
        <v>289</v>
      </c>
      <c r="AT11" s="33"/>
    </row>
    <row r="12" spans="1:46" ht="16.5" thickTop="1" x14ac:dyDescent="0.25">
      <c r="B12" s="36"/>
      <c r="C12" s="36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36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6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6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6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6" ht="16.5" customHeight="1" thickTop="1" thickBot="1" x14ac:dyDescent="0.3">
      <c r="A16" s="2">
        <v>43160</v>
      </c>
      <c r="B16" s="3">
        <f>A16</f>
        <v>43160</v>
      </c>
      <c r="C16" s="4">
        <f>B$16+1</f>
        <v>43161</v>
      </c>
      <c r="D16" s="4">
        <f t="shared" ref="D16:AF16" si="2">C$16+1</f>
        <v>43162</v>
      </c>
      <c r="E16" s="4">
        <f t="shared" si="2"/>
        <v>43163</v>
      </c>
      <c r="F16" s="4">
        <f t="shared" si="2"/>
        <v>43164</v>
      </c>
      <c r="G16" s="4">
        <f t="shared" si="2"/>
        <v>43165</v>
      </c>
      <c r="H16" s="4">
        <f t="shared" si="2"/>
        <v>43166</v>
      </c>
      <c r="I16" s="4">
        <f t="shared" si="2"/>
        <v>43167</v>
      </c>
      <c r="J16" s="4">
        <f t="shared" si="2"/>
        <v>43168</v>
      </c>
      <c r="K16" s="4">
        <f t="shared" si="2"/>
        <v>43169</v>
      </c>
      <c r="L16" s="4">
        <f t="shared" si="2"/>
        <v>43170</v>
      </c>
      <c r="M16" s="4">
        <f t="shared" si="2"/>
        <v>43171</v>
      </c>
      <c r="N16" s="4">
        <f t="shared" si="2"/>
        <v>43172</v>
      </c>
      <c r="O16" s="4">
        <f t="shared" si="2"/>
        <v>43173</v>
      </c>
      <c r="P16" s="4">
        <f t="shared" si="2"/>
        <v>43174</v>
      </c>
      <c r="Q16" s="4">
        <f t="shared" si="2"/>
        <v>43175</v>
      </c>
      <c r="R16" s="4">
        <f t="shared" si="2"/>
        <v>43176</v>
      </c>
      <c r="S16" s="4">
        <f t="shared" si="2"/>
        <v>43177</v>
      </c>
      <c r="T16" s="4">
        <f t="shared" si="2"/>
        <v>43178</v>
      </c>
      <c r="U16" s="4">
        <f t="shared" si="2"/>
        <v>43179</v>
      </c>
      <c r="V16" s="4">
        <f t="shared" si="2"/>
        <v>43180</v>
      </c>
      <c r="W16" s="4">
        <f t="shared" si="2"/>
        <v>43181</v>
      </c>
      <c r="X16" s="4">
        <f t="shared" si="2"/>
        <v>43182</v>
      </c>
      <c r="Y16" s="4">
        <f t="shared" si="2"/>
        <v>43183</v>
      </c>
      <c r="Z16" s="4">
        <f t="shared" si="2"/>
        <v>43184</v>
      </c>
      <c r="AA16" s="4">
        <f t="shared" si="2"/>
        <v>43185</v>
      </c>
      <c r="AB16" s="4">
        <f t="shared" si="2"/>
        <v>43186</v>
      </c>
      <c r="AC16" s="4">
        <f t="shared" si="2"/>
        <v>43187</v>
      </c>
      <c r="AD16" s="4">
        <f t="shared" si="2"/>
        <v>43188</v>
      </c>
      <c r="AE16" s="4">
        <f t="shared" si="2"/>
        <v>43189</v>
      </c>
      <c r="AF16" s="4">
        <f t="shared" si="2"/>
        <v>43190</v>
      </c>
      <c r="AG16" s="1"/>
      <c r="AH16" s="1"/>
      <c r="AI16" s="1"/>
      <c r="AJ16" s="1"/>
      <c r="AK16" s="1"/>
      <c r="AL16" s="1"/>
      <c r="AM16" s="1"/>
      <c r="AN16" s="1"/>
      <c r="AO16" s="1"/>
      <c r="AP16" s="7" t="s">
        <v>0</v>
      </c>
      <c r="AQ16" s="8" t="s">
        <v>1</v>
      </c>
    </row>
    <row r="17" spans="1:46" ht="16.5" thickTop="1" thickBot="1" x14ac:dyDescent="0.3">
      <c r="A17" s="10" t="s">
        <v>2</v>
      </c>
      <c r="B17" s="28">
        <v>43160</v>
      </c>
      <c r="C17" s="29">
        <v>43161</v>
      </c>
      <c r="D17" s="29">
        <v>43162</v>
      </c>
      <c r="E17" s="29">
        <v>43163</v>
      </c>
      <c r="F17" s="29">
        <v>43164</v>
      </c>
      <c r="G17" s="29">
        <v>43165</v>
      </c>
      <c r="H17" s="29">
        <v>43166</v>
      </c>
      <c r="I17" s="29">
        <v>43167</v>
      </c>
      <c r="J17" s="29">
        <v>43168</v>
      </c>
      <c r="K17" s="29">
        <v>43169</v>
      </c>
      <c r="L17" s="29">
        <v>43170</v>
      </c>
      <c r="M17" s="29">
        <v>43171</v>
      </c>
      <c r="N17" s="29">
        <v>43172</v>
      </c>
      <c r="O17" s="29">
        <v>43173</v>
      </c>
      <c r="P17" s="29">
        <v>43174</v>
      </c>
      <c r="Q17" s="29">
        <v>43175</v>
      </c>
      <c r="R17" s="29">
        <v>43176</v>
      </c>
      <c r="S17" s="29">
        <v>43177</v>
      </c>
      <c r="T17" s="29">
        <v>43178</v>
      </c>
      <c r="U17" s="29">
        <v>43179</v>
      </c>
      <c r="V17" s="29">
        <v>43180</v>
      </c>
      <c r="W17" s="29">
        <v>43181</v>
      </c>
      <c r="X17" s="29">
        <v>43182</v>
      </c>
      <c r="Y17" s="29">
        <v>43183</v>
      </c>
      <c r="Z17" s="29">
        <v>43184</v>
      </c>
      <c r="AA17" s="29">
        <v>43185</v>
      </c>
      <c r="AB17" s="29">
        <v>43186</v>
      </c>
      <c r="AC17" s="29">
        <v>43187</v>
      </c>
      <c r="AD17" s="29">
        <v>43188</v>
      </c>
      <c r="AE17" s="29">
        <v>43189</v>
      </c>
      <c r="AF17" s="30">
        <v>43190</v>
      </c>
      <c r="AG17" s="31" t="s">
        <v>3</v>
      </c>
      <c r="AH17" s="15" t="s">
        <v>4</v>
      </c>
      <c r="AI17" s="15" t="s">
        <v>5</v>
      </c>
      <c r="AJ17" s="15" t="s">
        <v>6</v>
      </c>
      <c r="AK17" s="15" t="s">
        <v>7</v>
      </c>
      <c r="AL17" s="15" t="s">
        <v>8</v>
      </c>
      <c r="AM17" s="15" t="s">
        <v>9</v>
      </c>
      <c r="AN17" s="15" t="s">
        <v>10</v>
      </c>
      <c r="AO17" s="32" t="s">
        <v>11</v>
      </c>
      <c r="AP17" s="17"/>
      <c r="AQ17" s="18"/>
      <c r="AR17" t="s">
        <v>12</v>
      </c>
      <c r="AS17" s="33" t="s">
        <v>15</v>
      </c>
      <c r="AT17" s="33"/>
    </row>
    <row r="18" spans="1:46" ht="15.75" thickBot="1" x14ac:dyDescent="0.3">
      <c r="B18" s="37" t="s">
        <v>13</v>
      </c>
      <c r="C18" s="20"/>
      <c r="D18" s="20"/>
      <c r="E18" s="20" t="s">
        <v>32</v>
      </c>
      <c r="F18" s="20" t="s">
        <v>10</v>
      </c>
      <c r="G18" s="20" t="s">
        <v>10</v>
      </c>
      <c r="H18" s="20" t="s">
        <v>10</v>
      </c>
      <c r="I18" s="20" t="s">
        <v>10</v>
      </c>
      <c r="J18" s="20" t="s">
        <v>10</v>
      </c>
      <c r="K18" s="20" t="s">
        <v>13</v>
      </c>
      <c r="L18" s="20"/>
      <c r="M18" s="20"/>
      <c r="N18" s="20" t="s">
        <v>31</v>
      </c>
      <c r="O18" s="20" t="s">
        <v>31</v>
      </c>
      <c r="P18" s="20"/>
      <c r="Q18" s="20" t="s">
        <v>13</v>
      </c>
      <c r="R18" s="20"/>
      <c r="S18" s="20"/>
      <c r="T18" s="20" t="s">
        <v>13</v>
      </c>
      <c r="U18" s="20"/>
      <c r="V18" s="20"/>
      <c r="W18" s="20" t="s">
        <v>13</v>
      </c>
      <c r="X18" s="20"/>
      <c r="Y18" s="20" t="s">
        <v>31</v>
      </c>
      <c r="Z18" s="20" t="s">
        <v>13</v>
      </c>
      <c r="AA18" s="20"/>
      <c r="AB18" s="20"/>
      <c r="AC18" s="20" t="s">
        <v>32</v>
      </c>
      <c r="AD18" s="20"/>
      <c r="AE18" s="20"/>
      <c r="AF18" s="20" t="s">
        <v>32</v>
      </c>
      <c r="AG18" s="21">
        <f>COUNTIF(B18:AF18,"J")+COUNTIF(B18:AF18,"J1")+COUNTIF(B18:AF18,"J2")+COUNTIF(B18:AF18,"J3")+COUNTIF(B18:AF18,"J4")+COUNTIF(B18:AF18,"J5")+COUNTIF(B18:AF18,"J6")+COUNTIF(B18:AF18,"J8")+COUNTIF(B18:AF18,"J10")+COUNTIF(B18:AF18,"J17")</f>
        <v>3</v>
      </c>
      <c r="AH18" s="22">
        <f>COUNTIF(B18:AF18,"G")+COUNTIF(B18:AF18,"G1")+COUNTIF(B18:AF18,"G2")+COUNTIF(B18:AF18,"G3")+COUNTIF(B18:AF18,"G4")+COUNTIF(B18:AF18,"G5")+COUNTIF(B18:AF18,"G6")+COUNTIF(B18:AF18,"G8")+COUNTIF(B18:AF18,"G10")+COUNTIF(B18:AF18,"G17")</f>
        <v>6</v>
      </c>
      <c r="AI18" s="22">
        <f>COUNTIF(B18:AF18,"JA")+COUNTIF(B18:AF18,"JA1")+COUNTIF(B18:AF18,"JA2")+COUNTIF(B18:AF18,"JA3")+COUNTIF(B18:AF18,"JA4")+COUNTIF(B18:AF18,"JA5")+COUNTIF(B18:AF18,"JA6")+COUNTIF(B18:AF18,"JA8")+COUNTIF(B18:AF18,"JA10")+COUNTIF(B18:AF18,"JA17")</f>
        <v>0</v>
      </c>
      <c r="AJ18" s="22">
        <f>COUNTIF(B18:AF18,"GA")+COUNTIF(B18:AF18,"GA1")+COUNTIF(B18:AF18,"GA2")+COUNTIF(B18:AF18,"GA3")+COUNTIF(B18:AF18,"GA4")+COUNTIF(B18:AF18,"GA5")+COUNTIF(B18:AF18,"GA6")+COUNTIF(B18:AF18,"GA8")+COUNTIF(B18:AF18,"GA10")+COUNTIF(B18:AF18,"GA17")</f>
        <v>0</v>
      </c>
      <c r="AK18" s="22">
        <f>COUNTIF(B18:AF18,"Ex")</f>
        <v>0</v>
      </c>
      <c r="AL18" s="22">
        <f>COUNTIF(B18:AF18,"M")</f>
        <v>0</v>
      </c>
      <c r="AM18" s="22">
        <f>COUNTIF(B18:AF18,"AST")</f>
        <v>0</v>
      </c>
      <c r="AN18" s="22">
        <f>COUNTIF(B18:AF18,"ST")</f>
        <v>5</v>
      </c>
      <c r="AO18" s="24"/>
      <c r="AP18" s="21">
        <f>(AG18*12)+(AI18*12)+(AH18*17)+(AJ18*17)+(AM18*4.2)+(AN18*8)+AK18+AL18+AO18</f>
        <v>178</v>
      </c>
      <c r="AQ18" s="24">
        <f>128-AP18</f>
        <v>-50</v>
      </c>
      <c r="AR18">
        <f>(AG18*12)+(AI18*12)+(AH18*24)+(AJ18*24)+(AM18*7.3)+(AN18*8)+AK18+AL18+AO18</f>
        <v>220</v>
      </c>
      <c r="AS18" s="33">
        <f>SUM(AP4,AP11,AP18)</f>
        <v>467</v>
      </c>
      <c r="AT18" s="33"/>
    </row>
    <row r="19" spans="1:46" ht="16.5" thickTop="1" x14ac:dyDescent="0.25">
      <c r="B19" s="36"/>
      <c r="C19" s="36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36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1"/>
      <c r="AH19" s="1"/>
      <c r="AI19" s="1"/>
      <c r="AJ19" s="1"/>
      <c r="AK19" s="1"/>
      <c r="AL19" s="1"/>
      <c r="AM19" s="1"/>
      <c r="AN19" s="1"/>
      <c r="AO19" s="1"/>
    </row>
    <row r="20" spans="1:46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6" x14ac:dyDescent="0.25">
      <c r="B21" s="1"/>
      <c r="C21" s="1">
        <f xml:space="preserve"> ((A4/12)*3)-(AP4+AP11+AP18)</f>
        <v>-467</v>
      </c>
      <c r="D21" s="38" t="str">
        <f>IF(C21&lt;=0,"heure en En avance","heure En retard")</f>
        <v>heure en En avance</v>
      </c>
      <c r="E21" s="38"/>
      <c r="F21" s="38"/>
      <c r="G21" s="38"/>
      <c r="H21" s="1"/>
      <c r="I21" s="1" t="s">
        <v>16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6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6" ht="15.75" thickBo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39"/>
      <c r="AQ23" s="39"/>
      <c r="AR23" s="40"/>
    </row>
    <row r="24" spans="1:46" ht="16.5" customHeight="1" thickTop="1" thickBot="1" x14ac:dyDescent="0.3">
      <c r="A24" s="2">
        <v>43191</v>
      </c>
      <c r="B24" s="3">
        <f>A24</f>
        <v>43191</v>
      </c>
      <c r="C24" s="4">
        <f>B$24+1</f>
        <v>43192</v>
      </c>
      <c r="D24" s="4">
        <f t="shared" ref="D24:AE24" si="3">C$24+1</f>
        <v>43193</v>
      </c>
      <c r="E24" s="4">
        <f t="shared" si="3"/>
        <v>43194</v>
      </c>
      <c r="F24" s="4">
        <f t="shared" si="3"/>
        <v>43195</v>
      </c>
      <c r="G24" s="4">
        <f t="shared" si="3"/>
        <v>43196</v>
      </c>
      <c r="H24" s="4">
        <f t="shared" si="3"/>
        <v>43197</v>
      </c>
      <c r="I24" s="4">
        <f t="shared" si="3"/>
        <v>43198</v>
      </c>
      <c r="J24" s="4">
        <f t="shared" si="3"/>
        <v>43199</v>
      </c>
      <c r="K24" s="4">
        <f t="shared" si="3"/>
        <v>43200</v>
      </c>
      <c r="L24" s="4">
        <f t="shared" si="3"/>
        <v>43201</v>
      </c>
      <c r="M24" s="4">
        <f t="shared" si="3"/>
        <v>43202</v>
      </c>
      <c r="N24" s="4">
        <f t="shared" si="3"/>
        <v>43203</v>
      </c>
      <c r="O24" s="4">
        <f t="shared" si="3"/>
        <v>43204</v>
      </c>
      <c r="P24" s="4">
        <f t="shared" si="3"/>
        <v>43205</v>
      </c>
      <c r="Q24" s="4">
        <f t="shared" si="3"/>
        <v>43206</v>
      </c>
      <c r="R24" s="4">
        <f t="shared" si="3"/>
        <v>43207</v>
      </c>
      <c r="S24" s="4">
        <f t="shared" si="3"/>
        <v>43208</v>
      </c>
      <c r="T24" s="4">
        <f t="shared" si="3"/>
        <v>43209</v>
      </c>
      <c r="U24" s="4">
        <f t="shared" si="3"/>
        <v>43210</v>
      </c>
      <c r="V24" s="4">
        <f t="shared" si="3"/>
        <v>43211</v>
      </c>
      <c r="W24" s="4">
        <f t="shared" si="3"/>
        <v>43212</v>
      </c>
      <c r="X24" s="4">
        <f t="shared" si="3"/>
        <v>43213</v>
      </c>
      <c r="Y24" s="4">
        <f t="shared" si="3"/>
        <v>43214</v>
      </c>
      <c r="Z24" s="4">
        <f t="shared" si="3"/>
        <v>43215</v>
      </c>
      <c r="AA24" s="4">
        <f t="shared" si="3"/>
        <v>43216</v>
      </c>
      <c r="AB24" s="4">
        <f t="shared" si="3"/>
        <v>43217</v>
      </c>
      <c r="AC24" s="4">
        <f t="shared" si="3"/>
        <v>43218</v>
      </c>
      <c r="AD24" s="4">
        <f t="shared" si="3"/>
        <v>43219</v>
      </c>
      <c r="AE24" s="4">
        <f t="shared" si="3"/>
        <v>43220</v>
      </c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7" t="s">
        <v>0</v>
      </c>
      <c r="AQ24" s="8" t="s">
        <v>1</v>
      </c>
    </row>
    <row r="25" spans="1:46" ht="16.5" thickTop="1" thickBot="1" x14ac:dyDescent="0.3">
      <c r="A25" s="10" t="s">
        <v>2</v>
      </c>
      <c r="B25" s="28">
        <v>43191</v>
      </c>
      <c r="C25" s="29">
        <v>43192</v>
      </c>
      <c r="D25" s="29">
        <v>43193</v>
      </c>
      <c r="E25" s="29">
        <v>43194</v>
      </c>
      <c r="F25" s="29">
        <v>43195</v>
      </c>
      <c r="G25" s="29">
        <v>43196</v>
      </c>
      <c r="H25" s="29">
        <v>43197</v>
      </c>
      <c r="I25" s="29">
        <v>43198</v>
      </c>
      <c r="J25" s="29">
        <v>43199</v>
      </c>
      <c r="K25" s="29">
        <v>43200</v>
      </c>
      <c r="L25" s="29">
        <v>43201</v>
      </c>
      <c r="M25" s="29">
        <v>43202</v>
      </c>
      <c r="N25" s="29">
        <v>43203</v>
      </c>
      <c r="O25" s="29">
        <v>43204</v>
      </c>
      <c r="P25" s="29">
        <v>43205</v>
      </c>
      <c r="Q25" s="29">
        <v>43206</v>
      </c>
      <c r="R25" s="29">
        <v>43207</v>
      </c>
      <c r="S25" s="29">
        <v>43208</v>
      </c>
      <c r="T25" s="29">
        <v>43209</v>
      </c>
      <c r="U25" s="29">
        <v>43210</v>
      </c>
      <c r="V25" s="29">
        <v>43211</v>
      </c>
      <c r="W25" s="29">
        <v>43212</v>
      </c>
      <c r="X25" s="29">
        <v>43213</v>
      </c>
      <c r="Y25" s="29">
        <v>43214</v>
      </c>
      <c r="Z25" s="29">
        <v>43215</v>
      </c>
      <c r="AA25" s="29">
        <v>43216</v>
      </c>
      <c r="AB25" s="29">
        <v>43217</v>
      </c>
      <c r="AC25" s="29">
        <v>43218</v>
      </c>
      <c r="AD25" s="29">
        <v>43219</v>
      </c>
      <c r="AE25" s="30">
        <v>43220</v>
      </c>
      <c r="AF25" s="1"/>
      <c r="AG25" s="31" t="s">
        <v>3</v>
      </c>
      <c r="AH25" s="15" t="s">
        <v>4</v>
      </c>
      <c r="AI25" s="15" t="s">
        <v>5</v>
      </c>
      <c r="AJ25" s="15" t="s">
        <v>6</v>
      </c>
      <c r="AK25" s="15" t="s">
        <v>7</v>
      </c>
      <c r="AL25" s="15" t="s">
        <v>8</v>
      </c>
      <c r="AM25" s="15" t="s">
        <v>9</v>
      </c>
      <c r="AN25" s="15" t="s">
        <v>10</v>
      </c>
      <c r="AO25" s="32" t="s">
        <v>11</v>
      </c>
      <c r="AP25" s="17"/>
      <c r="AQ25" s="18"/>
      <c r="AR25" t="s">
        <v>12</v>
      </c>
      <c r="AS25" s="33" t="s">
        <v>15</v>
      </c>
      <c r="AT25" s="33"/>
    </row>
    <row r="26" spans="1:46" ht="15.75" thickBot="1" x14ac:dyDescent="0.3">
      <c r="B26" s="41"/>
      <c r="C26" s="42"/>
      <c r="D26" s="20" t="s">
        <v>13</v>
      </c>
      <c r="E26" s="20"/>
      <c r="F26" s="20"/>
      <c r="G26" s="20" t="s">
        <v>13</v>
      </c>
      <c r="H26" s="20"/>
      <c r="I26" s="20"/>
      <c r="J26" s="20" t="s">
        <v>13</v>
      </c>
      <c r="K26" s="20"/>
      <c r="L26" s="20"/>
      <c r="M26" s="20" t="s">
        <v>13</v>
      </c>
      <c r="N26" s="20"/>
      <c r="O26" s="20"/>
      <c r="P26" s="20" t="s">
        <v>13</v>
      </c>
      <c r="Q26" s="20"/>
      <c r="R26" s="20"/>
      <c r="S26" s="20" t="s">
        <v>13</v>
      </c>
      <c r="T26" s="20"/>
      <c r="U26" s="20"/>
      <c r="V26" s="20" t="s">
        <v>13</v>
      </c>
      <c r="W26" s="20"/>
      <c r="X26" s="20"/>
      <c r="Y26" s="20" t="s">
        <v>13</v>
      </c>
      <c r="Z26" s="20"/>
      <c r="AA26" s="20"/>
      <c r="AB26" s="20" t="s">
        <v>13</v>
      </c>
      <c r="AC26" s="20"/>
      <c r="AD26" s="20"/>
      <c r="AE26" s="35" t="s">
        <v>13</v>
      </c>
      <c r="AF26" s="1"/>
      <c r="AG26" s="21">
        <f>COUNTIF(B26:AF26,"J")+COUNTIF(B26:AF26,"J1")+COUNTIF(B26:AF26,"J2")+COUNTIF(B26:AF26,"J3")+COUNTIF(B26:AF26,"J4")+COUNTIF(B26:AF26,"J5")+COUNTIF(B26:AF26,"J6")+COUNTIF(B26:AF26,"J8")+COUNTIF(B26:AF26,"J10")+COUNTIF(B26:AF26,"J17")</f>
        <v>0</v>
      </c>
      <c r="AH26" s="22">
        <f>COUNTIF(B26:AF26,"G")+COUNTIF(B26:AF26,"G1")+COUNTIF(B26:AF26,"G2")+COUNTIF(B26:AF26,"G3")+COUNTIF(B26:AF26,"G4")+COUNTIF(B26:AF26,"G5")+COUNTIF(B26:AF26,"G6")+COUNTIF(B26:AF26,"G8")+COUNTIF(B26:AF26,"G10")+COUNTIF(B26:AF26,"G17")</f>
        <v>10</v>
      </c>
      <c r="AI26" s="22">
        <f>COUNTIF(B26:AF26,"JA")+COUNTIF(B26:AF26,"JA1")+COUNTIF(B26:AF26,"JA2")+COUNTIF(B26:AF26,"JA3")+COUNTIF(B26:AF26,"JA4")+COUNTIF(B26:AF26,"JA5")+COUNTIF(B26:AF26,"JA6")+COUNTIF(B26:AF26,"JA8")+COUNTIF(B26:AF26,"JA10")+COUNTIF(B26:AF26,"JA17")</f>
        <v>0</v>
      </c>
      <c r="AJ26" s="22">
        <f>COUNTIF(B26:AF26,"GA")+COUNTIF(B26:AF26,"GA1")+COUNTIF(B26:AF26,"GA2")+COUNTIF(B26:AF26,"GA3")+COUNTIF(B26:AF26,"GA4")+COUNTIF(B26:AF26,"GA5")+COUNTIF(B26:AF26,"GA6")+COUNTIF(B26:AF26,"GA8")+COUNTIF(B26:AF26,"GA10")+COUNTIF(B26:AF26,"GA17")</f>
        <v>0</v>
      </c>
      <c r="AK26" s="22">
        <f>COUNTIF(B26:AF26,"Ex")</f>
        <v>0</v>
      </c>
      <c r="AL26" s="22">
        <f>COUNTIF(B26:AF26,"M")</f>
        <v>0</v>
      </c>
      <c r="AM26" s="22">
        <f>COUNTIF(B26:AF26,"AST")</f>
        <v>0</v>
      </c>
      <c r="AN26" s="22">
        <f>COUNTIF(B26:AF26,"ST")</f>
        <v>0</v>
      </c>
      <c r="AO26" s="24">
        <v>4</v>
      </c>
      <c r="AP26" s="21">
        <f>(AG26*12)+(AI26*12)+(AH26*17)+(AJ26*17)+(AM26*4.2)+(AN26*8)+AK26+AL26+AO26</f>
        <v>174</v>
      </c>
      <c r="AQ26" s="24">
        <f>128-AP26</f>
        <v>-46</v>
      </c>
      <c r="AR26">
        <f>(AG26*12)+(AI26*12)+(AH26*24)+(AJ26*24)+(AM26*7.3)+(AN26*8)+AK26+AL26+AO26</f>
        <v>244</v>
      </c>
      <c r="AS26" s="33">
        <f>SUM(AP4,AP11,AP18,AP26)</f>
        <v>641</v>
      </c>
      <c r="AT26" s="33"/>
    </row>
    <row r="27" spans="1:46" ht="15.75" thickTop="1" x14ac:dyDescent="0.25"/>
    <row r="32" spans="1:46" x14ac:dyDescent="0.25">
      <c r="A32" s="1"/>
      <c r="B32" s="43"/>
      <c r="C32" s="38" t="s">
        <v>17</v>
      </c>
      <c r="D32" s="38"/>
      <c r="E32" s="38"/>
      <c r="F32" s="1"/>
      <c r="G32" s="1"/>
      <c r="H32" s="1"/>
    </row>
    <row r="33" spans="1:9" x14ac:dyDescent="0.25">
      <c r="A33" s="44">
        <f>DATE(A1,1,1)</f>
        <v>43101</v>
      </c>
      <c r="B33" s="44"/>
      <c r="C33" s="1"/>
      <c r="D33" s="1"/>
      <c r="E33" s="1" t="s">
        <v>18</v>
      </c>
      <c r="F33" s="1"/>
      <c r="G33" s="1"/>
      <c r="H33" s="45">
        <f>A33</f>
        <v>43101</v>
      </c>
      <c r="I33" s="45"/>
    </row>
    <row r="34" spans="1:9" x14ac:dyDescent="0.25">
      <c r="A34" s="44">
        <f>ROUND(DATE(A1,4,MOD(234-11*MOD(A1,19),30))/7,0)*7-6</f>
        <v>43191</v>
      </c>
      <c r="B34" s="44"/>
      <c r="C34" s="1"/>
      <c r="D34" s="1"/>
      <c r="E34" s="1" t="s">
        <v>19</v>
      </c>
      <c r="F34" s="1"/>
      <c r="G34" s="1"/>
      <c r="H34" s="45">
        <f t="shared" ref="H34:H45" si="4">A34</f>
        <v>43191</v>
      </c>
      <c r="I34" s="45"/>
    </row>
    <row r="35" spans="1:9" x14ac:dyDescent="0.25">
      <c r="A35" s="44">
        <f>$A$34+1</f>
        <v>43192</v>
      </c>
      <c r="B35" s="44"/>
      <c r="C35" s="1"/>
      <c r="D35" s="1"/>
      <c r="E35" s="1" t="s">
        <v>20</v>
      </c>
      <c r="F35" s="1"/>
      <c r="G35" s="1"/>
      <c r="H35" s="45">
        <f t="shared" si="4"/>
        <v>43192</v>
      </c>
      <c r="I35" s="45"/>
    </row>
    <row r="36" spans="1:9" x14ac:dyDescent="0.25">
      <c r="A36" s="44">
        <f>DATE(A1,5,1)</f>
        <v>43221</v>
      </c>
      <c r="B36" s="44"/>
      <c r="C36" s="1"/>
      <c r="D36" s="1"/>
      <c r="E36" s="1" t="s">
        <v>21</v>
      </c>
      <c r="F36" s="1"/>
      <c r="G36" s="1"/>
      <c r="H36" s="45">
        <f t="shared" si="4"/>
        <v>43221</v>
      </c>
      <c r="I36" s="45"/>
    </row>
    <row r="37" spans="1:9" x14ac:dyDescent="0.25">
      <c r="A37" s="44">
        <f>DATE($A$1,5,8)</f>
        <v>43228</v>
      </c>
      <c r="B37" s="44"/>
      <c r="C37" s="1"/>
      <c r="D37" s="1"/>
      <c r="E37" s="1" t="s">
        <v>22</v>
      </c>
      <c r="F37" s="1"/>
      <c r="G37" s="1"/>
      <c r="H37" s="45">
        <f t="shared" si="4"/>
        <v>43228</v>
      </c>
      <c r="I37" s="45"/>
    </row>
    <row r="38" spans="1:9" x14ac:dyDescent="0.25">
      <c r="A38" s="44">
        <f>$Z$97+39</f>
        <v>39</v>
      </c>
      <c r="B38" s="44"/>
      <c r="C38" s="1"/>
      <c r="D38" s="1"/>
      <c r="E38" s="1" t="s">
        <v>23</v>
      </c>
      <c r="F38" s="1"/>
      <c r="G38" s="1"/>
      <c r="H38" s="45">
        <f t="shared" si="4"/>
        <v>39</v>
      </c>
      <c r="I38" s="45"/>
    </row>
    <row r="39" spans="1:9" x14ac:dyDescent="0.25">
      <c r="A39" s="44">
        <f>$Z$97+49</f>
        <v>49</v>
      </c>
      <c r="B39" s="44"/>
      <c r="C39" s="1"/>
      <c r="D39" s="1"/>
      <c r="E39" s="1" t="s">
        <v>24</v>
      </c>
      <c r="F39" s="1"/>
      <c r="G39" s="1"/>
      <c r="H39" s="45">
        <f t="shared" si="4"/>
        <v>49</v>
      </c>
      <c r="I39" s="45"/>
    </row>
    <row r="40" spans="1:9" x14ac:dyDescent="0.25">
      <c r="A40" s="44">
        <f>$Z$97+50</f>
        <v>50</v>
      </c>
      <c r="B40" s="44"/>
      <c r="C40" s="1"/>
      <c r="D40" s="1"/>
      <c r="E40" s="1" t="s">
        <v>25</v>
      </c>
      <c r="F40" s="1"/>
      <c r="G40" s="1"/>
      <c r="H40" s="45">
        <f t="shared" si="4"/>
        <v>50</v>
      </c>
      <c r="I40" s="45"/>
    </row>
    <row r="41" spans="1:9" x14ac:dyDescent="0.25">
      <c r="A41" s="44">
        <f>DATE($A$1,7,14)</f>
        <v>43295</v>
      </c>
      <c r="B41" s="44"/>
      <c r="C41" s="1"/>
      <c r="D41" s="1"/>
      <c r="E41" s="1" t="s">
        <v>26</v>
      </c>
      <c r="F41" s="1"/>
      <c r="G41" s="1"/>
      <c r="H41" s="45">
        <f t="shared" si="4"/>
        <v>43295</v>
      </c>
      <c r="I41" s="45"/>
    </row>
    <row r="42" spans="1:9" x14ac:dyDescent="0.25">
      <c r="A42" s="44">
        <f>DATE($A$1,8,15)</f>
        <v>43327</v>
      </c>
      <c r="B42" s="44"/>
      <c r="C42" s="1"/>
      <c r="D42" s="1"/>
      <c r="E42" s="1" t="s">
        <v>27</v>
      </c>
      <c r="F42" s="1"/>
      <c r="G42" s="1"/>
      <c r="H42" s="45">
        <f t="shared" si="4"/>
        <v>43327</v>
      </c>
      <c r="I42" s="45"/>
    </row>
    <row r="43" spans="1:9" x14ac:dyDescent="0.25">
      <c r="A43" s="44">
        <f>DATE($A$1,11,1)</f>
        <v>43405</v>
      </c>
      <c r="B43" s="44"/>
      <c r="C43" s="1"/>
      <c r="D43" s="1"/>
      <c r="E43" s="1" t="s">
        <v>28</v>
      </c>
      <c r="F43" s="1"/>
      <c r="G43" s="1"/>
      <c r="H43" s="45">
        <f t="shared" si="4"/>
        <v>43405</v>
      </c>
      <c r="I43" s="45"/>
    </row>
    <row r="44" spans="1:9" x14ac:dyDescent="0.25">
      <c r="A44" s="44">
        <f>DATE($A$1,11,11)</f>
        <v>43415</v>
      </c>
      <c r="B44" s="44"/>
      <c r="C44" s="1"/>
      <c r="D44" s="1"/>
      <c r="E44" s="1" t="s">
        <v>29</v>
      </c>
      <c r="F44" s="1"/>
      <c r="G44" s="1"/>
      <c r="H44" s="45">
        <f t="shared" si="4"/>
        <v>43415</v>
      </c>
      <c r="I44" s="45"/>
    </row>
    <row r="45" spans="1:9" x14ac:dyDescent="0.25">
      <c r="A45" s="44">
        <f>DATE($A$1,12,25)</f>
        <v>43459</v>
      </c>
      <c r="B45" s="44"/>
      <c r="C45" s="1"/>
      <c r="D45" s="1"/>
      <c r="E45" s="1" t="s">
        <v>30</v>
      </c>
      <c r="F45" s="1"/>
      <c r="G45" s="1"/>
      <c r="H45" s="45">
        <f t="shared" si="4"/>
        <v>43459</v>
      </c>
      <c r="I45" s="45"/>
    </row>
  </sheetData>
  <mergeCells count="42">
    <mergeCell ref="H40:I40"/>
    <mergeCell ref="H41:I41"/>
    <mergeCell ref="H42:I42"/>
    <mergeCell ref="H43:I43"/>
    <mergeCell ref="H44:I44"/>
    <mergeCell ref="H45:I45"/>
    <mergeCell ref="H34:I34"/>
    <mergeCell ref="H35:I35"/>
    <mergeCell ref="H36:I36"/>
    <mergeCell ref="H37:I37"/>
    <mergeCell ref="H38:I38"/>
    <mergeCell ref="H39:I39"/>
    <mergeCell ref="H33:I33"/>
    <mergeCell ref="A43:B43"/>
    <mergeCell ref="A44:B44"/>
    <mergeCell ref="A45:B45"/>
    <mergeCell ref="C32:E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S26:AT26"/>
    <mergeCell ref="AP16:AP17"/>
    <mergeCell ref="AQ16:AQ17"/>
    <mergeCell ref="AS17:AT17"/>
    <mergeCell ref="AS18:AT18"/>
    <mergeCell ref="D21:G21"/>
    <mergeCell ref="AP24:AP25"/>
    <mergeCell ref="AQ24:AQ25"/>
    <mergeCell ref="AS25:AT25"/>
    <mergeCell ref="AP2:AP3"/>
    <mergeCell ref="AQ2:AQ3"/>
    <mergeCell ref="AP9:AP10"/>
    <mergeCell ref="AQ9:AQ10"/>
    <mergeCell ref="AS10:AT10"/>
    <mergeCell ref="AS11:AT11"/>
  </mergeCells>
  <conditionalFormatting sqref="B4:AF4 B26:AF26 B11:AE11 B18:AF18">
    <cfRule type="cellIs" dxfId="23" priority="4" operator="equal">
      <formula>"J"</formula>
    </cfRule>
    <cfRule type="cellIs" dxfId="22" priority="5" operator="equal">
      <formula>"C"</formula>
    </cfRule>
  </conditionalFormatting>
  <conditionalFormatting sqref="B2:AF4 B24:AE26 B9:AC11 B16:AF18">
    <cfRule type="expression" dxfId="21" priority="1">
      <formula>OR(COUNTIF(Ferier2018,B2)=1,(WEEKDAY(B2,2)=7))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2018-01-04T12:17:13Z</dcterms:created>
  <dcterms:modified xsi:type="dcterms:W3CDTF">2018-01-04T12:33:56Z</dcterms:modified>
</cp:coreProperties>
</file>