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600" yWindow="105" windowWidth="17490" windowHeight="7680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écembre" sheetId="12" r:id="rId12"/>
    <sheet name="Bilan 20XX" sheetId="13" r:id="rId13"/>
    <sheet name="Données" sheetId="14" r:id="rId14"/>
  </sheets>
  <definedNames>
    <definedName name="_xlnm._FilterDatabase" localSheetId="13" hidden="1">Données!$A$38:$A$42</definedName>
  </definedNames>
  <calcPr calcId="145621"/>
  <customWorkbookViews>
    <customWorkbookView name="Bordone, Pascal - Affichage personnalisé" guid="{C752803B-9366-41AE-B003-F48479845FFA}" mergeInterval="0" personalView="1" maximized="1" windowWidth="1920" windowHeight="735" activeSheetId="1" showComments="commIndAndComment"/>
    <customWorkbookView name="Da-costa, Martial - Affichage personnalisé" guid="{3FE55793-8BDC-466E-AFCE-E43403B95C2C}" mergeInterval="0" personalView="1" maximized="1" windowWidth="1596" windowHeight="675" activeSheetId="1"/>
    <customWorkbookView name="Metras, Laurent - Affichage personnalisé" guid="{A29EEA06-35FC-4FE0-85CD-8B3EFCB99AB0}" mergeInterval="0" personalView="1" maximized="1" windowWidth="1280" windowHeight="799" activeSheetId="1"/>
    <customWorkbookView name="Jouvenel, Didier - Affichage personnalisé" guid="{EDD6F9DE-8556-4942-8D88-06F39D09C97F}" mergeInterval="0" personalView="1" maximized="1" windowWidth="1436" windowHeight="627" activeSheetId="1" showComments="commIndAndComment"/>
    <customWorkbookView name="pascal - Affichage personnalisé" guid="{9D77F3F1-DA49-4020-B007-4F4C24C11582}" mergeInterval="0" personalView="1" maximized="1" windowWidth="1596" windowHeight="634" activeSheetId="1"/>
  </customWorkbookViews>
</workbook>
</file>

<file path=xl/calcChain.xml><?xml version="1.0" encoding="utf-8"?>
<calcChain xmlns="http://schemas.openxmlformats.org/spreadsheetml/2006/main">
  <c r="D11" i="14" l="1"/>
  <c r="E11" i="14"/>
  <c r="F11" i="14"/>
  <c r="G11" i="14"/>
  <c r="H11" i="14"/>
  <c r="I11" i="14"/>
  <c r="J11" i="14"/>
  <c r="K11" i="14"/>
  <c r="L11" i="14"/>
  <c r="M11" i="14"/>
  <c r="D12" i="14"/>
  <c r="E12" i="14"/>
  <c r="F12" i="14"/>
  <c r="G12" i="14"/>
  <c r="H12" i="14"/>
  <c r="I12" i="14"/>
  <c r="J12" i="14"/>
  <c r="K12" i="14"/>
  <c r="L12" i="14"/>
  <c r="M12" i="14"/>
  <c r="D13" i="14"/>
  <c r="E13" i="14"/>
  <c r="F13" i="14"/>
  <c r="G13" i="14"/>
  <c r="H13" i="14"/>
  <c r="I13" i="14"/>
  <c r="J13" i="14"/>
  <c r="K13" i="14"/>
  <c r="L13" i="14"/>
  <c r="M13" i="14"/>
  <c r="D14" i="14"/>
  <c r="E14" i="14"/>
  <c r="F14" i="14"/>
  <c r="G14" i="14"/>
  <c r="H14" i="14"/>
  <c r="I14" i="14"/>
  <c r="J14" i="14"/>
  <c r="K14" i="14"/>
  <c r="L14" i="14"/>
  <c r="M14" i="14"/>
  <c r="D15" i="14"/>
  <c r="E15" i="14"/>
  <c r="F15" i="14"/>
  <c r="G15" i="14"/>
  <c r="H15" i="14"/>
  <c r="I15" i="14"/>
  <c r="J15" i="14"/>
  <c r="K15" i="14"/>
  <c r="L15" i="14"/>
  <c r="M15" i="14"/>
  <c r="D16" i="14"/>
  <c r="E16" i="14"/>
  <c r="F16" i="14"/>
  <c r="G16" i="14"/>
  <c r="H16" i="14"/>
  <c r="I16" i="14"/>
  <c r="J16" i="14"/>
  <c r="K16" i="14"/>
  <c r="L16" i="14"/>
  <c r="M16" i="14"/>
  <c r="D17" i="14"/>
  <c r="E17" i="14"/>
  <c r="F17" i="14"/>
  <c r="G17" i="14"/>
  <c r="H17" i="14"/>
  <c r="I17" i="14"/>
  <c r="J17" i="14"/>
  <c r="K17" i="14"/>
  <c r="L17" i="14"/>
  <c r="M17" i="14"/>
  <c r="D18" i="14"/>
  <c r="E18" i="14"/>
  <c r="F18" i="14"/>
  <c r="G18" i="14"/>
  <c r="H18" i="14"/>
  <c r="I18" i="14"/>
  <c r="J18" i="14"/>
  <c r="K18" i="14"/>
  <c r="L18" i="14"/>
  <c r="M18" i="14"/>
  <c r="D19" i="14"/>
  <c r="E19" i="14"/>
  <c r="F19" i="14"/>
  <c r="G19" i="14"/>
  <c r="H19" i="14"/>
  <c r="I19" i="14"/>
  <c r="J19" i="14"/>
  <c r="K19" i="14"/>
  <c r="L19" i="14"/>
  <c r="M19" i="14"/>
  <c r="D20" i="14"/>
  <c r="E20" i="14"/>
  <c r="F20" i="14"/>
  <c r="G20" i="14"/>
  <c r="H20" i="14"/>
  <c r="I20" i="14"/>
  <c r="J20" i="14"/>
  <c r="K20" i="14"/>
  <c r="L20" i="14"/>
  <c r="M20" i="14"/>
  <c r="D21" i="14"/>
  <c r="E21" i="14"/>
  <c r="F21" i="14"/>
  <c r="G21" i="14"/>
  <c r="H21" i="14"/>
  <c r="I21" i="14"/>
  <c r="J21" i="14"/>
  <c r="K21" i="14"/>
  <c r="L21" i="14"/>
  <c r="M21" i="14"/>
  <c r="D22" i="14"/>
  <c r="E22" i="14"/>
  <c r="F22" i="14"/>
  <c r="G22" i="14"/>
  <c r="H22" i="14"/>
  <c r="I22" i="14"/>
  <c r="J22" i="14"/>
  <c r="K22" i="14"/>
  <c r="L22" i="14"/>
  <c r="M22" i="14"/>
  <c r="D23" i="14"/>
  <c r="E23" i="14"/>
  <c r="F23" i="14"/>
  <c r="G23" i="14"/>
  <c r="H23" i="14"/>
  <c r="I23" i="14"/>
  <c r="J23" i="14"/>
  <c r="K23" i="14"/>
  <c r="L23" i="14"/>
  <c r="M23" i="14"/>
  <c r="D24" i="14"/>
  <c r="E24" i="14"/>
  <c r="F24" i="14"/>
  <c r="G24" i="14"/>
  <c r="H24" i="14"/>
  <c r="I24" i="14"/>
  <c r="J24" i="14"/>
  <c r="K24" i="14"/>
  <c r="L24" i="14"/>
  <c r="M24" i="14"/>
  <c r="D25" i="14"/>
  <c r="E25" i="14"/>
  <c r="F25" i="14"/>
  <c r="G25" i="14"/>
  <c r="H25" i="14"/>
  <c r="I25" i="14"/>
  <c r="J25" i="14"/>
  <c r="K25" i="14"/>
  <c r="L25" i="14"/>
  <c r="M25" i="14"/>
  <c r="D26" i="14"/>
  <c r="E26" i="14"/>
  <c r="F26" i="14"/>
  <c r="G26" i="14"/>
  <c r="H26" i="14"/>
  <c r="I26" i="14"/>
  <c r="J26" i="14"/>
  <c r="K26" i="14"/>
  <c r="L26" i="14"/>
  <c r="M26" i="14"/>
  <c r="D27" i="14"/>
  <c r="E27" i="14"/>
  <c r="F27" i="14"/>
  <c r="G27" i="14"/>
  <c r="H27" i="14"/>
  <c r="I27" i="14"/>
  <c r="J27" i="14"/>
  <c r="K27" i="14"/>
  <c r="L27" i="14"/>
  <c r="M27" i="14"/>
  <c r="C21" i="14" l="1"/>
  <c r="B21" i="14"/>
  <c r="B22" i="14"/>
  <c r="C13" i="14"/>
  <c r="B13" i="14"/>
  <c r="C27" i="14"/>
  <c r="C26" i="14"/>
  <c r="C25" i="14"/>
  <c r="C24" i="14"/>
  <c r="C23" i="14"/>
  <c r="C22" i="14"/>
  <c r="C20" i="14"/>
  <c r="C19" i="14"/>
  <c r="C18" i="14"/>
  <c r="C17" i="14"/>
  <c r="C16" i="14"/>
  <c r="C15" i="14"/>
  <c r="C14" i="14"/>
  <c r="C12" i="14"/>
  <c r="C11" i="14"/>
  <c r="B27" i="14"/>
  <c r="N27" i="14" s="1"/>
  <c r="B26" i="14"/>
  <c r="B25" i="14"/>
  <c r="N25" i="14" s="1"/>
  <c r="B24" i="14"/>
  <c r="B23" i="14"/>
  <c r="B20" i="14"/>
  <c r="N20" i="14" s="1"/>
  <c r="B19" i="14"/>
  <c r="N19" i="14" s="1"/>
  <c r="B18" i="14"/>
  <c r="B17" i="14"/>
  <c r="B16" i="14"/>
  <c r="B15" i="14"/>
  <c r="B14" i="14"/>
  <c r="B12" i="14"/>
  <c r="B11" i="14"/>
  <c r="N16" i="14" l="1"/>
  <c r="N13" i="14"/>
  <c r="N11" i="14"/>
  <c r="N18" i="14"/>
  <c r="N21" i="14"/>
  <c r="N12" i="14"/>
  <c r="N23" i="14"/>
  <c r="N14" i="14"/>
  <c r="N24" i="14"/>
  <c r="N26" i="14"/>
  <c r="N15" i="14"/>
  <c r="N17" i="14"/>
  <c r="N22" i="14"/>
  <c r="L20" i="1" l="1"/>
  <c r="L20" i="5" l="1"/>
  <c r="J20" i="1" l="1"/>
  <c r="L23" i="12" l="1"/>
  <c r="L22" i="12"/>
  <c r="L21" i="12"/>
  <c r="L20" i="12"/>
  <c r="J20" i="12"/>
  <c r="L23" i="11"/>
  <c r="L22" i="11"/>
  <c r="L21" i="11"/>
  <c r="L20" i="11"/>
  <c r="J20" i="11"/>
  <c r="L23" i="10"/>
  <c r="L22" i="10"/>
  <c r="L21" i="10"/>
  <c r="L20" i="10"/>
  <c r="J20" i="10"/>
  <c r="L23" i="9"/>
  <c r="L22" i="9"/>
  <c r="L21" i="9"/>
  <c r="L20" i="9"/>
  <c r="J20" i="9"/>
  <c r="L23" i="8"/>
  <c r="L22" i="8"/>
  <c r="L21" i="8"/>
  <c r="L20" i="8"/>
  <c r="J20" i="8"/>
  <c r="L23" i="7"/>
  <c r="L22" i="7"/>
  <c r="L21" i="7"/>
  <c r="L20" i="7"/>
  <c r="J20" i="7"/>
  <c r="L23" i="6"/>
  <c r="L22" i="6"/>
  <c r="L21" i="6"/>
  <c r="L20" i="6"/>
  <c r="J20" i="6"/>
  <c r="L23" i="5"/>
  <c r="L22" i="5"/>
  <c r="L21" i="5"/>
  <c r="J20" i="5"/>
  <c r="L23" i="4"/>
  <c r="L22" i="4"/>
  <c r="L21" i="4"/>
  <c r="L20" i="4"/>
  <c r="J20" i="4"/>
  <c r="L23" i="3"/>
  <c r="L22" i="3"/>
  <c r="L21" i="3"/>
  <c r="L20" i="3"/>
  <c r="J20" i="3"/>
  <c r="L23" i="2"/>
  <c r="L22" i="2"/>
  <c r="L21" i="2"/>
  <c r="L20" i="2"/>
  <c r="J20" i="2"/>
  <c r="L23" i="1" l="1"/>
  <c r="L22" i="1"/>
  <c r="L21" i="1"/>
  <c r="Q8" i="13" l="1"/>
  <c r="Q6" i="13"/>
  <c r="Q7" i="13"/>
  <c r="Q4" i="13"/>
  <c r="Q9" i="13" l="1"/>
</calcChain>
</file>

<file path=xl/sharedStrings.xml><?xml version="1.0" encoding="utf-8"?>
<sst xmlns="http://schemas.openxmlformats.org/spreadsheetml/2006/main" count="253" uniqueCount="62">
  <si>
    <t>S/N</t>
  </si>
  <si>
    <t>DATE</t>
  </si>
  <si>
    <t>TOTAL PB</t>
  </si>
  <si>
    <t>TOTAL COUT  PREPA</t>
  </si>
  <si>
    <t>TOTAL MD</t>
  </si>
  <si>
    <t>TOTAL LM</t>
  </si>
  <si>
    <t>STATUT</t>
  </si>
  <si>
    <t>TOTAL SL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</si>
  <si>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</si>
  <si>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</si>
  <si>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</si>
  <si>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</si>
  <si>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</si>
  <si>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</si>
  <si>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</si>
  <si>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</si>
  <si>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</si>
  <si>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</si>
  <si>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</si>
  <si>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</si>
  <si>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RÉFÉRENCE PALE</t>
  </si>
  <si>
    <t>TOTAL COUT  PRÉPARATION</t>
  </si>
  <si>
    <t>NUMÉRO OR</t>
  </si>
  <si>
    <t>ÉLÉMENT D'OTP</t>
  </si>
  <si>
    <t>COUT PRÉPARATION</t>
  </si>
  <si>
    <t>MD</t>
  </si>
  <si>
    <t>PB</t>
  </si>
  <si>
    <t>SL</t>
  </si>
  <si>
    <t>LM</t>
  </si>
  <si>
    <t>Soldé</t>
  </si>
  <si>
    <t>LISTE STATUTS</t>
  </si>
  <si>
    <t>En cours</t>
  </si>
  <si>
    <t>Rebuté</t>
  </si>
  <si>
    <t>Attente décision BE</t>
  </si>
  <si>
    <t>Attente décision SRP</t>
  </si>
  <si>
    <t>NUMÉRO PV /AQ</t>
  </si>
  <si>
    <t>TYPES PALE</t>
  </si>
  <si>
    <t>PP 365A</t>
  </si>
  <si>
    <t>PP C621A</t>
  </si>
  <si>
    <t>PP H225</t>
  </si>
  <si>
    <t>PP M621A</t>
  </si>
  <si>
    <t>PP M621G</t>
  </si>
  <si>
    <t>PP S621A</t>
  </si>
  <si>
    <t>PP 332A MKI</t>
  </si>
  <si>
    <t>PP 332A MKII</t>
  </si>
  <si>
    <t>PA 332A MKII</t>
  </si>
  <si>
    <t>PA 332A MKI</t>
  </si>
  <si>
    <t>PA 365A</t>
  </si>
  <si>
    <t>PA H225</t>
  </si>
  <si>
    <t>PA M641A</t>
  </si>
  <si>
    <t>PA S641A</t>
  </si>
  <si>
    <t>PA T641A</t>
  </si>
  <si>
    <t>ROTOR 355A</t>
  </si>
  <si>
    <t>PP 355A</t>
  </si>
  <si>
    <t>NOM</t>
  </si>
  <si>
    <t>TRAVAUX / LIENS JIRA</t>
  </si>
  <si>
    <t>LISTE PREPARATEURS</t>
  </si>
  <si>
    <t>MOTIF DE RETOUR
MOTIF INDIÇAGE</t>
  </si>
  <si>
    <t>TOTAL</t>
  </si>
  <si>
    <t>BILAN ANNEE 20XX</t>
  </si>
  <si>
    <t xml:space="preserve">TYPES </t>
  </si>
  <si>
    <t>TYPES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</si>
</sst>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__&quot;DHT&quot;"/>
    <numFmt numFmtId="165" formatCode="#0__&quot;DHT&quot;;\(#0&quot;DHT&quot;\)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4" fontId="3" fillId="5" borderId="2" xfId="0" applyNumberFormat="1" applyFont="1" applyFill="1" applyBorder="1" applyAlignment="1">
      <alignment horizontal="center" vertical="center" wrapText="1"/>
    </xf>
    <xf numFmtId="14" fontId="3" fillId="5" borderId="3" xfId="0" applyNumberFormat="1" applyFont="1" applyFill="1" applyBorder="1" applyAlignment="1">
      <alignment horizontal="center" vertical="center" wrapText="1"/>
    </xf>
    <xf numFmtId="14" fontId="3" fillId="5" borderId="4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0" fillId="0" borderId="0" xfId="0" applyBorder="1"/>
    <xf numFmtId="0" fontId="1" fillId="3" borderId="0" xfId="0" applyFont="1" applyFill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0" fillId="0" borderId="0" xfId="1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/>
    <xf numFmtId="165" fontId="1" fillId="0" borderId="0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6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7178000227443056E-2"/>
          <c:y val="8.6188848345176372E-2"/>
          <c:w val="0.74596220060751961"/>
          <c:h val="0.74702413417834967"/>
        </c:manualLayout>
      </c:layout>
      <c:lineChart>
        <c:grouping val="standard"/>
        <c:varyColors val="0"/>
        <c:ser>
          <c:idx val="0"/>
          <c:order val="0"/>
          <c:tx>
            <c:strRef>
              <c:f>Données!$A$11</c:f>
              <c:strCache>
                <c:ptCount val="1"/>
                <c:pt idx="0">
                  <c:v>PP 332A MKI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Données!$B$11:$M$11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Données!$A$12</c:f>
              <c:strCache>
                <c:ptCount val="1"/>
                <c:pt idx="0">
                  <c:v>PP 332A MKII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Données!$B$12:$M$12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Données!$A$14</c:f>
              <c:strCache>
                <c:ptCount val="1"/>
                <c:pt idx="0">
                  <c:v>PP 365A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Données!$B$14:$M$14</c:f>
              <c:numCache>
                <c:formatCode>#0__"DHT";\(#0"DHT"\);</c:formatCode>
                <c:ptCount val="12"/>
                <c:pt idx="0">
                  <c:v>12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Données!$A$15</c:f>
              <c:strCache>
                <c:ptCount val="1"/>
                <c:pt idx="0">
                  <c:v>PP C621A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Données!$B$15:$M$15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Données!$A$16</c:f>
              <c:strCache>
                <c:ptCount val="1"/>
                <c:pt idx="0">
                  <c:v>PP H225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Données!$B$16:$M$16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Données!$A$17</c:f>
              <c:strCache>
                <c:ptCount val="1"/>
                <c:pt idx="0">
                  <c:v>PP M621A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Données!$B$17:$M$17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Données!$A$18</c:f>
              <c:strCache>
                <c:ptCount val="1"/>
                <c:pt idx="0">
                  <c:v>PP M621G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Données!$B$18:$M$18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Données!$A$19</c:f>
              <c:strCache>
                <c:ptCount val="1"/>
                <c:pt idx="0">
                  <c:v>PP S621A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Données!$B$19:$M$19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Données!$A$13</c:f>
              <c:strCache>
                <c:ptCount val="1"/>
                <c:pt idx="0">
                  <c:v>PP 355A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Données!$B$13:$M$13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952128"/>
        <c:axId val="207966208"/>
      </c:lineChart>
      <c:catAx>
        <c:axId val="207952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fr-FR"/>
          </a:p>
        </c:txPr>
        <c:crossAx val="207966208"/>
        <c:crosses val="autoZero"/>
        <c:auto val="1"/>
        <c:lblAlgn val="ctr"/>
        <c:lblOffset val="100"/>
        <c:noMultiLvlLbl val="0"/>
      </c:catAx>
      <c:valAx>
        <c:axId val="207966208"/>
        <c:scaling>
          <c:orientation val="minMax"/>
        </c:scaling>
        <c:delete val="0"/>
        <c:axPos val="l"/>
        <c:majorGridlines>
          <c:spPr>
            <a:ln>
              <a:solidFill>
                <a:schemeClr val="accent6">
                  <a:lumMod val="50000"/>
                </a:schemeClr>
              </a:solidFill>
            </a:ln>
          </c:spPr>
        </c:majorGridlines>
        <c:numFmt formatCode="0__&quot;DHT&quot;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crossAx val="207952128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83952161112632395"/>
          <c:y val="0.10867754945265989"/>
          <c:w val="0.16047841072828145"/>
          <c:h val="0.72112592023558031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</c:spPr>
  <c:printSettings>
    <c:headerFooter/>
    <c:pageMargins b="0.75" l="0.7" r="0.7" t="0.75" header="0.3" footer="0.3"/>
    <c:pageSetup/>
  </c:printSettings>
  <c:userShapes r:id="rId2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539274478107455"/>
          <c:y val="7.6432750784200754E-2"/>
          <c:w val="0.73369331317029085"/>
          <c:h val="0.75352819921900005"/>
        </c:manualLayout>
      </c:layout>
      <c:lineChart>
        <c:grouping val="standard"/>
        <c:varyColors val="0"/>
        <c:ser>
          <c:idx val="0"/>
          <c:order val="0"/>
          <c:tx>
            <c:strRef>
              <c:f>Données!$A$20</c:f>
              <c:strCache>
                <c:ptCount val="1"/>
                <c:pt idx="0">
                  <c:v>PA 332A MKI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Données!$B$20:$M$20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Données!$A$21</c:f>
              <c:strCache>
                <c:ptCount val="1"/>
                <c:pt idx="0">
                  <c:v>PA 332A MKII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Données!$B$21:$M$21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Données!$A$22</c:f>
              <c:strCache>
                <c:ptCount val="1"/>
                <c:pt idx="0">
                  <c:v>PA 365A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Données!$B$22:$M$22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Données!$A$23</c:f>
              <c:strCache>
                <c:ptCount val="1"/>
                <c:pt idx="0">
                  <c:v>PA H225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Données!$B$23:$M$23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Données!$A$24</c:f>
              <c:strCache>
                <c:ptCount val="1"/>
                <c:pt idx="0">
                  <c:v>PA M641A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Données!$B$24:$M$24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Données!$A$25</c:f>
              <c:strCache>
                <c:ptCount val="1"/>
                <c:pt idx="0">
                  <c:v>PA S641A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Données!$B$25:$M$25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Données!$A$26</c:f>
              <c:strCache>
                <c:ptCount val="1"/>
                <c:pt idx="0">
                  <c:v>PA T641A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Données!$B$26:$M$26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Données!$A$27</c:f>
              <c:strCache>
                <c:ptCount val="1"/>
                <c:pt idx="0">
                  <c:v>ROTOR 355A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Données!$B$1:$M$1</c:f>
              <c:numCache>
                <c:formatCode>General</c:formatCode>
                <c:ptCount val="12"/>
              </c:numCache>
            </c:numRef>
          </c:cat>
          <c:val>
            <c:numRef>
              <c:f>Données!$B$27:$M$27</c:f>
              <c:numCache>
                <c:formatCode>#0__"DHT";\(#0"DHT"\);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049280"/>
        <c:axId val="208050816"/>
      </c:lineChart>
      <c:catAx>
        <c:axId val="208049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fr-FR"/>
          </a:p>
        </c:txPr>
        <c:crossAx val="208050816"/>
        <c:crosses val="autoZero"/>
        <c:auto val="1"/>
        <c:lblAlgn val="ctr"/>
        <c:lblOffset val="100"/>
        <c:noMultiLvlLbl val="0"/>
      </c:catAx>
      <c:valAx>
        <c:axId val="208050816"/>
        <c:scaling>
          <c:orientation val="minMax"/>
        </c:scaling>
        <c:delete val="0"/>
        <c:axPos val="l"/>
        <c:majorGridlines>
          <c:spPr>
            <a:ln>
              <a:solidFill>
                <a:schemeClr val="accent6">
                  <a:lumMod val="50000"/>
                </a:schemeClr>
              </a:solidFill>
            </a:ln>
          </c:spPr>
        </c:majorGridlines>
        <c:numFmt formatCode="0__&quot;DHT&quot;" sourceLinked="0"/>
        <c:majorTickMark val="out"/>
        <c:minorTickMark val="none"/>
        <c:tickLblPos val="nextTo"/>
        <c:spPr>
          <a:ln>
            <a:solidFill>
              <a:schemeClr val="tx2">
                <a:lumMod val="60000"/>
                <a:lumOff val="40000"/>
              </a:schemeClr>
            </a:solidFill>
          </a:ln>
        </c:spPr>
        <c:crossAx val="208049280"/>
        <c:crosses val="autoZero"/>
        <c:crossBetween val="between"/>
      </c:valAx>
      <c:spPr>
        <a:blipFill>
          <a:blip xmlns:r="http://schemas.openxmlformats.org/officeDocument/2006/relationships" r:embed="rId1"/>
          <a:tile tx="0" ty="0" sx="100000" sy="100000" flip="none" algn="tl"/>
        </a:blipFill>
      </c:spPr>
    </c:plotArea>
    <c:legend>
      <c:legendPos val="r"/>
      <c:layout>
        <c:manualLayout>
          <c:xMode val="edge"/>
          <c:yMode val="edge"/>
          <c:x val="0.83952161112632395"/>
          <c:y val="0.17046616733883874"/>
          <c:w val="0.16047841072828145"/>
          <c:h val="0.63305140515972091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</c:spPr>
  <c:printSettings>
    <c:headerFooter/>
    <c:pageMargins b="0.75" l="0.7" r="0.7" t="0.75" header="0.3" footer="0.3"/>
    <c:pageSetup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24</xdr:row>
      <xdr:rowOff>9525</xdr:rowOff>
    </xdr:from>
    <xdr:to>
      <xdr:col>6</xdr:col>
      <xdr:colOff>485775</xdr:colOff>
      <xdr:row>44</xdr:row>
      <xdr:rowOff>104775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752475</xdr:colOff>
      <xdr:row>24</xdr:row>
      <xdr:rowOff>38100</xdr:rowOff>
    </xdr:from>
    <xdr:to>
      <xdr:col>14</xdr:col>
      <xdr:colOff>409575</xdr:colOff>
      <xdr:row>44</xdr:row>
      <xdr:rowOff>133350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0.3163</cdr:x>
      <cdr:y>0</cdr:y>
    </cdr:from>
    <cdr:to>
      <cdr:x>0.79015</cdr:x>
      <cdr:y>0.06829</cdr:y>
    </cdr:to>
    <cdr:sp macro="" textlink="">
      <cdr:nvSpPr>
        <cdr:cNvPr id="2" name="ZoneTexte 3"/>
        <cdr:cNvSpPr txBox="1"/>
      </cdr:nvSpPr>
      <cdr:spPr>
        <a:xfrm xmlns:a="http://schemas.openxmlformats.org/drawingml/2006/main">
          <a:off x="1651000" y="0"/>
          <a:ext cx="2473324" cy="2667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600" b="1"/>
            <a:t>TOTAL </a:t>
          </a:r>
          <a:r>
            <a:rPr lang="fr-FR" sz="1600" b="1" baseline="0"/>
            <a:t>PRINCIPALES</a:t>
          </a:r>
          <a:endParaRPr lang="fr-FR" sz="1600" b="1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0.3156</cdr:x>
      <cdr:y>0</cdr:y>
    </cdr:from>
    <cdr:to>
      <cdr:x>0.72923</cdr:x>
      <cdr:y>0.07805</cdr:y>
    </cdr:to>
    <cdr:sp macro="" textlink="">
      <cdr:nvSpPr>
        <cdr:cNvPr id="2" name="ZoneTexte 3"/>
        <cdr:cNvSpPr txBox="1"/>
      </cdr:nvSpPr>
      <cdr:spPr>
        <a:xfrm xmlns:a="http://schemas.openxmlformats.org/drawingml/2006/main">
          <a:off x="1815681" y="0"/>
          <a:ext cx="2379655" cy="30480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600" b="1"/>
            <a:t>TOTAL </a:t>
          </a:r>
          <a:r>
            <a:rPr lang="fr-FR" sz="1600" b="1" baseline="0"/>
            <a:t>ARRIERES</a:t>
          </a:r>
          <a:endParaRPr lang="fr-FR" sz="1600" b="1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3"/>
  <sheetViews>
    <sheetView showGridLines="0" tabSelected="1" workbookViewId="0">
      <pane ySplit="1" topLeftCell="A2" activePane="bottomLeft" state="frozen"/>
      <selection pane="bottomLeft" activeCell="H10" sqref="H10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20.7109375" customWidth="1"/>
    <col min="5" max="5" width="15.7109375" customWidth="1"/>
    <col min="7" max="7" width="20.7109375" customWidth="1"/>
    <col min="8" max="9" width="33.7109375" customWidth="1"/>
    <col min="10" max="10" width="14.7109375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61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8"/>
      <c r="B2" s="15" t="s">
        <v>37</v>
      </c>
      <c r="C2" s="15"/>
      <c r="D2" s="3"/>
      <c r="E2" s="3"/>
      <c r="F2" s="3"/>
      <c r="G2" s="3"/>
      <c r="H2" s="3"/>
      <c r="I2" s="3"/>
      <c r="J2" s="4">
        <v>12</v>
      </c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4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4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4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4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4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4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4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4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4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4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4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4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4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4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4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12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1"/>
      <c r="J21" s="1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K23" s="7" t="s">
        <v>7</v>
      </c>
      <c r="L23" s="14">
        <f>SUMIF(K2:K17,"SL",J2:J17)</f>
        <v>0</v>
      </c>
    </row>
  </sheetData>
  <customSheetViews>
    <customSheetView guid="{C752803B-9366-41AE-B003-F48479845FFA}">
      <pane ySplit="1" topLeftCell="A2" activePane="bottomLeft" state="frozen"/>
      <selection pane="bottomLeft" activeCell="I9" sqref="I9"/>
      <pageMargins left="0.7" right="0.7" top="0.75" bottom="0.75" header="0.3" footer="0.3"/>
      <pageSetup paperSize="9" orientation="portrait" r:id="rId1"/>
    </customSheetView>
    <customSheetView guid="{3FE55793-8BDC-466E-AFCE-E43403B95C2C}" topLeftCell="N1">
      <selection activeCell="N3" sqref="N3"/>
      <pageMargins left="0.7" right="0.7" top="0.75" bottom="0.75" header="0.3" footer="0.3"/>
      <pageSetup paperSize="9" orientation="portrait" r:id="rId2"/>
    </customSheetView>
    <customSheetView guid="{A29EEA06-35FC-4FE0-85CD-8B3EFCB99AB0}" topLeftCell="F1">
      <selection activeCell="N10" sqref="N10"/>
      <pageMargins left="0.7" right="0.7" top="0.75" bottom="0.75" header="0.3" footer="0.3"/>
      <pageSetup paperSize="9" orientation="portrait" r:id="rId3"/>
    </customSheetView>
    <customSheetView guid="{EDD6F9DE-8556-4942-8D88-06F39D09C97F}" topLeftCell="I1">
      <selection activeCell="N13" sqref="N13"/>
      <pageMargins left="0.7" right="0.7" top="0.75" bottom="0.75" header="0.3" footer="0.3"/>
      <pageSetup paperSize="9" orientation="portrait" r:id="rId4"/>
    </customSheetView>
    <customSheetView guid="{9D77F3F1-DA49-4020-B007-4F4C24C11582}">
      <pane ySplit="1" topLeftCell="A4" activePane="bottomLeft" state="frozen"/>
      <selection pane="bottomLeft" activeCell="M21" sqref="M21"/>
      <pageMargins left="0.7" right="0.7" top="0.75" bottom="0.75" header="0.3" footer="0.3"/>
      <pageSetup paperSize="9" orientation="portrait" r:id="rId5"/>
    </customSheetView>
  </customSheetViews>
  <mergeCells count="1">
    <mergeCell ref="A18:L18"/>
  </mergeCells>
  <conditionalFormatting sqref="L2:L17">
    <cfRule type="cellIs" dxfId="64" priority="2" operator="equal">
      <formula>"Attente décision SRP"</formula>
    </cfRule>
    <cfRule type="cellIs" dxfId="63" priority="3" operator="equal">
      <formula>"Attente décision BE"</formula>
    </cfRule>
    <cfRule type="cellIs" dxfId="62" priority="4" operator="equal">
      <formula>"Rebuté"</formula>
    </cfRule>
    <cfRule type="cellIs" dxfId="61" priority="5" operator="equal">
      <formula>"soldé"</formula>
    </cfRule>
  </conditionalFormatting>
  <conditionalFormatting sqref="L2:L17">
    <cfRule type="cellIs" dxfId="60" priority="1" operator="equal">
      <formula>"En cours"</formula>
    </cfRule>
  </conditionalFormatting>
  <pageMargins left="0.7" right="0.7" top="0.75" bottom="0.75" header="0.3" footer="0.3"/>
  <pageSetup paperSize="9" orientation="portrait" r:id="rId6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"/>
  <sheetViews>
    <sheetView showGridLines="0" workbookViewId="0">
      <pane ySplit="1" topLeftCell="A2" activePane="bottomLeft" state="frozen"/>
      <selection pane="bottomLeft" activeCell="C27" sqref="C27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18.85546875" customWidth="1"/>
    <col min="5" max="5" width="15.7109375" customWidth="1"/>
    <col min="7" max="7" width="20.7109375" customWidth="1"/>
    <col min="8" max="9" width="33.7109375" customWidth="1"/>
    <col min="10" max="10" width="14.85546875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36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16"/>
      <c r="B2" s="15"/>
      <c r="C2" s="8"/>
      <c r="D2" s="3"/>
      <c r="E2" s="3"/>
      <c r="F2" s="3"/>
      <c r="G2" s="3"/>
      <c r="H2" s="3"/>
      <c r="I2" s="3"/>
      <c r="J2" s="4"/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4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4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4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4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4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4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4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4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4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4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4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4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4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4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4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0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9"/>
      <c r="J21" s="10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I23" s="1"/>
      <c r="J23" s="1"/>
      <c r="K23" s="7" t="s">
        <v>7</v>
      </c>
      <c r="L23" s="14">
        <f>SUMIF(K2:K17,"SL",J2:J17)</f>
        <v>0</v>
      </c>
    </row>
  </sheetData>
  <customSheetViews>
    <customSheetView guid="{C752803B-9366-41AE-B003-F48479845FFA}">
      <selection activeCell="P21" sqref="P21"/>
      <pageMargins left="0.7" right="0.7" top="0.75" bottom="0.75" header="0.3" footer="0.3"/>
    </customSheetView>
    <customSheetView guid="{3FE55793-8BDC-466E-AFCE-E43403B95C2C}">
      <selection activeCell="P21" sqref="P21"/>
      <pageMargins left="0.7" right="0.7" top="0.75" bottom="0.75" header="0.3" footer="0.3"/>
    </customSheetView>
    <customSheetView guid="{A29EEA06-35FC-4FE0-85CD-8B3EFCB99AB0}">
      <selection activeCell="P21" sqref="P21"/>
      <pageMargins left="0.7" right="0.7" top="0.75" bottom="0.75" header="0.3" footer="0.3"/>
    </customSheetView>
    <customSheetView guid="{EDD6F9DE-8556-4942-8D88-06F39D09C97F}">
      <selection activeCell="P21" sqref="P21"/>
      <pageMargins left="0.7" right="0.7" top="0.75" bottom="0.75" header="0.3" footer="0.3"/>
    </customSheetView>
    <customSheetView guid="{9D77F3F1-DA49-4020-B007-4F4C24C11582}">
      <selection activeCell="P21" sqref="P21"/>
      <pageMargins left="0.7" right="0.7" top="0.75" bottom="0.75" header="0.3" footer="0.3"/>
    </customSheetView>
  </customSheetViews>
  <mergeCells count="1">
    <mergeCell ref="A18:L18"/>
  </mergeCells>
  <conditionalFormatting sqref="L2:L17">
    <cfRule type="cellIs" dxfId="59" priority="2" operator="equal">
      <formula>"Attente décision SRP"</formula>
    </cfRule>
    <cfRule type="cellIs" dxfId="58" priority="3" operator="equal">
      <formula>"Attente décision BE"</formula>
    </cfRule>
    <cfRule type="cellIs" dxfId="57" priority="4" operator="equal">
      <formula>"Rebuté"</formula>
    </cfRule>
    <cfRule type="cellIs" dxfId="56" priority="5" operator="equal">
      <formula>"soldé"</formula>
    </cfRule>
  </conditionalFormatting>
  <conditionalFormatting sqref="L2:L17">
    <cfRule type="cellIs" dxfId="55" priority="1" operator="equal">
      <formula>"En cours"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3"/>
  <sheetViews>
    <sheetView showGridLines="0" workbookViewId="0">
      <pane ySplit="1" topLeftCell="A2" activePane="bottomLeft" state="frozen"/>
      <selection pane="bottomLeft" activeCell="B26" sqref="B26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20.7109375" customWidth="1"/>
    <col min="5" max="5" width="15.7109375" customWidth="1"/>
    <col min="7" max="7" width="20.7109375" customWidth="1"/>
    <col min="8" max="9" width="33.7109375" customWidth="1"/>
    <col min="10" max="10" width="15.7109375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36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8"/>
      <c r="B2" s="15"/>
      <c r="C2" s="8"/>
      <c r="D2" s="3"/>
      <c r="E2" s="3"/>
      <c r="F2" s="3"/>
      <c r="G2" s="3"/>
      <c r="H2" s="3"/>
      <c r="I2" s="3"/>
      <c r="J2" s="4"/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4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4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4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4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4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4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4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4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4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4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4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4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4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4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4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0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9"/>
      <c r="J21" s="10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I23" s="1"/>
      <c r="J23" s="1"/>
      <c r="K23" s="7" t="s">
        <v>7</v>
      </c>
      <c r="L23" s="14">
        <f>SUMIF(K2:K17,"SL",J2:J17)</f>
        <v>0</v>
      </c>
    </row>
  </sheetData>
  <customSheetViews>
    <customSheetView guid="{C752803B-9366-41AE-B003-F48479845FFA}">
      <pageMargins left="0.7" right="0.7" top="0.75" bottom="0.75" header="0.3" footer="0.3"/>
    </customSheetView>
    <customSheetView guid="{3FE55793-8BDC-466E-AFCE-E43403B95C2C}">
      <pageMargins left="0.7" right="0.7" top="0.75" bottom="0.75" header="0.3" footer="0.3"/>
    </customSheetView>
    <customSheetView guid="{A29EEA06-35FC-4FE0-85CD-8B3EFCB99AB0}">
      <pageMargins left="0.7" right="0.7" top="0.75" bottom="0.75" header="0.3" footer="0.3"/>
    </customSheetView>
    <customSheetView guid="{EDD6F9DE-8556-4942-8D88-06F39D09C97F}">
      <pageMargins left="0.7" right="0.7" top="0.75" bottom="0.75" header="0.3" footer="0.3"/>
    </customSheetView>
    <customSheetView guid="{9D77F3F1-DA49-4020-B007-4F4C24C11582}">
      <pageMargins left="0.7" right="0.7" top="0.75" bottom="0.75" header="0.3" footer="0.3"/>
    </customSheetView>
  </customSheetViews>
  <mergeCells count="1">
    <mergeCell ref="A18:L18"/>
  </mergeCells>
  <conditionalFormatting sqref="L2:L17">
    <cfRule type="cellIs" dxfId="54" priority="2" operator="equal">
      <formula>"Attente décision SRP"</formula>
    </cfRule>
    <cfRule type="cellIs" dxfId="53" priority="3" operator="equal">
      <formula>"Attente décision BE"</formula>
    </cfRule>
    <cfRule type="cellIs" dxfId="52" priority="4" operator="equal">
      <formula>"Rebuté"</formula>
    </cfRule>
    <cfRule type="cellIs" dxfId="51" priority="5" operator="equal">
      <formula>"soldé"</formula>
    </cfRule>
  </conditionalFormatting>
  <conditionalFormatting sqref="L2:L17">
    <cfRule type="cellIs" dxfId="50" priority="1" operator="equal">
      <formula>"En cours"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3"/>
  <sheetViews>
    <sheetView showGridLines="0" workbookViewId="0">
      <pane ySplit="1" topLeftCell="A2" activePane="bottomLeft" state="frozen"/>
      <selection pane="bottomLeft" activeCell="B24" sqref="B24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20.7109375" customWidth="1"/>
    <col min="5" max="5" width="15.7109375" customWidth="1"/>
    <col min="7" max="7" width="20.7109375" customWidth="1"/>
    <col min="8" max="9" width="33.7109375" customWidth="1"/>
    <col min="10" max="10" width="14.28515625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36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8"/>
      <c r="B2" s="15"/>
      <c r="C2" s="8"/>
      <c r="D2" s="3"/>
      <c r="E2" s="3"/>
      <c r="F2" s="3"/>
      <c r="G2" s="3"/>
      <c r="H2" s="3"/>
      <c r="I2" s="3"/>
      <c r="J2" s="4"/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4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4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4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4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4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4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4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4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4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4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4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4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4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4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4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0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9"/>
      <c r="J21" s="10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I23" s="1"/>
      <c r="J23" s="1"/>
      <c r="K23" s="7" t="s">
        <v>7</v>
      </c>
      <c r="L23" s="14">
        <f>SUMIF(K2:K17,"SL",J2:J17)</f>
        <v>0</v>
      </c>
    </row>
  </sheetData>
  <mergeCells count="1">
    <mergeCell ref="A18:L18"/>
  </mergeCells>
  <conditionalFormatting sqref="L2:L17">
    <cfRule type="cellIs" dxfId="49" priority="2" operator="equal">
      <formula>"Attente décision SRP"</formula>
    </cfRule>
    <cfRule type="cellIs" dxfId="48" priority="3" operator="equal">
      <formula>"Attente décision BE"</formula>
    </cfRule>
    <cfRule type="cellIs" dxfId="47" priority="4" operator="equal">
      <formula>"Rebuté"</formula>
    </cfRule>
    <cfRule type="cellIs" dxfId="46" priority="5" operator="equal">
      <formula>"soldé"</formula>
    </cfRule>
  </conditionalFormatting>
  <conditionalFormatting sqref="L2:L17">
    <cfRule type="cellIs" dxfId="45" priority="1" operator="equal">
      <formula>"En cours"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3"/>
  <sheetViews>
    <sheetView showGridLines="0" workbookViewId="0">
      <pane ySplit="1" topLeftCell="A2" activePane="bottomLeft" state="frozen"/>
      <selection pane="bottomLeft" activeCell="C25" sqref="C25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20.7109375" customWidth="1"/>
    <col min="5" max="5" width="15.7109375" customWidth="1"/>
    <col min="7" max="7" width="20.7109375" customWidth="1"/>
    <col min="8" max="9" width="33.7109375" customWidth="1"/>
    <col min="10" max="10" width="14.42578125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36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8"/>
      <c r="B2" s="15"/>
      <c r="C2" s="8"/>
      <c r="D2" s="3"/>
      <c r="E2" s="3"/>
      <c r="F2" s="3"/>
      <c r="G2" s="3"/>
      <c r="H2" s="3"/>
      <c r="I2" s="3"/>
      <c r="J2" s="4"/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4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4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4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4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4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4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4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4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4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4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4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4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4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4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4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0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9"/>
      <c r="J21" s="10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I23" s="1"/>
      <c r="J23" s="1"/>
      <c r="K23" s="7" t="s">
        <v>7</v>
      </c>
      <c r="L23" s="14">
        <f>SUMIF(K2:K17,"SL",J2:J17)</f>
        <v>0</v>
      </c>
    </row>
  </sheetData>
  <mergeCells count="1">
    <mergeCell ref="A18:L18"/>
  </mergeCells>
  <conditionalFormatting sqref="L2:L17">
    <cfRule type="cellIs" dxfId="44" priority="2" operator="equal">
      <formula>"Attente décision SRP"</formula>
    </cfRule>
    <cfRule type="cellIs" dxfId="43" priority="3" operator="equal">
      <formula>"Attente décision BE"</formula>
    </cfRule>
    <cfRule type="cellIs" dxfId="42" priority="4" operator="equal">
      <formula>"Rebuté"</formula>
    </cfRule>
    <cfRule type="cellIs" dxfId="41" priority="5" operator="equal">
      <formula>"soldé"</formula>
    </cfRule>
  </conditionalFormatting>
  <conditionalFormatting sqref="L2:L17">
    <cfRule type="cellIs" dxfId="40" priority="1" operator="equal">
      <formula>"En cours"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23"/>
  <sheetViews>
    <sheetView showGridLines="0" workbookViewId="0">
      <pane ySplit="1" topLeftCell="A2" activePane="bottomLeft" state="frozen"/>
      <selection pane="bottomLeft" activeCell="C28" sqref="C28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20.7109375" customWidth="1"/>
    <col min="5" max="5" width="15.7109375" customWidth="1"/>
    <col min="7" max="7" width="20.7109375" customWidth="1"/>
    <col min="8" max="9" width="33.7109375" customWidth="1"/>
    <col min="10" max="10" width="14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36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8"/>
      <c r="B2" s="15"/>
      <c r="C2" s="8"/>
      <c r="D2" s="3"/>
      <c r="E2" s="3"/>
      <c r="F2" s="3"/>
      <c r="G2" s="3"/>
      <c r="H2" s="3"/>
      <c r="I2" s="3"/>
      <c r="J2" s="3"/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3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3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3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3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3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3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3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3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3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3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3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3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3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3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3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0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9"/>
      <c r="J21" s="10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I23" s="1"/>
      <c r="J23" s="1"/>
      <c r="K23" s="7" t="s">
        <v>7</v>
      </c>
      <c r="L23" s="14">
        <f>SUMIF(K2:K17,"SL",J2:J17)</f>
        <v>0</v>
      </c>
    </row>
  </sheetData>
  <mergeCells count="1">
    <mergeCell ref="A18:L18"/>
  </mergeCells>
  <conditionalFormatting sqref="L2:L17">
    <cfRule type="cellIs" dxfId="39" priority="2" operator="equal">
      <formula>"Attente décision SRP"</formula>
    </cfRule>
    <cfRule type="cellIs" dxfId="38" priority="3" operator="equal">
      <formula>"Attente décision BE"</formula>
    </cfRule>
    <cfRule type="cellIs" dxfId="37" priority="4" operator="equal">
      <formula>"Rebuté"</formula>
    </cfRule>
    <cfRule type="cellIs" dxfId="36" priority="5" operator="equal">
      <formula>"soldé"</formula>
    </cfRule>
  </conditionalFormatting>
  <conditionalFormatting sqref="L2:L17">
    <cfRule type="cellIs" dxfId="35" priority="1" operator="equal">
      <formula>"En cours"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3"/>
  <sheetViews>
    <sheetView showGridLines="0" workbookViewId="0">
      <pane ySplit="1" topLeftCell="A2" activePane="bottomLeft" state="frozen"/>
      <selection pane="bottomLeft" activeCell="D24" sqref="D24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20.7109375" customWidth="1"/>
    <col min="5" max="5" width="15.7109375" customWidth="1"/>
    <col min="7" max="7" width="20.7109375" customWidth="1"/>
    <col min="8" max="9" width="33.7109375" customWidth="1"/>
    <col min="10" max="10" width="14.140625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36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8"/>
      <c r="B2" s="15"/>
      <c r="C2" s="8"/>
      <c r="D2" s="3"/>
      <c r="E2" s="3"/>
      <c r="F2" s="3"/>
      <c r="G2" s="3"/>
      <c r="H2" s="3"/>
      <c r="I2" s="3"/>
      <c r="J2" s="3"/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3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3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3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3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3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3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3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3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3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3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3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3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3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3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3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0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9"/>
      <c r="J21" s="10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I23" s="1"/>
      <c r="J23" s="1"/>
      <c r="K23" s="7" t="s">
        <v>7</v>
      </c>
      <c r="L23" s="14">
        <f>SUMIF(K2:K17,"SL",J2:J17)</f>
        <v>0</v>
      </c>
    </row>
  </sheetData>
  <mergeCells count="1">
    <mergeCell ref="A18:L18"/>
  </mergeCells>
  <conditionalFormatting sqref="L2:L17">
    <cfRule type="cellIs" dxfId="34" priority="2" operator="equal">
      <formula>"Attente décision SRP"</formula>
    </cfRule>
    <cfRule type="cellIs" dxfId="33" priority="3" operator="equal">
      <formula>"Attente décision BE"</formula>
    </cfRule>
    <cfRule type="cellIs" dxfId="32" priority="4" operator="equal">
      <formula>"Rebuté"</formula>
    </cfRule>
    <cfRule type="cellIs" dxfId="31" priority="5" operator="equal">
      <formula>"soldé"</formula>
    </cfRule>
  </conditionalFormatting>
  <conditionalFormatting sqref="L2:L17">
    <cfRule type="cellIs" dxfId="30" priority="1" operator="equal">
      <formula>"En cours"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23"/>
  <sheetViews>
    <sheetView showGridLines="0" workbookViewId="0">
      <pane ySplit="1" topLeftCell="A2" activePane="bottomLeft" state="frozen"/>
      <selection pane="bottomLeft" activeCell="D28" sqref="D28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20.7109375" customWidth="1"/>
    <col min="5" max="5" width="15.7109375" customWidth="1"/>
    <col min="7" max="7" width="20.7109375" customWidth="1"/>
    <col min="8" max="9" width="33.7109375" customWidth="1"/>
    <col min="10" max="10" width="14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36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8"/>
      <c r="B2" s="15"/>
      <c r="C2" s="8"/>
      <c r="D2" s="3"/>
      <c r="E2" s="3"/>
      <c r="F2" s="3"/>
      <c r="G2" s="3"/>
      <c r="H2" s="3"/>
      <c r="I2" s="3"/>
      <c r="J2" s="3"/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3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3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3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3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3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3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3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3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3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3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3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3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3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3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3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0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9"/>
      <c r="J21" s="10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I23" s="1"/>
      <c r="J23" s="1"/>
      <c r="K23" s="7" t="s">
        <v>7</v>
      </c>
      <c r="L23" s="14">
        <f>SUMIF(K2:K17,"SL",J2:J17)</f>
        <v>0</v>
      </c>
    </row>
  </sheetData>
  <mergeCells count="1">
    <mergeCell ref="A18:L18"/>
  </mergeCells>
  <conditionalFormatting sqref="L2:L17">
    <cfRule type="cellIs" dxfId="29" priority="2" operator="equal">
      <formula>"Attente décision SRP"</formula>
    </cfRule>
    <cfRule type="cellIs" dxfId="28" priority="3" operator="equal">
      <formula>"Attente décision BE"</formula>
    </cfRule>
    <cfRule type="cellIs" dxfId="27" priority="4" operator="equal">
      <formula>"Rebuté"</formula>
    </cfRule>
    <cfRule type="cellIs" dxfId="26" priority="5" operator="equal">
      <formula>"soldé"</formula>
    </cfRule>
  </conditionalFormatting>
  <conditionalFormatting sqref="L2:L17">
    <cfRule type="cellIs" dxfId="25" priority="1" operator="equal">
      <formula>"En cours"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23"/>
  <sheetViews>
    <sheetView showGridLines="0" workbookViewId="0">
      <pane ySplit="1" topLeftCell="A2" activePane="bottomLeft" state="frozen"/>
      <selection pane="bottomLeft" activeCell="E30" sqref="E30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20.7109375" customWidth="1"/>
    <col min="5" max="5" width="15.7109375" customWidth="1"/>
    <col min="7" max="7" width="20.7109375" customWidth="1"/>
    <col min="8" max="9" width="33.7109375" customWidth="1"/>
    <col min="10" max="10" width="13.85546875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36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8"/>
      <c r="B2" s="15"/>
      <c r="C2" s="8"/>
      <c r="D2" s="3"/>
      <c r="E2" s="3"/>
      <c r="F2" s="3"/>
      <c r="G2" s="3"/>
      <c r="H2" s="3"/>
      <c r="I2" s="3"/>
      <c r="J2" s="3"/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3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3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3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3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3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3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3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3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3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3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3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3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3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3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3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0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9"/>
      <c r="J21" s="10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I23" s="1"/>
      <c r="J23" s="1"/>
      <c r="K23" s="7" t="s">
        <v>7</v>
      </c>
      <c r="L23" s="14">
        <f>SUMIF(K2:K17,"SL",J2:J17)</f>
        <v>0</v>
      </c>
    </row>
  </sheetData>
  <mergeCells count="1">
    <mergeCell ref="A18:L18"/>
  </mergeCells>
  <conditionalFormatting sqref="L2:L17">
    <cfRule type="cellIs" dxfId="24" priority="2" operator="equal">
      <formula>"Attente décision SRP"</formula>
    </cfRule>
    <cfRule type="cellIs" dxfId="23" priority="3" operator="equal">
      <formula>"Attente décision BE"</formula>
    </cfRule>
    <cfRule type="cellIs" dxfId="22" priority="4" operator="equal">
      <formula>"Rebuté"</formula>
    </cfRule>
    <cfRule type="cellIs" dxfId="21" priority="5" operator="equal">
      <formula>"soldé"</formula>
    </cfRule>
  </conditionalFormatting>
  <conditionalFormatting sqref="L2:L17">
    <cfRule type="cellIs" dxfId="20" priority="1" operator="equal">
      <formula>"En cours"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23"/>
  <sheetViews>
    <sheetView showGridLines="0" workbookViewId="0">
      <selection activeCell="F30" sqref="F30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20.7109375" customWidth="1"/>
    <col min="5" max="5" width="15.7109375" customWidth="1"/>
    <col min="7" max="7" width="20.7109375" customWidth="1"/>
    <col min="8" max="9" width="33.7109375" customWidth="1"/>
    <col min="10" max="10" width="14.140625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36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8"/>
      <c r="B2" s="15"/>
      <c r="C2" s="8"/>
      <c r="D2" s="3"/>
      <c r="E2" s="3"/>
      <c r="F2" s="3"/>
      <c r="G2" s="3"/>
      <c r="H2" s="3"/>
      <c r="I2" s="3"/>
      <c r="J2" s="3"/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3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3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3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3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3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3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3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3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3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3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3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3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3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3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3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0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9"/>
      <c r="J21" s="10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I23" s="1"/>
      <c r="J23" s="1"/>
      <c r="K23" s="7" t="s">
        <v>7</v>
      </c>
      <c r="L23" s="14">
        <f>SUMIF(K2:K17,"SL",J2:J17)</f>
        <v>0</v>
      </c>
    </row>
  </sheetData>
  <mergeCells count="1">
    <mergeCell ref="A18:L18"/>
  </mergeCells>
  <conditionalFormatting sqref="L2:L17">
    <cfRule type="cellIs" dxfId="19" priority="2" operator="equal">
      <formula>"Attente décision SRP"</formula>
    </cfRule>
    <cfRule type="cellIs" dxfId="18" priority="3" operator="equal">
      <formula>"Attente décision BE"</formula>
    </cfRule>
    <cfRule type="cellIs" dxfId="17" priority="4" operator="equal">
      <formula>"Rebuté"</formula>
    </cfRule>
    <cfRule type="cellIs" dxfId="16" priority="5" operator="equal">
      <formula>"soldé"</formula>
    </cfRule>
  </conditionalFormatting>
  <conditionalFormatting sqref="L2:L17">
    <cfRule type="cellIs" dxfId="15" priority="1" operator="equal">
      <formula>"En cours"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3"/>
  <sheetViews>
    <sheetView showGridLines="0" workbookViewId="0">
      <selection activeCell="G29" sqref="G29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20.7109375" customWidth="1"/>
    <col min="5" max="5" width="15.7109375" customWidth="1"/>
    <col min="7" max="7" width="20.7109375" customWidth="1"/>
    <col min="8" max="9" width="33.7109375" customWidth="1"/>
    <col min="10" max="10" width="14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36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8"/>
      <c r="B2" s="15"/>
      <c r="C2" s="8"/>
      <c r="D2" s="3"/>
      <c r="E2" s="3"/>
      <c r="F2" s="3"/>
      <c r="G2" s="3"/>
      <c r="H2" s="3"/>
      <c r="I2" s="3"/>
      <c r="J2" s="3"/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3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3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3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3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3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3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3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3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3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3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3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3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3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3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3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0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9"/>
      <c r="J21" s="10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I23" s="1"/>
      <c r="J23" s="1"/>
      <c r="K23" s="7" t="s">
        <v>7</v>
      </c>
      <c r="L23" s="14">
        <f>SUMIF(K2:K17,"SL",J2:J17)</f>
        <v>0</v>
      </c>
    </row>
  </sheetData>
  <mergeCells count="1">
    <mergeCell ref="A18:L18"/>
  </mergeCells>
  <conditionalFormatting sqref="L2:L17">
    <cfRule type="cellIs" dxfId="14" priority="2" operator="equal">
      <formula>"Attente décision SRP"</formula>
    </cfRule>
    <cfRule type="cellIs" dxfId="13" priority="3" operator="equal">
      <formula>"Attente décision BE"</formula>
    </cfRule>
    <cfRule type="cellIs" dxfId="12" priority="4" operator="equal">
      <formula>"Rebuté"</formula>
    </cfRule>
    <cfRule type="cellIs" dxfId="11" priority="5" operator="equal">
      <formula>"soldé"</formula>
    </cfRule>
  </conditionalFormatting>
  <conditionalFormatting sqref="L2:L17">
    <cfRule type="cellIs" dxfId="10" priority="1" operator="equal">
      <formula>"En cours"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23"/>
  <sheetViews>
    <sheetView showGridLines="0" workbookViewId="0">
      <pane ySplit="1" topLeftCell="A2" activePane="bottomLeft" state="frozen"/>
      <selection pane="bottomLeft" activeCell="I25" sqref="I25"/>
    </sheetView>
  </sheetViews>
  <sheetFormatPr baseColWidth="10" defaultRowHeight="15" x14ac:dyDescent="0.25"/>
  <cols>
    <col min="2" max="2" width="12.7109375" customWidth="1"/>
    <col min="3" max="3" width="15.7109375" customWidth="1"/>
    <col min="4" max="4" width="20.7109375" customWidth="1"/>
    <col min="5" max="5" width="15.7109375" customWidth="1"/>
    <col min="7" max="7" width="20.7109375" customWidth="1"/>
    <col min="8" max="9" width="33.7109375" customWidth="1"/>
    <col min="10" max="10" width="14" customWidth="1"/>
    <col min="11" max="11" width="10.7109375" customWidth="1"/>
    <col min="12" max="12" width="14.85546875" customWidth="1"/>
  </cols>
  <sheetData>
    <row r="1" spans="1:12" ht="30" x14ac:dyDescent="0.25">
      <c r="A1" s="21" t="s">
        <v>1</v>
      </c>
      <c r="B1" s="21" t="s">
        <v>36</v>
      </c>
      <c r="C1" s="21" t="s">
        <v>20</v>
      </c>
      <c r="D1" s="21" t="s">
        <v>35</v>
      </c>
      <c r="E1" s="21" t="s">
        <v>22</v>
      </c>
      <c r="F1" s="21" t="s">
        <v>0</v>
      </c>
      <c r="G1" s="21" t="s">
        <v>23</v>
      </c>
      <c r="H1" s="21" t="s">
        <v>57</v>
      </c>
      <c r="I1" s="21" t="s">
        <v>55</v>
      </c>
      <c r="J1" s="21" t="s">
        <v>24</v>
      </c>
      <c r="K1" s="21" t="s">
        <v>54</v>
      </c>
      <c r="L1" s="21" t="s">
        <v>6</v>
      </c>
    </row>
    <row r="2" spans="1:12" x14ac:dyDescent="0.25">
      <c r="A2" s="8"/>
      <c r="B2" s="15"/>
      <c r="C2" s="8"/>
      <c r="D2" s="3"/>
      <c r="E2" s="3"/>
      <c r="F2" s="3"/>
      <c r="G2" s="3"/>
      <c r="H2" s="3"/>
      <c r="I2" s="3"/>
      <c r="J2" s="4"/>
      <c r="K2" s="11"/>
      <c r="L2" s="3"/>
    </row>
    <row r="3" spans="1:12" x14ac:dyDescent="0.25">
      <c r="A3" s="2"/>
      <c r="B3" s="2"/>
      <c r="C3" s="2"/>
      <c r="D3" s="3"/>
      <c r="E3" s="3"/>
      <c r="F3" s="3"/>
      <c r="G3" s="3"/>
      <c r="H3" s="3"/>
      <c r="I3" s="3"/>
      <c r="J3" s="4"/>
      <c r="K3" s="11"/>
      <c r="L3" s="3"/>
    </row>
    <row r="4" spans="1:12" x14ac:dyDescent="0.25">
      <c r="A4" s="2"/>
      <c r="B4" s="2"/>
      <c r="C4" s="3"/>
      <c r="D4" s="3"/>
      <c r="E4" s="3"/>
      <c r="F4" s="3"/>
      <c r="G4" s="3"/>
      <c r="H4" s="3"/>
      <c r="I4" s="3"/>
      <c r="J4" s="4"/>
      <c r="K4" s="11"/>
      <c r="L4" s="3"/>
    </row>
    <row r="5" spans="1:12" x14ac:dyDescent="0.25">
      <c r="A5" s="2"/>
      <c r="B5" s="2"/>
      <c r="C5" s="3"/>
      <c r="D5" s="3"/>
      <c r="E5" s="3"/>
      <c r="F5" s="3"/>
      <c r="G5" s="3"/>
      <c r="H5" s="3"/>
      <c r="I5" s="3"/>
      <c r="J5" s="4"/>
      <c r="K5" s="11"/>
      <c r="L5" s="3"/>
    </row>
    <row r="6" spans="1:12" x14ac:dyDescent="0.25">
      <c r="A6" s="2"/>
      <c r="B6" s="2"/>
      <c r="C6" s="3"/>
      <c r="D6" s="3"/>
      <c r="E6" s="3"/>
      <c r="F6" s="3"/>
      <c r="G6" s="3"/>
      <c r="H6" s="3"/>
      <c r="I6" s="3"/>
      <c r="J6" s="4"/>
      <c r="K6" s="11"/>
      <c r="L6" s="3"/>
    </row>
    <row r="7" spans="1:12" x14ac:dyDescent="0.25">
      <c r="A7" s="2"/>
      <c r="B7" s="2"/>
      <c r="C7" s="3"/>
      <c r="D7" s="3"/>
      <c r="E7" s="3"/>
      <c r="F7" s="3"/>
      <c r="G7" s="3"/>
      <c r="H7" s="3"/>
      <c r="I7" s="3"/>
      <c r="J7" s="4"/>
      <c r="K7" s="11"/>
      <c r="L7" s="3"/>
    </row>
    <row r="8" spans="1:12" x14ac:dyDescent="0.25">
      <c r="A8" s="2"/>
      <c r="B8" s="2"/>
      <c r="C8" s="3"/>
      <c r="D8" s="3"/>
      <c r="E8" s="3"/>
      <c r="F8" s="3"/>
      <c r="G8" s="3"/>
      <c r="H8" s="3"/>
      <c r="I8" s="3"/>
      <c r="J8" s="4"/>
      <c r="K8" s="11"/>
      <c r="L8" s="3"/>
    </row>
    <row r="9" spans="1:12" x14ac:dyDescent="0.25">
      <c r="A9" s="2"/>
      <c r="B9" s="2"/>
      <c r="C9" s="3"/>
      <c r="D9" s="3"/>
      <c r="E9" s="3"/>
      <c r="F9" s="3"/>
      <c r="G9" s="3"/>
      <c r="H9" s="3"/>
      <c r="I9" s="3"/>
      <c r="J9" s="4"/>
      <c r="K9" s="11"/>
      <c r="L9" s="3"/>
    </row>
    <row r="10" spans="1:12" x14ac:dyDescent="0.25">
      <c r="A10" s="2"/>
      <c r="B10" s="2"/>
      <c r="C10" s="3"/>
      <c r="D10" s="3"/>
      <c r="E10" s="3"/>
      <c r="F10" s="3"/>
      <c r="G10" s="3"/>
      <c r="H10" s="3"/>
      <c r="I10" s="3"/>
      <c r="J10" s="4"/>
      <c r="K10" s="11"/>
      <c r="L10" s="3"/>
    </row>
    <row r="11" spans="1:12" x14ac:dyDescent="0.25">
      <c r="A11" s="2"/>
      <c r="B11" s="2"/>
      <c r="C11" s="3"/>
      <c r="D11" s="3"/>
      <c r="E11" s="3"/>
      <c r="F11" s="3"/>
      <c r="G11" s="3"/>
      <c r="H11" s="3"/>
      <c r="I11" s="3"/>
      <c r="J11" s="4"/>
      <c r="K11" s="11"/>
      <c r="L11" s="3"/>
    </row>
    <row r="12" spans="1:12" x14ac:dyDescent="0.25">
      <c r="A12" s="2"/>
      <c r="B12" s="2"/>
      <c r="C12" s="3"/>
      <c r="D12" s="3"/>
      <c r="E12" s="3"/>
      <c r="F12" s="3"/>
      <c r="G12" s="3"/>
      <c r="H12" s="3"/>
      <c r="I12" s="3"/>
      <c r="J12" s="4"/>
      <c r="K12" s="11"/>
      <c r="L12" s="3"/>
    </row>
    <row r="13" spans="1:12" x14ac:dyDescent="0.25">
      <c r="A13" s="2"/>
      <c r="B13" s="2"/>
      <c r="C13" s="3"/>
      <c r="D13" s="3"/>
      <c r="E13" s="3"/>
      <c r="F13" s="3"/>
      <c r="G13" s="3"/>
      <c r="H13" s="3"/>
      <c r="I13" s="3"/>
      <c r="J13" s="4"/>
      <c r="K13" s="11"/>
      <c r="L13" s="3"/>
    </row>
    <row r="14" spans="1:12" x14ac:dyDescent="0.25">
      <c r="A14" s="2"/>
      <c r="B14" s="2"/>
      <c r="C14" s="3"/>
      <c r="D14" s="3"/>
      <c r="E14" s="3"/>
      <c r="F14" s="3"/>
      <c r="G14" s="3"/>
      <c r="H14" s="3"/>
      <c r="I14" s="3"/>
      <c r="J14" s="4"/>
      <c r="K14" s="11"/>
      <c r="L14" s="3"/>
    </row>
    <row r="15" spans="1:12" x14ac:dyDescent="0.25">
      <c r="A15" s="2"/>
      <c r="B15" s="2"/>
      <c r="C15" s="3"/>
      <c r="D15" s="3"/>
      <c r="E15" s="3"/>
      <c r="F15" s="3"/>
      <c r="G15" s="3"/>
      <c r="H15" s="3"/>
      <c r="I15" s="3"/>
      <c r="J15" s="4"/>
      <c r="K15" s="11"/>
      <c r="L15" s="3"/>
    </row>
    <row r="16" spans="1:12" x14ac:dyDescent="0.25">
      <c r="A16" s="2"/>
      <c r="B16" s="2"/>
      <c r="C16" s="3"/>
      <c r="D16" s="3"/>
      <c r="E16" s="3"/>
      <c r="F16" s="3"/>
      <c r="G16" s="3"/>
      <c r="H16" s="3"/>
      <c r="I16" s="3"/>
      <c r="J16" s="4"/>
      <c r="K16" s="11"/>
      <c r="L16" s="3"/>
    </row>
    <row r="17" spans="1:12" x14ac:dyDescent="0.25">
      <c r="A17" s="2"/>
      <c r="B17" s="2"/>
      <c r="C17" s="3"/>
      <c r="D17" s="3"/>
      <c r="E17" s="3"/>
      <c r="F17" s="3"/>
      <c r="G17" s="3"/>
      <c r="H17" s="3"/>
      <c r="I17" s="3"/>
      <c r="J17" s="4"/>
      <c r="K17" s="11"/>
      <c r="L17" s="3"/>
    </row>
    <row r="18" spans="1:12" ht="5.0999999999999996" customHeight="1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C19" s="5"/>
      <c r="D19" s="5"/>
      <c r="E19" s="5"/>
      <c r="F19" s="5"/>
      <c r="G19" s="5"/>
      <c r="H19" s="9"/>
    </row>
    <row r="20" spans="1:12" x14ac:dyDescent="0.25">
      <c r="C20" s="1"/>
      <c r="D20" s="1"/>
      <c r="E20" s="1"/>
      <c r="F20" s="1"/>
      <c r="G20" s="1"/>
      <c r="H20" s="10"/>
      <c r="I20" s="6" t="s">
        <v>21</v>
      </c>
      <c r="J20" s="22">
        <f>SUM(J2:J17)</f>
        <v>0</v>
      </c>
      <c r="K20" s="7" t="s">
        <v>4</v>
      </c>
      <c r="L20" s="14">
        <f>SUMIF(K2:K17,"MD",J2:J17)</f>
        <v>0</v>
      </c>
    </row>
    <row r="21" spans="1:12" x14ac:dyDescent="0.25">
      <c r="C21" s="1"/>
      <c r="D21" s="1"/>
      <c r="E21" s="1"/>
      <c r="F21" s="1"/>
      <c r="G21" s="1"/>
      <c r="H21" s="1"/>
      <c r="I21" s="9"/>
      <c r="J21" s="10"/>
      <c r="K21" s="7" t="s">
        <v>5</v>
      </c>
      <c r="L21" s="14">
        <f>SUMIF(K2:K17,"LM",J2:J17)</f>
        <v>0</v>
      </c>
    </row>
    <row r="22" spans="1:12" x14ac:dyDescent="0.25">
      <c r="C22" s="1"/>
      <c r="D22" s="1"/>
      <c r="E22" s="1"/>
      <c r="F22" s="1"/>
      <c r="G22" s="1"/>
      <c r="H22" s="1"/>
      <c r="I22" s="1"/>
      <c r="J22" s="1"/>
      <c r="K22" s="7" t="s">
        <v>2</v>
      </c>
      <c r="L22" s="14">
        <f>SUMIF(K2:K17,"PB",J2:J17)</f>
        <v>0</v>
      </c>
    </row>
    <row r="23" spans="1:12" x14ac:dyDescent="0.25">
      <c r="C23" s="1"/>
      <c r="D23" s="1"/>
      <c r="E23" s="1"/>
      <c r="F23" s="1"/>
      <c r="G23" s="1"/>
      <c r="I23" s="1"/>
      <c r="J23" s="1"/>
      <c r="K23" s="7" t="s">
        <v>7</v>
      </c>
      <c r="L23" s="14">
        <f>SUMIF(K2:K17,"SL",J2:J17)</f>
        <v>0</v>
      </c>
    </row>
  </sheetData>
  <mergeCells count="1">
    <mergeCell ref="A18:L18"/>
  </mergeCells>
  <conditionalFormatting sqref="L2:L17">
    <cfRule type="cellIs" dxfId="9" priority="2" operator="equal">
      <formula>"Attente décision SRP"</formula>
    </cfRule>
    <cfRule type="cellIs" dxfId="8" priority="3" operator="equal">
      <formula>"Attente décision BE"</formula>
    </cfRule>
    <cfRule type="cellIs" dxfId="7" priority="4" operator="equal">
      <formula>"Rebuté"</formula>
    </cfRule>
    <cfRule type="cellIs" dxfId="6" priority="5" operator="equal">
      <formula>"soldé"</formula>
    </cfRule>
  </conditionalFormatting>
  <conditionalFormatting sqref="L2:L17">
    <cfRule type="cellIs" dxfId="5" priority="1" operator="equal">
      <formula>"En cours"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TYPE PALE INVALIDE" error="Saisir un type dans la liste si il n'y est pas, le faire ajouter">
          <x14:formula1>
            <xm:f>Données!$A$11:$A$27</xm:f>
          </x14:formula1>
          <xm:sqref>B2:B17</xm:sqref>
        </x14:dataValidation>
        <x14:dataValidation type="list" allowBlank="1" showInputMessage="1" showErrorMessage="1" errorTitle="STATUT INVALIDE" error="Saisir un statut dans la liste">
          <x14:formula1>
            <xm:f>Données!$A$38:$A$42</xm:f>
          </x14:formula1>
          <xm:sqref>L2:L17</xm:sqref>
        </x14:dataValidation>
        <x14:dataValidation type="list" allowBlank="1" showInputMessage="1" showErrorMessage="1" errorTitle="VOS INITIALES SONT INCORRECTES" error="Saisir vos initiales dans la liste ou demander a être dans la liste">
          <x14:formula1>
            <xm:f>Données!$A$30:$A$34</xm:f>
          </x14:formula1>
          <xm:sqref>K2:K17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E1:Q9"/>
  <sheetViews>
    <sheetView showGridLines="0" workbookViewId="0">
      <pane ySplit="2" topLeftCell="A21" activePane="bottomLeft" state="frozen"/>
      <selection pane="bottomLeft" activeCell="Q4" sqref="Q4"/>
    </sheetView>
  </sheetViews>
  <sheetFormatPr baseColWidth="10" defaultRowHeight="15" x14ac:dyDescent="0.25"/>
  <cols>
    <col min="1" max="1" width="21.7109375" customWidth="1"/>
    <col min="2" max="2" width="13.28515625" customWidth="1"/>
    <col min="16" max="16" width="22" customWidth="1"/>
  </cols>
  <sheetData>
    <row r="1" spans="5:17" ht="15" customHeight="1" x14ac:dyDescent="0.25">
      <c r="E1" s="27" t="s">
        <v>59</v>
      </c>
      <c r="F1" s="27"/>
      <c r="G1" s="27"/>
      <c r="H1" s="27"/>
      <c r="I1" s="27"/>
    </row>
    <row r="2" spans="5:17" ht="15" customHeight="1" x14ac:dyDescent="0.25">
      <c r="E2" s="27"/>
      <c r="F2" s="27"/>
      <c r="G2" s="27"/>
      <c r="H2" s="27"/>
      <c r="I2" s="27"/>
    </row>
    <row r="4" spans="5:17" x14ac:dyDescent="0.25">
      <c r="P4" s="6" t="s">
        <v>3</v>
      </c>
      <c r="Q4" s="20">
        <f>Données!N2</f>
        <v>0</v>
      </c>
    </row>
    <row r="6" spans="5:17" x14ac:dyDescent="0.25">
      <c r="P6" s="6" t="s">
        <v>4</v>
      </c>
      <c r="Q6" s="20">
        <f>Données!N5</f>
        <v>0</v>
      </c>
    </row>
    <row r="7" spans="5:17" x14ac:dyDescent="0.25">
      <c r="P7" s="6" t="s">
        <v>5</v>
      </c>
      <c r="Q7" s="20">
        <f>Données!N6</f>
        <v>0</v>
      </c>
    </row>
    <row r="8" spans="5:17" x14ac:dyDescent="0.25">
      <c r="P8" s="6" t="s">
        <v>2</v>
      </c>
      <c r="Q8" s="20">
        <f>Données!N7</f>
        <v>0</v>
      </c>
    </row>
    <row r="9" spans="5:17" x14ac:dyDescent="0.25">
      <c r="P9" s="6" t="s">
        <v>7</v>
      </c>
      <c r="Q9" s="20">
        <f>Données!N8</f>
        <v>0</v>
      </c>
    </row>
  </sheetData>
  <mergeCells count="1">
    <mergeCell ref="E1:I2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42"/>
  <sheetViews>
    <sheetView showGridLines="0" topLeftCell="B1" workbookViewId="0">
      <pane ySplit="1" topLeftCell="A2" activePane="bottomLeft" state="frozen"/>
      <selection pane="bottomLeft" activeCell="B11" sqref="B11"/>
    </sheetView>
  </sheetViews>
  <sheetFormatPr baseColWidth="10" defaultRowHeight="15" x14ac:dyDescent="0.25"/>
  <cols>
    <col min="1" max="1" width="21.85546875" customWidth="1"/>
    <col min="2" max="13" width="15.7109375" customWidth="1"/>
  </cols>
  <sheetData>
    <row r="1" spans="1:14" x14ac:dyDescent="0.25">
      <c r="A1" s="28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x14ac:dyDescent="0.25">
      <c r="A2" s="29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4"/>
    </row>
    <row r="3" spans="1:14" x14ac:dyDescent="0.25">
      <c r="A3" s="1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5"/>
    </row>
    <row r="4" spans="1:14" x14ac:dyDescent="0.25">
      <c r="A4" s="29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x14ac:dyDescent="0.25">
      <c r="A5" s="10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0"/>
    </row>
    <row r="6" spans="1:14" x14ac:dyDescent="0.25">
      <c r="A6" s="10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0"/>
    </row>
    <row r="7" spans="1:14" x14ac:dyDescent="0.25">
      <c r="A7" s="10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0"/>
    </row>
    <row r="8" spans="1:14" x14ac:dyDescent="0.25">
      <c r="A8" s="10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0"/>
    </row>
    <row r="10" spans="1:14" ht="15" customHeight="1" x14ac:dyDescent="0.25">
      <c r="A10" s="17" t="s">
        <v>60</v>
      </c>
      <c r="B10" s="6" t="s">
        <v>8</v>
      </c>
      <c r="C10" s="6" t="s">
        <v>9</v>
      </c>
      <c r="D10" s="6" t="s">
        <v>10</v>
      </c>
      <c r="E10" s="6" t="s">
        <v>11</v>
      </c>
      <c r="F10" s="6" t="s">
        <v>12</v>
      </c>
      <c r="G10" s="6" t="s">
        <v>13</v>
      </c>
      <c r="H10" s="6" t="s">
        <v>14</v>
      </c>
      <c r="I10" s="6" t="s">
        <v>15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58</v>
      </c>
    </row>
    <row r="11" spans="1:14" x14ac:dyDescent="0.25">
      <c r="A11" s="18" t="s">
        <v>43</v>
      </c>
      <c r="B11" s="13">
        <f>SUMIF(Janvier!B2:B17,"PP 332A MKI",Janvier!J2:J17)</f>
        <v>0</v>
      </c>
      <c r="C11" s="13">
        <f>SUMIF(Février!B2:B17,"PP 332A MKI",Février!J2:J17)</f>
        <v>0</v>
      </c>
      <c r="D11" s="13">
        <f>SUMIF(Mars!B2:B17,"PP 332A MKI",Mars!J2:J17)</f>
        <v>0</v>
      </c>
      <c r="E11" s="13">
        <f>SUMIF(Avril!B2:B17,"PP 332A MKI",Avril!J2:J17)</f>
        <v>0</v>
      </c>
      <c r="F11" s="13">
        <f>SUMIF(Mai!B2:B17,"PP 332A MKI",Mai!J2:J17)</f>
        <v>0</v>
      </c>
      <c r="G11" s="13">
        <f>SUMIF(Juin!B2:B17,"PP 332A MKI",Juin!J2:J17)</f>
        <v>0</v>
      </c>
      <c r="H11" s="13">
        <f>SUMIF(Juillet!B2:B17,"PP 332A MKI",Juillet!J2:J17)</f>
        <v>0</v>
      </c>
      <c r="I11" s="13">
        <f>SUMIF(Aout!B2:B17,"PP 332A MKI",Aout!J2:J17)</f>
        <v>0</v>
      </c>
      <c r="J11" s="13">
        <f>SUMIF(Septembre!B2:B17,"PP 332A MKI",Septembre!J2:J17)</f>
        <v>0</v>
      </c>
      <c r="K11" s="13">
        <f>SUMIF(Octobre!B2:B17,"PP 332A MKI",Octobre!J2:J17)</f>
        <v>0</v>
      </c>
      <c r="L11" s="13">
        <f>SUMIF(Novembre!B2:B17,"PP 332A MKI",Novembre!J2:J17)</f>
        <v>0</v>
      </c>
      <c r="M11" s="13">
        <f>SUMIF(Décembre!B2:B17,"PP 332A MKI",Décembre!J2:J17)</f>
        <v>0</v>
      </c>
      <c r="N11" s="23">
        <f>SUM(B11:M11)</f>
        <v>0</v>
      </c>
    </row>
    <row r="12" spans="1:14" x14ac:dyDescent="0.25">
      <c r="A12" s="19" t="s">
        <v>44</v>
      </c>
      <c r="B12" s="13">
        <f>SUMIF(Janvier!B2:B17,"PP 332A MKII",Janvier!J2:J17)</f>
        <v>0</v>
      </c>
      <c r="C12" s="13">
        <f>SUMIF(Février!B2:B17,"PP 332A MKII",Février!J2:J17)</f>
        <v>0</v>
      </c>
      <c r="D12" s="13">
        <f>SUMIF(Mars!B2:B17,"PP 332A MKII",Mars!J2:J17)</f>
        <v>0</v>
      </c>
      <c r="E12" s="13">
        <f>SUMIF(Avril!B2:B17,"PP 332A MKII",Avril!J2:J17)</f>
        <v>0</v>
      </c>
      <c r="F12" s="13">
        <f>SUMIF(Mai!B2:B17,"PP 332A MKII",Mai!J2:J17)</f>
        <v>0</v>
      </c>
      <c r="G12" s="13">
        <f>SUMIF(Juin!B2:B17,"PP 332A MKII",Juin!J2:J17)</f>
        <v>0</v>
      </c>
      <c r="H12" s="13">
        <f>SUMIF(Juillet!B2:B17,"PP 332A MKII",Juillet!J2:J17)</f>
        <v>0</v>
      </c>
      <c r="I12" s="13">
        <f>SUMIF(Aout!B2:B17,"PP 332A MKII",Aout!J2:J17)</f>
        <v>0</v>
      </c>
      <c r="J12" s="13">
        <f>SUMIF(Septembre!B2:B17,"PP 332A MKII",Septembre!J2:J17)</f>
        <v>0</v>
      </c>
      <c r="K12" s="13">
        <f>SUMIF(Octobre!B2:B17,"PP 332A MKII",Octobre!J2:J17)</f>
        <v>0</v>
      </c>
      <c r="L12" s="13">
        <f>SUMIF(Novembre!B2:B17,"PP 332A MKII",Novembre!J2:J17)</f>
        <v>0</v>
      </c>
      <c r="M12" s="13">
        <f>SUMIF(Décembre!B2:B17,"PP 332A MKII",Décembre!J2:J17)</f>
        <v>0</v>
      </c>
      <c r="N12" s="23">
        <f t="shared" ref="N12:N27" si="0">SUM(B12:M12)</f>
        <v>0</v>
      </c>
    </row>
    <row r="13" spans="1:14" x14ac:dyDescent="0.25">
      <c r="A13" s="19" t="s">
        <v>53</v>
      </c>
      <c r="B13" s="13">
        <f>SUMIF(Janvier!B2:B17,"PP 355A",Janvier!J2:J17)</f>
        <v>0</v>
      </c>
      <c r="C13" s="13">
        <f>SUMIF(Février!B2:B17,"PP 355A",Février!J2:J17)</f>
        <v>0</v>
      </c>
      <c r="D13" s="13">
        <f>SUMIF(Mars!B2:B17,"PP 355A",Mars!J2:J17)</f>
        <v>0</v>
      </c>
      <c r="E13" s="13">
        <f>SUMIF(Avril!B2:B17,"PP 355A",Avril!J2:J17)</f>
        <v>0</v>
      </c>
      <c r="F13" s="13">
        <f>SUMIF(Mai!B2:B17,"PP 355A",Mai!J2:J17)</f>
        <v>0</v>
      </c>
      <c r="G13" s="13">
        <f>SUMIF(Juin!B2:B17,"PP 355A",Juin!J2:J17)</f>
        <v>0</v>
      </c>
      <c r="H13" s="13">
        <f>SUMIF(Juillet!B2:B17,"PP 355A",Juillet!J2:J17)</f>
        <v>0</v>
      </c>
      <c r="I13" s="13">
        <f>SUMIF(Aout!B2:B17,"PP 355A",Aout!J2:J17)</f>
        <v>0</v>
      </c>
      <c r="J13" s="13">
        <f>SUMIF(Septembre!B2:B17,"PP 355A",Septembre!J2:J17)</f>
        <v>0</v>
      </c>
      <c r="K13" s="13">
        <f>SUMIF(Octobre!B2:B17,"PP 355A",Octobre!J2:J17)</f>
        <v>0</v>
      </c>
      <c r="L13" s="13">
        <f>SUMIF(Novembre!B2:B17,"PP 355A",Novembre!J2:J17)</f>
        <v>0</v>
      </c>
      <c r="M13" s="13">
        <f>SUMIF(Décembre!B2:B17,"PP 355A",Décembre!J2:J17)</f>
        <v>0</v>
      </c>
      <c r="N13" s="23">
        <f t="shared" si="0"/>
        <v>0</v>
      </c>
    </row>
    <row r="14" spans="1:14" x14ac:dyDescent="0.25">
      <c r="A14" s="19" t="s">
        <v>37</v>
      </c>
      <c r="B14" s="13">
        <f>SUMIF(Janvier!B2:B17,"PP 365A",Janvier!J2:J17)</f>
        <v>12</v>
      </c>
      <c r="C14" s="13">
        <f>SUMIF(Février!B2:B17,"PP 365A",Février!J2:J17)</f>
        <v>0</v>
      </c>
      <c r="D14" s="13">
        <f>SUMIF(Mars!B2:B17,"PP 365A",Mars!J2:J17)</f>
        <v>0</v>
      </c>
      <c r="E14" s="13">
        <f>SUMIF(Avril!B2:B17,"PP 365A",Avril!J2:J17)</f>
        <v>0</v>
      </c>
      <c r="F14" s="13">
        <f>SUMIF(Mai!B2:B17,"PP 365A",Mai!J2:J17)</f>
        <v>0</v>
      </c>
      <c r="G14" s="13">
        <f>SUMIF(Juin!B2:B17,"PP 365A",Juin!J2:J17)</f>
        <v>0</v>
      </c>
      <c r="H14" s="13">
        <f>SUMIF(Juillet!B2:B17,"PP 365A",Juillet!J2:J17)</f>
        <v>0</v>
      </c>
      <c r="I14" s="13">
        <f>SUMIF(Aout!B2:B17,"PP 365A",Aout!J2:J17)</f>
        <v>0</v>
      </c>
      <c r="J14" s="13">
        <f>SUMIF(Septembre!B2:B17,"PP 365A",Septembre!J2:J17)</f>
        <v>0</v>
      </c>
      <c r="K14" s="13">
        <f>SUMIF(Octobre!B2:B17,"PP 365A",Octobre!J2:J17)</f>
        <v>0</v>
      </c>
      <c r="L14" s="13">
        <f>SUMIF(Novembre!B2:B17,"PP 365A",Novembre!J2:J17)</f>
        <v>0</v>
      </c>
      <c r="M14" s="13">
        <f>SUMIF(Décembre!B2:B17,"PP 365A",Décembre!J2:J17)</f>
        <v>0</v>
      </c>
      <c r="N14" s="23">
        <f t="shared" si="0"/>
        <v>12</v>
      </c>
    </row>
    <row r="15" spans="1:14" x14ac:dyDescent="0.25">
      <c r="A15" s="19" t="s">
        <v>38</v>
      </c>
      <c r="B15" s="13">
        <f>SUMIF(Janvier!B2:B17,"PP C621A",Janvier!J2:J17)</f>
        <v>0</v>
      </c>
      <c r="C15" s="13">
        <f>SUMIF(Février!B2:B17,"PP C621A",Février!J2:J17)</f>
        <v>0</v>
      </c>
      <c r="D15" s="13">
        <f>SUMIF(Mars!B2:B17,"PP C621A",Mars!J2:J17)</f>
        <v>0</v>
      </c>
      <c r="E15" s="13">
        <f>SUMIF(Avril!B2:B17,"PP C621A",Avril!J2:J17)</f>
        <v>0</v>
      </c>
      <c r="F15" s="13">
        <f>SUMIF(Mai!B2:B17,"PP C621A",Mai!J2:J17)</f>
        <v>0</v>
      </c>
      <c r="G15" s="13">
        <f>SUMIF(Juin!B2:B17,"PP C621A",Juin!J2:J17)</f>
        <v>0</v>
      </c>
      <c r="H15" s="13">
        <f>SUMIF(Juillet!B2:B17,"PP C621A",Juillet!J2:J17)</f>
        <v>0</v>
      </c>
      <c r="I15" s="13">
        <f>SUMIF(Aout!B2:B17,"PP C621A",Aout!J2:J17)</f>
        <v>0</v>
      </c>
      <c r="J15" s="13">
        <f>SUMIF(Septembre!B2:B17,"PP C621A",Septembre!J2:J17)</f>
        <v>0</v>
      </c>
      <c r="K15" s="13">
        <f>SUMIF(Octobre!B2:B17,"PP C621A",Octobre!J2:J17)</f>
        <v>0</v>
      </c>
      <c r="L15" s="13">
        <f>SUMIF(Novembre!B2:B17,"PP C621A",Novembre!J2:J17)</f>
        <v>0</v>
      </c>
      <c r="M15" s="13">
        <f>SUMIF(Décembre!B2:B17,"PP C621A",Décembre!J2:J17)</f>
        <v>0</v>
      </c>
      <c r="N15" s="23">
        <f t="shared" si="0"/>
        <v>0</v>
      </c>
    </row>
    <row r="16" spans="1:14" x14ac:dyDescent="0.25">
      <c r="A16" s="19" t="s">
        <v>39</v>
      </c>
      <c r="B16" s="13">
        <f>SUMIF(Janvier!B2:B17,"PP H225",Janvier!J2:J17)</f>
        <v>0</v>
      </c>
      <c r="C16" s="13">
        <f>SUMIF(Février!B2:B17,"PP H225",Février!J2:J17)</f>
        <v>0</v>
      </c>
      <c r="D16" s="13">
        <f>SUMIF(Mars!B2:B17,"PP H225",Mars!J2:J17)</f>
        <v>0</v>
      </c>
      <c r="E16" s="13">
        <f>SUMIF(Avril!B2:B17,"PP H225",Avril!J2:J17)</f>
        <v>0</v>
      </c>
      <c r="F16" s="13">
        <f>SUMIF(Mai!B2:B17,"PP H225",Mai!J2:J17)</f>
        <v>0</v>
      </c>
      <c r="G16" s="13">
        <f>SUMIF(Juin!B2:B17,"PP H225",Juin!J2:J17)</f>
        <v>0</v>
      </c>
      <c r="H16" s="13">
        <f>SUMIF(Juillet!B2:B17,"PP H225",Juillet!J2:J17)</f>
        <v>0</v>
      </c>
      <c r="I16" s="13">
        <f>SUMIF(Aout!B2:B17,"PP H225",Aout!J2:J17)</f>
        <v>0</v>
      </c>
      <c r="J16" s="13">
        <f>SUMIF(Septembre!B2:B17,"PP H225",Septembre!J2:J17)</f>
        <v>0</v>
      </c>
      <c r="K16" s="13">
        <f>SUMIF(Octobre!B2:B17,"PP H225",Octobre!J2:J17)</f>
        <v>0</v>
      </c>
      <c r="L16" s="13">
        <f>SUMIF(Novembre!B2:B17,"PP H225",Novembre!J2:J17)</f>
        <v>0</v>
      </c>
      <c r="M16" s="13">
        <f>SUMIF(Décembre!B2:B17,"PP H225",Décembre!J2:J17)</f>
        <v>0</v>
      </c>
      <c r="N16" s="23">
        <f t="shared" si="0"/>
        <v>0</v>
      </c>
    </row>
    <row r="17" spans="1:14" x14ac:dyDescent="0.25">
      <c r="A17" s="19" t="s">
        <v>40</v>
      </c>
      <c r="B17" s="13">
        <f>SUMIF(Janvier!B2:B17,"PP M621A",Janvier!J2:J17)</f>
        <v>0</v>
      </c>
      <c r="C17" s="13">
        <f>SUMIF(Février!B2:B17,"PP M621A",Février!J2:J17)</f>
        <v>0</v>
      </c>
      <c r="D17" s="13">
        <f>SUMIF(Mars!B2:B17,"PP M621A",Mars!J2:J17)</f>
        <v>0</v>
      </c>
      <c r="E17" s="13">
        <f>SUMIF(Avril!B2:B17,"PP M621A",Avril!J2:J17)</f>
        <v>0</v>
      </c>
      <c r="F17" s="13">
        <f>SUMIF(Mai!B2:B17,"PP M621A",Mai!J2:J17)</f>
        <v>0</v>
      </c>
      <c r="G17" s="13">
        <f>SUMIF(Juin!B2:B17,"PP M621A",Juin!J2:J17)</f>
        <v>0</v>
      </c>
      <c r="H17" s="13">
        <f>SUMIF(Juillet!B2:B17,"PP M621A",Juillet!J2:J17)</f>
        <v>0</v>
      </c>
      <c r="I17" s="13">
        <f>SUMIF(Aout!B2:B17,"PP M621A",Aout!J2:J17)</f>
        <v>0</v>
      </c>
      <c r="J17" s="13">
        <f>SUMIF(Septembre!B2:B17,"PP M621A",Septembre!J2:J17)</f>
        <v>0</v>
      </c>
      <c r="K17" s="13">
        <f>SUMIF(Octobre!B2:B17,"PP M621A",Octobre!J2:J17)</f>
        <v>0</v>
      </c>
      <c r="L17" s="13">
        <f>SUMIF(Novembre!B2:B17,"PP M621A",Novembre!J2:J17)</f>
        <v>0</v>
      </c>
      <c r="M17" s="13">
        <f>SUMIF(Décembre!B2:B17,"PP M621A",Décembre!J2:J17)</f>
        <v>0</v>
      </c>
      <c r="N17" s="23">
        <f t="shared" si="0"/>
        <v>0</v>
      </c>
    </row>
    <row r="18" spans="1:14" x14ac:dyDescent="0.25">
      <c r="A18" s="19" t="s">
        <v>41</v>
      </c>
      <c r="B18" s="13">
        <f>SUMIF(Janvier!B2:B17,"PP M621G",Janvier!J2:J17)</f>
        <v>0</v>
      </c>
      <c r="C18" s="13">
        <f>SUMIF(Février!B2:B17,"PP M621G",Février!J2:J17)</f>
        <v>0</v>
      </c>
      <c r="D18" s="13">
        <f>SUMIF(Mars!B2:B17,"PP M621G",Mars!J2:J17)</f>
        <v>0</v>
      </c>
      <c r="E18" s="13">
        <f>SUMIF(Avril!B2:B17,"PP M621G",Avril!J2:J17)</f>
        <v>0</v>
      </c>
      <c r="F18" s="13">
        <f>SUMIF(Mai!B2:B17,"PP M621G",Mai!J2:J17)</f>
        <v>0</v>
      </c>
      <c r="G18" s="13">
        <f>SUMIF(Juin!B2:B17,"PP M621G",Juin!J2:J17)</f>
        <v>0</v>
      </c>
      <c r="H18" s="13">
        <f>SUMIF(Juillet!B2:B17,"PP M621G",Juillet!J2:J17)</f>
        <v>0</v>
      </c>
      <c r="I18" s="13">
        <f>SUMIF(Aout!B2:B17,"PP M621G",Aout!J2:J17)</f>
        <v>0</v>
      </c>
      <c r="J18" s="13">
        <f>SUMIF(Septembre!B2:B17,"PP M621G",Septembre!J2:J17)</f>
        <v>0</v>
      </c>
      <c r="K18" s="13">
        <f>SUMIF(Octobre!B2:B17,"PP M621G",Octobre!J2:J17)</f>
        <v>0</v>
      </c>
      <c r="L18" s="13">
        <f>SUMIF(Novembre!B2:B17,"PP M621G",Novembre!J2:J17)</f>
        <v>0</v>
      </c>
      <c r="M18" s="13">
        <f>SUMIF(Décembre!B2:B17,"PP M621G",Décembre!J2:J17)</f>
        <v>0</v>
      </c>
      <c r="N18" s="23">
        <f t="shared" si="0"/>
        <v>0</v>
      </c>
    </row>
    <row r="19" spans="1:14" x14ac:dyDescent="0.25">
      <c r="A19" s="19" t="s">
        <v>42</v>
      </c>
      <c r="B19" s="13">
        <f>SUMIF(Janvier!B2:B17,"PP S621A",Janvier!J2:J17)</f>
        <v>0</v>
      </c>
      <c r="C19" s="13">
        <f>SUMIF(Février!B2:B17,"PP S621A",Février!J2:J17)</f>
        <v>0</v>
      </c>
      <c r="D19" s="13">
        <f>SUMIF(Mars!B2:B17,"PP S621A",Mars!J2:J17)</f>
        <v>0</v>
      </c>
      <c r="E19" s="13">
        <f>SUMIF(Avril!B2:B17,"PP S621A",Avril!J2:J17)</f>
        <v>0</v>
      </c>
      <c r="F19" s="13">
        <f>SUMIF(Mai!B2:B17,"PP S621A",Mai!J2:J17)</f>
        <v>0</v>
      </c>
      <c r="G19" s="13">
        <f>SUMIF(Juin!B2:B17,"PP S621A",Juin!J2:J17)</f>
        <v>0</v>
      </c>
      <c r="H19" s="13">
        <f>SUMIF(Juillet!B2:B17,"PP S621A",Juillet!J2:J17)</f>
        <v>0</v>
      </c>
      <c r="I19" s="13">
        <f>SUMIF(Aout!B2:B17,"PP S621A",Aout!J2:J17)</f>
        <v>0</v>
      </c>
      <c r="J19" s="13">
        <f>SUMIF(Septembre!B2:B17,"PP S621A",Septembre!J2:J17)</f>
        <v>0</v>
      </c>
      <c r="K19" s="13">
        <f>SUMIF(Octobre!B2:B17,"PP S621A",Octobre!J2:J17)</f>
        <v>0</v>
      </c>
      <c r="L19" s="13">
        <f>SUMIF(Novembre!B2:B17,"PP S621A",Novembre!J2:J17)</f>
        <v>0</v>
      </c>
      <c r="M19" s="13">
        <f>SUMIF(Décembre!B2:B17,"PP S621A",Décembre!J2:J17)</f>
        <v>0</v>
      </c>
      <c r="N19" s="23">
        <f t="shared" si="0"/>
        <v>0</v>
      </c>
    </row>
    <row r="20" spans="1:14" x14ac:dyDescent="0.25">
      <c r="A20" s="19" t="s">
        <v>46</v>
      </c>
      <c r="B20" s="13">
        <f>SUMIF(Janvier!B2:B17,"PA 332A MKI",Janvier!J2:J17)</f>
        <v>0</v>
      </c>
      <c r="C20" s="13">
        <f>SUMIF(Février!B2:B17,"PA 332A MKI",Février!J2:J17)</f>
        <v>0</v>
      </c>
      <c r="D20" s="13">
        <f>SUMIF(Mars!B2:B17,"PA 332A MKI",Mars!J2:J17)</f>
        <v>0</v>
      </c>
      <c r="E20" s="13">
        <f>SUMIF(Avril!B2:B17,"PA 332A MKI",Avril!J2:J17)</f>
        <v>0</v>
      </c>
      <c r="F20" s="13">
        <f>SUMIF(Mai!B2:B17,"PA 332A MKI",Mai!J2:J17)</f>
        <v>0</v>
      </c>
      <c r="G20" s="13">
        <f>SUMIF(Juin!B2:B17,"PA 332A MKI",Juin!J2:J17)</f>
        <v>0</v>
      </c>
      <c r="H20" s="13">
        <f>SUMIF(Juillet!B2:B17,"PA 332A MKI",Juillet!J2:J17)</f>
        <v>0</v>
      </c>
      <c r="I20" s="13">
        <f>SUMIF(Aout!B2:B17,"PA 332A MKI",Aout!J2:J17)</f>
        <v>0</v>
      </c>
      <c r="J20" s="13">
        <f>SUMIF(Septembre!B2:B17,"PA 332A MKI",Septembre!J2:J17)</f>
        <v>0</v>
      </c>
      <c r="K20" s="13">
        <f>SUMIF(Octobre!B2:B17,"PA 332A MKI",Octobre!J2:J17)</f>
        <v>0</v>
      </c>
      <c r="L20" s="13">
        <f>SUMIF(Novembre!B2:B17,"PA 332A MKI",Novembre!J2:J17)</f>
        <v>0</v>
      </c>
      <c r="M20" s="13">
        <f>SUMIF(Décembre!B2:B17,"PA 332A MKI",Décembre!J2:J17)</f>
        <v>0</v>
      </c>
      <c r="N20" s="23">
        <f t="shared" si="0"/>
        <v>0</v>
      </c>
    </row>
    <row r="21" spans="1:14" x14ac:dyDescent="0.25">
      <c r="A21" s="19" t="s">
        <v>45</v>
      </c>
      <c r="B21" s="13">
        <f>SUMIF(Janvier!B2:B17,"PA 332A MKII",Janvier!J2:J17)</f>
        <v>0</v>
      </c>
      <c r="C21" s="13">
        <f>SUMIF(Février!B2:B17,"PA 332A MKII",Février!J2:J17)</f>
        <v>0</v>
      </c>
      <c r="D21" s="13">
        <f>SUMIF(Mars!B2:B17,"PA 332A MKII",Mars!J2:J17)</f>
        <v>0</v>
      </c>
      <c r="E21" s="13">
        <f>SUMIF(Avril!B2:B17,"PA 332A MKII",Avril!J2:J17)</f>
        <v>0</v>
      </c>
      <c r="F21" s="13">
        <f>SUMIF(Mai!B2:B17,"PA 332A MKII",Mai!J2:J17)</f>
        <v>0</v>
      </c>
      <c r="G21" s="13">
        <f>SUMIF(Juin!B2:B17,"PA 332A MKII",Juin!J2:J17)</f>
        <v>0</v>
      </c>
      <c r="H21" s="13">
        <f>SUMIF(Juillet!B2:B17,"PA 332A MKII",Juillet!J2:J17)</f>
        <v>0</v>
      </c>
      <c r="I21" s="13">
        <f>SUMIF(Aout!B2:B17,"PA 332A MKII",Aout!J2:J17)</f>
        <v>0</v>
      </c>
      <c r="J21" s="13">
        <f>SUMIF(Septembre!B2:B17,"PA 332A MKII",Septembre!J2:J17)</f>
        <v>0</v>
      </c>
      <c r="K21" s="13">
        <f>SUMIF(Octobre!B2:B17,"PA 332A MKII",Octobre!J2:J17)</f>
        <v>0</v>
      </c>
      <c r="L21" s="13">
        <f>SUMIF(Novembre!B2:B17,"PA 332A MKII",Novembre!J2:J17)</f>
        <v>0</v>
      </c>
      <c r="M21" s="13">
        <f>SUMIF(Décembre!B2:B17,"PA 332A MKII",Décembre!J2:J17)</f>
        <v>0</v>
      </c>
      <c r="N21" s="23">
        <f t="shared" si="0"/>
        <v>0</v>
      </c>
    </row>
    <row r="22" spans="1:14" x14ac:dyDescent="0.25">
      <c r="A22" s="19" t="s">
        <v>47</v>
      </c>
      <c r="B22" s="13">
        <f>SUMIF(Janvier!B2:B17,"PA 365A",Janvier!J2:J17)</f>
        <v>0</v>
      </c>
      <c r="C22" s="13">
        <f>SUMIF(Février!B2:B17,"PA 365A",Février!J2:J17)</f>
        <v>0</v>
      </c>
      <c r="D22" s="13">
        <f>SUMIF(Mars!B2:B17,"PA 365A",Mars!J2:J17)</f>
        <v>0</v>
      </c>
      <c r="E22" s="13">
        <f>SUMIF(Avril!B2:B17,"PA 365A",Avril!J2:J17)</f>
        <v>0</v>
      </c>
      <c r="F22" s="13">
        <f>SUMIF(Mai!B2:B17,"PA 365A",Mai!J2:J17)</f>
        <v>0</v>
      </c>
      <c r="G22" s="13">
        <f>SUMIF(Juin!B2:B17,"PA 365A",Juin!J2:J17)</f>
        <v>0</v>
      </c>
      <c r="H22" s="13">
        <f>SUMIF(Juillet!B2:B17,"PA 365A",Juillet!J2:J17)</f>
        <v>0</v>
      </c>
      <c r="I22" s="13">
        <f>SUMIF(Aout!B2:B17,"PA 365A",Aout!J2:J17)</f>
        <v>0</v>
      </c>
      <c r="J22" s="13">
        <f>SUMIF(Septembre!B2:B17,"PA 365A",Septembre!J2:J17)</f>
        <v>0</v>
      </c>
      <c r="K22" s="13">
        <f>SUMIF(Octobre!B2:B17,"PA 365A",Octobre!J2:J17)</f>
        <v>0</v>
      </c>
      <c r="L22" s="13">
        <f>SUMIF(Novembre!B2:B17,"PA 365A",Novembre!J2:J17)</f>
        <v>0</v>
      </c>
      <c r="M22" s="13">
        <f>SUMIF(Décembre!B2:B17,"PA 365A",Décembre!J2:J17)</f>
        <v>0</v>
      </c>
      <c r="N22" s="23">
        <f t="shared" si="0"/>
        <v>0</v>
      </c>
    </row>
    <row r="23" spans="1:14" x14ac:dyDescent="0.25">
      <c r="A23" s="19" t="s">
        <v>48</v>
      </c>
      <c r="B23" s="13">
        <f>SUMIF(Janvier!B2:B17,"PA H225",Janvier!J2:J17)</f>
        <v>0</v>
      </c>
      <c r="C23" s="13">
        <f>SUMIF(Février!B2:B17,"PA H225",Février!J2:J17)</f>
        <v>0</v>
      </c>
      <c r="D23" s="13">
        <f>SUMIF(Mars!B2:B17,"PA H225",Mars!J2:J17)</f>
        <v>0</v>
      </c>
      <c r="E23" s="13">
        <f>SUMIF(Avril!B2:B17,"PA H225",Avril!J2:J17)</f>
        <v>0</v>
      </c>
      <c r="F23" s="13">
        <f>SUMIF(Mai!B2:B17,"PA H225",Mai!J2:J17)</f>
        <v>0</v>
      </c>
      <c r="G23" s="13">
        <f>SUMIF(Juin!B2:B17,"PA H225",Juin!J2:J17)</f>
        <v>0</v>
      </c>
      <c r="H23" s="13">
        <f>SUMIF(Juillet!B2:B17,"PA H225",Juillet!J2:J17)</f>
        <v>0</v>
      </c>
      <c r="I23" s="13">
        <f>SUMIF(Aout!B2:B17,"PA H225",Aout!J2:J17)</f>
        <v>0</v>
      </c>
      <c r="J23" s="13">
        <f>SUMIF(Septembre!B2:B17,"PA H225",Septembre!J2:J17)</f>
        <v>0</v>
      </c>
      <c r="K23" s="13">
        <f>SUMIF(Octobre!B2:B17,"PA H225",Octobre!J2:J17)</f>
        <v>0</v>
      </c>
      <c r="L23" s="13">
        <f>SUMIF(Novembre!B2:B17,"PA H225",Novembre!J2:J17)</f>
        <v>0</v>
      </c>
      <c r="M23" s="13">
        <f>SUMIF(Décembre!B2:B17,"PA H225",Décembre!J2:J17)</f>
        <v>0</v>
      </c>
      <c r="N23" s="23">
        <f t="shared" si="0"/>
        <v>0</v>
      </c>
    </row>
    <row r="24" spans="1:14" x14ac:dyDescent="0.25">
      <c r="A24" s="19" t="s">
        <v>49</v>
      </c>
      <c r="B24" s="13">
        <f>SUMIF(Janvier!B2:B17,"PA M641A",Janvier!J2:J17)</f>
        <v>0</v>
      </c>
      <c r="C24" s="13">
        <f>SUMIF(Février!B2:B17,"PA M641A",Février!J2:J17)</f>
        <v>0</v>
      </c>
      <c r="D24" s="13">
        <f>SUMIF(Mars!B2:B17,"PA M641A",Mars!J2:J17)</f>
        <v>0</v>
      </c>
      <c r="E24" s="13">
        <f>SUMIF(Avril!B2:B17,"PA M641A",Avril!J2:J17)</f>
        <v>0</v>
      </c>
      <c r="F24" s="13">
        <f>SUMIF(Mai!B2:B17,"PA M641A",Mai!J2:J17)</f>
        <v>0</v>
      </c>
      <c r="G24" s="13">
        <f>SUMIF(Juin!B2:B17,"PA M641A",Juin!J2:J17)</f>
        <v>0</v>
      </c>
      <c r="H24" s="13">
        <f>SUMIF(Juillet!B2:B17,"PA M641A",Juillet!J2:J17)</f>
        <v>0</v>
      </c>
      <c r="I24" s="13">
        <f>SUMIF(Aout!B2:B17,"PA M641A",Aout!J2:J17)</f>
        <v>0</v>
      </c>
      <c r="J24" s="13">
        <f>SUMIF(Septembre!B2:B17,"PA M641A",Septembre!J2:J17)</f>
        <v>0</v>
      </c>
      <c r="K24" s="13">
        <f>SUMIF(Octobre!B2:B17,"PA M641A",Octobre!J2:J17)</f>
        <v>0</v>
      </c>
      <c r="L24" s="13">
        <f>SUMIF(Novembre!B2:B17,"PA M641A",Novembre!J2:J17)</f>
        <v>0</v>
      </c>
      <c r="M24" s="13">
        <f>SUMIF(Décembre!B2:B17,"PA M641A",Décembre!J2:J17)</f>
        <v>0</v>
      </c>
      <c r="N24" s="23">
        <f t="shared" si="0"/>
        <v>0</v>
      </c>
    </row>
    <row r="25" spans="1:14" x14ac:dyDescent="0.25">
      <c r="A25" s="19" t="s">
        <v>50</v>
      </c>
      <c r="B25" s="13">
        <f>SUMIF(Janvier!B2:B17,"PA S641A",Janvier!J2:J17)</f>
        <v>0</v>
      </c>
      <c r="C25" s="13">
        <f>SUMIF(Février!B2:B17,"PA S641A",Février!J2:J17)</f>
        <v>0</v>
      </c>
      <c r="D25" s="13">
        <f>SUMIF(Mars!B2:B17,"PA S641A",Mars!J2:J17)</f>
        <v>0</v>
      </c>
      <c r="E25" s="13">
        <f>SUMIF(Avril!B2:B17,"PA S641A",Avril!J2:J17)</f>
        <v>0</v>
      </c>
      <c r="F25" s="13">
        <f>SUMIF(Mai!B2:B17,"PA S641A",Mai!J2:J17)</f>
        <v>0</v>
      </c>
      <c r="G25" s="13">
        <f>SUMIF(Juin!B2:B17,"PA S641A",Juin!J2:J17)</f>
        <v>0</v>
      </c>
      <c r="H25" s="13">
        <f>SUMIF(Juillet!B2:B17,"PA S641A",Juillet!J2:J17)</f>
        <v>0</v>
      </c>
      <c r="I25" s="13">
        <f>SUMIF(Aout!B2:B17,"PA S641A",Aout!J2:J17)</f>
        <v>0</v>
      </c>
      <c r="J25" s="13">
        <f>SUMIF(Septembre!B2:B17,"P S641A",Septembre!J2:J17)</f>
        <v>0</v>
      </c>
      <c r="K25" s="13">
        <f>SUMIF(Octobre!B2:B17,"PA S641A",Octobre!J2:J17)</f>
        <v>0</v>
      </c>
      <c r="L25" s="13">
        <f>SUMIF(Novembre!B2:B17,"PA S641A",Novembre!J2:J17)</f>
        <v>0</v>
      </c>
      <c r="M25" s="13">
        <f>SUMIF(Décembre!B2:B17,"PA S641A",Décembre!J2:J17)</f>
        <v>0</v>
      </c>
      <c r="N25" s="23">
        <f t="shared" si="0"/>
        <v>0</v>
      </c>
    </row>
    <row r="26" spans="1:14" x14ac:dyDescent="0.25">
      <c r="A26" s="19" t="s">
        <v>51</v>
      </c>
      <c r="B26" s="13">
        <f>SUMIF(Janvier!B2:B17,"PA T641A",Janvier!J2:J17)</f>
        <v>0</v>
      </c>
      <c r="C26" s="13">
        <f>SUMIF(Février!B2:B17,"PA T641A",Février!J2:J17)</f>
        <v>0</v>
      </c>
      <c r="D26" s="13">
        <f>SUMIF(Mars!B2:B17,"PA T641A",Mars!J2:K17)</f>
        <v>0</v>
      </c>
      <c r="E26" s="13">
        <f>SUMIF(Avril!B2:B17,"PA T641A",Avril!J2:J17)</f>
        <v>0</v>
      </c>
      <c r="F26" s="13">
        <f>SUMIF(Mai!B2:B17,"PA T641A",Mai!J2:J17)</f>
        <v>0</v>
      </c>
      <c r="G26" s="13">
        <f>SUMIF(Juin!B2:B17,"PA T641A",Juin!J2:J17)</f>
        <v>0</v>
      </c>
      <c r="H26" s="13">
        <f>SUMIF(Juillet!B2:B17,"PA T641A",Juillet!J2:J17)</f>
        <v>0</v>
      </c>
      <c r="I26" s="13">
        <f>SUMIF(Aout!B2:B17,"PA T641A",Aout!J2:J17)</f>
        <v>0</v>
      </c>
      <c r="J26" s="13">
        <f>SUMIF(Septembre!B2:B17,"PA T641A",Septembre!J2:J17)</f>
        <v>0</v>
      </c>
      <c r="K26" s="13">
        <f>SUMIF(Octobre!B2:B17,"PA T641A",Octobre!J2:J17)</f>
        <v>0</v>
      </c>
      <c r="L26" s="13">
        <f>SUMIF(Novembre!B2:B17,"PA T641A",Novembre!J2:J17)</f>
        <v>0</v>
      </c>
      <c r="M26" s="13">
        <f>SUMIF(Décembre!B2:B17,"PA T641A",Décembre!J2:J17)</f>
        <v>0</v>
      </c>
      <c r="N26" s="23">
        <f t="shared" si="0"/>
        <v>0</v>
      </c>
    </row>
    <row r="27" spans="1:14" x14ac:dyDescent="0.25">
      <c r="A27" s="19" t="s">
        <v>52</v>
      </c>
      <c r="B27" s="13">
        <f>SUMIF(Janvier!B2:B17,"ROTOR 355A",Janvier!J2:J17)</f>
        <v>0</v>
      </c>
      <c r="C27" s="13">
        <f>SUMIF(Février!B2:B17,"ROTOR 355A",Février!J2:J17)</f>
        <v>0</v>
      </c>
      <c r="D27" s="13">
        <f>SUMIF(Mars!B2:B17,"ROTOR 355A",Mars!J2:K17)</f>
        <v>0</v>
      </c>
      <c r="E27" s="13">
        <f>SUMIF(Avril!B2:B17,"ROTOR 355A",Avril!J2:J17)</f>
        <v>0</v>
      </c>
      <c r="F27" s="13">
        <f>SUMIF(Mai!B2:B17,"ROTOR 355A",Mai!J2:J17)</f>
        <v>0</v>
      </c>
      <c r="G27" s="13">
        <f>SUMIF(Juin!B2:B17,"ROTOR 355A",Juin!J2:J17)</f>
        <v>0</v>
      </c>
      <c r="H27" s="13">
        <f>SUMIF(Juillet!B2:B17,"ROTOR 355A",Juillet!J2:J17)</f>
        <v>0</v>
      </c>
      <c r="I27" s="13">
        <f>SUMIF(Aout!B2:B17,"ROTOR 355A",Aout!J2:J17)</f>
        <v>0</v>
      </c>
      <c r="J27" s="13">
        <f>SUMIF(Septembre!B2:B17,"ROTOR 355A",Septembre!J2:J17)</f>
        <v>0</v>
      </c>
      <c r="K27" s="13">
        <f>SUMIF(Octobre!B2:B17,"ROTOR 355A",Octobre!J2:J17)</f>
        <v>0</v>
      </c>
      <c r="L27" s="13">
        <f>SUMIF(Novembre!B2:B17,"ROTOR 355A",Novembre!J2:J17)</f>
        <v>0</v>
      </c>
      <c r="M27" s="13">
        <f>SUMIF(Décembre!B2:B17,"ROTOR 355A",Décembre!J2:J17)</f>
        <v>0</v>
      </c>
      <c r="N27" s="23">
        <f t="shared" si="0"/>
        <v>0</v>
      </c>
    </row>
    <row r="29" spans="1:14" x14ac:dyDescent="0.25">
      <c r="A29" s="6" t="s">
        <v>56</v>
      </c>
    </row>
    <row r="30" spans="1:14" x14ac:dyDescent="0.25">
      <c r="A30" s="12"/>
    </row>
    <row r="31" spans="1:14" x14ac:dyDescent="0.25">
      <c r="A31" s="12" t="s">
        <v>25</v>
      </c>
    </row>
    <row r="32" spans="1:14" x14ac:dyDescent="0.25">
      <c r="A32" s="12" t="s">
        <v>28</v>
      </c>
    </row>
    <row r="33" spans="1:1" x14ac:dyDescent="0.25">
      <c r="A33" s="12" t="s">
        <v>26</v>
      </c>
    </row>
    <row r="34" spans="1:1" x14ac:dyDescent="0.25">
      <c r="A34" s="12" t="s">
        <v>27</v>
      </c>
    </row>
    <row r="35" spans="1:1" x14ac:dyDescent="0.25">
      <c r="A35" s="10"/>
    </row>
    <row r="37" spans="1:1" x14ac:dyDescent="0.25">
      <c r="A37" s="6" t="s">
        <v>30</v>
      </c>
    </row>
    <row r="38" spans="1:1" x14ac:dyDescent="0.25">
      <c r="A38" s="12" t="s">
        <v>33</v>
      </c>
    </row>
    <row r="39" spans="1:1" x14ac:dyDescent="0.25">
      <c r="A39" s="12" t="s">
        <v>34</v>
      </c>
    </row>
    <row r="40" spans="1:1" x14ac:dyDescent="0.25">
      <c r="A40" s="12" t="s">
        <v>31</v>
      </c>
    </row>
    <row r="41" spans="1:1" x14ac:dyDescent="0.25">
      <c r="A41" s="12" t="s">
        <v>32</v>
      </c>
    </row>
    <row r="42" spans="1:1" x14ac:dyDescent="0.25">
      <c r="A42" s="12" t="s">
        <v>29</v>
      </c>
    </row>
  </sheetData>
  <protectedRanges>
    <protectedRange password="C76E" sqref="A17" name="STAUTS"/>
    <protectedRange password="C76E" sqref="A32:A35" name="PREPARATEURS"/>
    <protectedRange password="C76E" sqref="A11:A27" name="TYPES PALES"/>
  </protectedRanges>
  <sortState ref="A13:M20">
    <sortCondition ref="A13:A20"/>
  </sortState>
  <conditionalFormatting sqref="B2:M2">
    <cfRule type="expression" dxfId="4" priority="5">
      <formula>ISNA(B2)</formula>
    </cfRule>
  </conditionalFormatting>
  <conditionalFormatting sqref="B5:M8">
    <cfRule type="expression" dxfId="3" priority="4">
      <formula>ISNA(B5)</formula>
    </cfRule>
  </conditionalFormatting>
  <conditionalFormatting sqref="N2">
    <cfRule type="cellIs" dxfId="2" priority="3" operator="equal">
      <formula>0</formula>
    </cfRule>
  </conditionalFormatting>
  <conditionalFormatting sqref="N5:N8">
    <cfRule type="cellIs" dxfId="1" priority="2" operator="equal">
      <formula>0</formula>
    </cfRule>
  </conditionalFormatting>
  <conditionalFormatting sqref="N11:N27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Bilan 20XX</vt:lpstr>
      <vt:lpstr>Données</vt:lpstr>
    </vt:vector>
  </TitlesOfParts>
  <Company>Airbus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Bordone, Pascal</dc:creator>
  <cp:lastModifiedBy>pascal</cp:lastModifiedBy>
  <dcterms:created xsi:type="dcterms:W3CDTF">2015-08-19T07:44:40Z</dcterms:created>
  <dcterms:modified xsi:type="dcterms:W3CDTF">2019-12-12T13:49:46Z</dcterms:modified>
</cp:coreProperties>
</file>