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20730" windowHeight="9030"/>
  </bookViews>
  <sheets>
    <sheet name="Calcul" sheetId="4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F21" i="4" l="1"/>
  <c r="E41" i="4" l="1"/>
  <c r="H40" i="4"/>
  <c r="I40" i="4" s="1"/>
  <c r="J40" i="4" s="1"/>
  <c r="K40" i="4" s="1"/>
  <c r="L40" i="4" s="1"/>
  <c r="M40" i="4" s="1"/>
  <c r="N40" i="4" s="1"/>
  <c r="O40" i="4" s="1"/>
  <c r="P40" i="4" s="1"/>
  <c r="H39" i="4"/>
  <c r="I39" i="4" s="1"/>
  <c r="J39" i="4" s="1"/>
  <c r="K39" i="4" s="1"/>
  <c r="L39" i="4" s="1"/>
  <c r="M39" i="4" s="1"/>
  <c r="N39" i="4" s="1"/>
  <c r="O39" i="4" s="1"/>
  <c r="P39" i="4" s="1"/>
  <c r="H38" i="4"/>
  <c r="I38" i="4" s="1"/>
  <c r="J38" i="4" s="1"/>
  <c r="K38" i="4" s="1"/>
  <c r="L38" i="4" s="1"/>
  <c r="M38" i="4" s="1"/>
  <c r="N38" i="4" s="1"/>
  <c r="O38" i="4" s="1"/>
  <c r="P38" i="4" s="1"/>
  <c r="H37" i="4"/>
  <c r="I37" i="4" s="1"/>
  <c r="J37" i="4" s="1"/>
  <c r="K37" i="4" s="1"/>
  <c r="L37" i="4" s="1"/>
  <c r="M37" i="4" s="1"/>
  <c r="N37" i="4" s="1"/>
  <c r="O37" i="4" s="1"/>
  <c r="P37" i="4" s="1"/>
  <c r="H36" i="4"/>
  <c r="I36" i="4" s="1"/>
  <c r="J36" i="4" s="1"/>
  <c r="K36" i="4" s="1"/>
  <c r="L36" i="4" s="1"/>
  <c r="M36" i="4" s="1"/>
  <c r="N36" i="4" s="1"/>
  <c r="O36" i="4" s="1"/>
  <c r="P36" i="4" s="1"/>
  <c r="H35" i="4"/>
  <c r="I35" i="4" s="1"/>
  <c r="J35" i="4" s="1"/>
  <c r="K35" i="4" s="1"/>
  <c r="L35" i="4" s="1"/>
  <c r="M35" i="4" s="1"/>
  <c r="N35" i="4" s="1"/>
  <c r="O35" i="4" s="1"/>
  <c r="F34" i="4"/>
  <c r="H34" i="4" s="1"/>
  <c r="I34" i="4" s="1"/>
  <c r="J34" i="4" s="1"/>
  <c r="K34" i="4" s="1"/>
  <c r="L34" i="4" s="1"/>
  <c r="M34" i="4" s="1"/>
  <c r="N34" i="4" s="1"/>
  <c r="O34" i="4" s="1"/>
  <c r="H33" i="4"/>
  <c r="I33" i="4" s="1"/>
  <c r="J33" i="4" s="1"/>
  <c r="K33" i="4" s="1"/>
  <c r="L33" i="4" s="1"/>
  <c r="M33" i="4" s="1"/>
  <c r="N33" i="4" s="1"/>
  <c r="O33" i="4" s="1"/>
  <c r="H32" i="4"/>
  <c r="I32" i="4" s="1"/>
  <c r="J32" i="4" s="1"/>
  <c r="K32" i="4" s="1"/>
  <c r="L32" i="4" s="1"/>
  <c r="M32" i="4" s="1"/>
  <c r="N32" i="4" s="1"/>
  <c r="O32" i="4" s="1"/>
  <c r="H31" i="4"/>
  <c r="I31" i="4" s="1"/>
  <c r="J31" i="4" s="1"/>
  <c r="K31" i="4" s="1"/>
  <c r="L31" i="4" s="1"/>
  <c r="M31" i="4" s="1"/>
  <c r="N31" i="4" s="1"/>
  <c r="O31" i="4" s="1"/>
  <c r="P31" i="4" s="1"/>
  <c r="H30" i="4"/>
  <c r="I30" i="4" s="1"/>
  <c r="J30" i="4" s="1"/>
  <c r="K30" i="4" s="1"/>
  <c r="L30" i="4" s="1"/>
  <c r="M30" i="4" s="1"/>
  <c r="N30" i="4" s="1"/>
  <c r="O30" i="4" s="1"/>
  <c r="F29" i="4"/>
  <c r="H29" i="4" s="1"/>
  <c r="I29" i="4" s="1"/>
  <c r="J29" i="4" s="1"/>
  <c r="K29" i="4" s="1"/>
  <c r="L29" i="4" s="1"/>
  <c r="M29" i="4" s="1"/>
  <c r="N29" i="4" s="1"/>
  <c r="O29" i="4" s="1"/>
  <c r="F28" i="4"/>
  <c r="H28" i="4" s="1"/>
  <c r="I28" i="4" s="1"/>
  <c r="J28" i="4" s="1"/>
  <c r="K28" i="4" s="1"/>
  <c r="L28" i="4" s="1"/>
  <c r="M28" i="4" s="1"/>
  <c r="N28" i="4" s="1"/>
  <c r="O28" i="4" s="1"/>
  <c r="H27" i="4"/>
  <c r="I27" i="4" s="1"/>
  <c r="J27" i="4" s="1"/>
  <c r="K27" i="4" s="1"/>
  <c r="L27" i="4" s="1"/>
  <c r="M27" i="4" s="1"/>
  <c r="N27" i="4" s="1"/>
  <c r="O27" i="4" s="1"/>
  <c r="H26" i="4"/>
  <c r="I26" i="4" s="1"/>
  <c r="J26" i="4" s="1"/>
  <c r="K26" i="4" s="1"/>
  <c r="L26" i="4" s="1"/>
  <c r="M26" i="4" s="1"/>
  <c r="N26" i="4" s="1"/>
  <c r="O26" i="4" s="1"/>
  <c r="H25" i="4"/>
  <c r="I25" i="4" s="1"/>
  <c r="J25" i="4" s="1"/>
  <c r="K25" i="4" s="1"/>
  <c r="L25" i="4" s="1"/>
  <c r="M25" i="4" s="1"/>
  <c r="N25" i="4" s="1"/>
  <c r="O25" i="4" s="1"/>
  <c r="P25" i="4" s="1"/>
  <c r="H24" i="4"/>
  <c r="I24" i="4" s="1"/>
  <c r="J24" i="4" s="1"/>
  <c r="K24" i="4" s="1"/>
  <c r="L24" i="4" s="1"/>
  <c r="M24" i="4" s="1"/>
  <c r="N24" i="4" s="1"/>
  <c r="O24" i="4" s="1"/>
  <c r="P24" i="4" s="1"/>
  <c r="H23" i="4"/>
  <c r="I23" i="4" s="1"/>
  <c r="J23" i="4" s="1"/>
  <c r="K23" i="4" s="1"/>
  <c r="L23" i="4" s="1"/>
  <c r="M23" i="4" s="1"/>
  <c r="N23" i="4" s="1"/>
  <c r="O23" i="4" s="1"/>
  <c r="P23" i="4" s="1"/>
  <c r="H22" i="4"/>
  <c r="I22" i="4" s="1"/>
  <c r="J22" i="4" s="1"/>
  <c r="K22" i="4" s="1"/>
  <c r="L22" i="4" s="1"/>
  <c r="M22" i="4" s="1"/>
  <c r="N22" i="4" s="1"/>
  <c r="O22" i="4" s="1"/>
  <c r="H21" i="4"/>
  <c r="I21" i="4" s="1"/>
  <c r="J21" i="4" s="1"/>
  <c r="K21" i="4" s="1"/>
  <c r="P20" i="4"/>
  <c r="O20" i="4"/>
  <c r="C15" i="4"/>
  <c r="N7" i="4"/>
  <c r="P32" i="4" l="1"/>
  <c r="P26" i="4"/>
  <c r="P22" i="4"/>
  <c r="P33" i="4"/>
  <c r="P27" i="4"/>
  <c r="P28" i="4"/>
  <c r="P35" i="4"/>
  <c r="P29" i="4"/>
  <c r="P30" i="4"/>
  <c r="P34" i="4"/>
  <c r="L21" i="4"/>
  <c r="K41" i="4"/>
  <c r="L41" i="4" l="1"/>
  <c r="K42" i="4" s="1"/>
  <c r="M21" i="4"/>
  <c r="N21" i="4" s="1"/>
  <c r="O21" i="4" s="1"/>
  <c r="P21" i="4" l="1"/>
  <c r="P41" i="4" s="1"/>
  <c r="O41" i="4"/>
</calcChain>
</file>

<file path=xl/sharedStrings.xml><?xml version="1.0" encoding="utf-8"?>
<sst xmlns="http://schemas.openxmlformats.org/spreadsheetml/2006/main" count="16" uniqueCount="9">
  <si>
    <t>g</t>
  </si>
  <si>
    <t>mm</t>
  </si>
  <si>
    <t>Nm</t>
  </si>
  <si>
    <t>440g MAXI</t>
  </si>
  <si>
    <t>rd/s</t>
  </si>
  <si>
    <t>kg,m²</t>
  </si>
  <si>
    <t>Nm/kg</t>
  </si>
  <si>
    <t>mm/kg</t>
  </si>
  <si>
    <t>Ecart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</si>
</sst>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&quot;g&quot;"/>
    <numFmt numFmtId="165" formatCode="0.0"/>
    <numFmt numFmtId="166" formatCode="0__&quot;gr&quot;"/>
    <numFmt numFmtId="167" formatCode="0.00__&quot;gr&quot;"/>
    <numFmt numFmtId="168" formatCode="0.0&quot;N/m&quot;"/>
    <numFmt numFmtId="169" formatCode="0.0__&quot;mm&quot;"/>
    <numFmt numFmtId="170" formatCode="0.00__&quot;N/m&quot;"/>
    <numFmt numFmtId="171" formatCode="0.00__&quot;mm&quot;"/>
    <numFmt numFmtId="172" formatCode="_-* #,##0.00\ _F_-;\-* #,##0.00\ _F_-;_-* &quot;-&quot;??\ _F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name val="Times New Roman"/>
      <family val="1"/>
    </font>
    <font>
      <b/>
      <sz val="11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1"/>
      <color indexed="12"/>
      <name val="Arial"/>
      <family val="2"/>
    </font>
    <font>
      <sz val="10"/>
      <name val="Symbol"/>
      <family val="1"/>
      <charset val="2"/>
    </font>
    <font>
      <b/>
      <sz val="11"/>
      <color rgb="FFFF0000"/>
      <name val="Arial"/>
      <family val="2"/>
    </font>
    <font>
      <sz val="8"/>
      <name val="Helv"/>
    </font>
    <font>
      <b/>
      <sz val="11"/>
      <color indexed="17"/>
      <name val="Arial"/>
      <family val="2"/>
    </font>
    <font>
      <b/>
      <sz val="11"/>
      <color theme="9" tint="-0.499984740745262"/>
      <name val="Arial"/>
      <family val="2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8"/>
      <name val="Helv"/>
    </font>
    <font>
      <b/>
      <sz val="8"/>
      <name val="Symbol"/>
      <family val="1"/>
      <charset val="2"/>
    </font>
    <font>
      <b/>
      <sz val="8"/>
      <color indexed="8"/>
      <name val="Helv"/>
    </font>
    <font>
      <b/>
      <sz val="10"/>
      <name val="Helv"/>
    </font>
    <font>
      <b/>
      <sz val="12"/>
      <name val="Symbol"/>
      <family val="1"/>
      <charset val="2"/>
    </font>
    <font>
      <sz val="12"/>
      <name val="Symbol"/>
      <family val="1"/>
      <charset val="2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2" fillId="0" borderId="0"/>
    <xf numFmtId="0" fontId="5" fillId="0" borderId="0"/>
    <xf numFmtId="9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3" fillId="0" borderId="0"/>
    <xf numFmtId="0" fontId="5" fillId="0" borderId="0"/>
    <xf numFmtId="0" fontId="1" fillId="0" borderId="0"/>
    <xf numFmtId="0" fontId="1" fillId="0" borderId="0"/>
    <xf numFmtId="0" fontId="2" fillId="0" borderId="0"/>
  </cellStyleXfs>
  <cellXfs count="157">
    <xf numFmtId="0" fontId="0" fillId="0" borderId="0" xfId="0"/>
    <xf numFmtId="0" fontId="3" fillId="0" borderId="0" xfId="1" applyFont="1" applyFill="1" applyBorder="1" applyAlignment="1" applyProtection="1">
      <alignment horizontal="center"/>
      <protection locked="0"/>
    </xf>
    <xf numFmtId="0" fontId="2" fillId="0" borderId="0" xfId="1" applyProtection="1"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2" fillId="2" borderId="1" xfId="1" applyFill="1" applyBorder="1" applyAlignment="1" applyProtection="1">
      <alignment horizontal="center"/>
      <protection locked="0"/>
    </xf>
    <xf numFmtId="0" fontId="2" fillId="2" borderId="2" xfId="1" applyFill="1" applyBorder="1" applyProtection="1">
      <protection locked="0"/>
    </xf>
    <xf numFmtId="0" fontId="2" fillId="2" borderId="3" xfId="1" applyFill="1" applyBorder="1" applyProtection="1"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2" fillId="2" borderId="5" xfId="1" applyFill="1" applyBorder="1" applyAlignment="1" applyProtection="1">
      <alignment horizontal="center"/>
      <protection locked="0"/>
    </xf>
    <xf numFmtId="0" fontId="2" fillId="2" borderId="6" xfId="1" applyFill="1" applyBorder="1" applyProtection="1">
      <protection locked="0"/>
    </xf>
    <xf numFmtId="0" fontId="2" fillId="2" borderId="7" xfId="1" applyFill="1" applyBorder="1" applyProtection="1"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0" fontId="2" fillId="0" borderId="6" xfId="1" applyBorder="1" applyAlignment="1" applyProtection="1">
      <protection locked="0"/>
    </xf>
    <xf numFmtId="165" fontId="4" fillId="0" borderId="11" xfId="1" applyNumberFormat="1" applyFont="1" applyBorder="1" applyAlignment="1" applyProtection="1">
      <alignment horizontal="center" vertical="center"/>
    </xf>
    <xf numFmtId="0" fontId="2" fillId="0" borderId="10" xfId="1" applyBorder="1" applyAlignment="1" applyProtection="1">
      <protection locked="0"/>
    </xf>
    <xf numFmtId="0" fontId="4" fillId="0" borderId="11" xfId="1" applyFont="1" applyBorder="1" applyAlignment="1" applyProtection="1">
      <alignment horizontal="center" vertical="center"/>
    </xf>
    <xf numFmtId="0" fontId="2" fillId="0" borderId="12" xfId="1" applyBorder="1" applyProtection="1">
      <protection locked="0"/>
    </xf>
    <xf numFmtId="0" fontId="2" fillId="0" borderId="0" xfId="1" applyBorder="1" applyAlignment="1" applyProtection="1">
      <protection locked="0"/>
    </xf>
    <xf numFmtId="0" fontId="4" fillId="0" borderId="0" xfId="1" applyFont="1" applyAlignment="1" applyProtection="1">
      <alignment horizontal="center" vertical="center"/>
      <protection locked="0"/>
    </xf>
    <xf numFmtId="166" fontId="4" fillId="0" borderId="0" xfId="1" applyNumberFormat="1" applyFont="1" applyBorder="1" applyAlignment="1" applyProtection="1">
      <alignment vertical="center"/>
      <protection locked="0"/>
    </xf>
    <xf numFmtId="167" fontId="7" fillId="0" borderId="0" xfId="1" applyNumberFormat="1" applyFont="1" applyBorder="1" applyAlignment="1" applyProtection="1">
      <alignment vertical="center"/>
    </xf>
    <xf numFmtId="0" fontId="4" fillId="0" borderId="0" xfId="1" applyFont="1" applyBorder="1" applyAlignment="1" applyProtection="1">
      <alignment horizontal="center" vertical="center"/>
      <protection locked="0"/>
    </xf>
    <xf numFmtId="0" fontId="8" fillId="2" borderId="5" xfId="1" applyFont="1" applyFill="1" applyBorder="1" applyAlignment="1" applyProtection="1">
      <alignment horizontal="center"/>
      <protection locked="0"/>
    </xf>
    <xf numFmtId="0" fontId="2" fillId="0" borderId="4" xfId="1" applyBorder="1" applyAlignment="1" applyProtection="1">
      <protection locked="0"/>
    </xf>
    <xf numFmtId="0" fontId="2" fillId="0" borderId="0" xfId="1" applyBorder="1" applyProtection="1"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0" fontId="8" fillId="2" borderId="13" xfId="1" applyFont="1" applyFill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2" fillId="2" borderId="13" xfId="1" applyFill="1" applyBorder="1" applyAlignment="1" applyProtection="1">
      <alignment horizont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vertical="center"/>
      <protection locked="0"/>
    </xf>
    <xf numFmtId="0" fontId="10" fillId="2" borderId="7" xfId="1" applyFont="1" applyFill="1" applyBorder="1" applyProtection="1">
      <protection locked="0"/>
    </xf>
    <xf numFmtId="0" fontId="2" fillId="0" borderId="12" xfId="1" applyBorder="1" applyAlignment="1" applyProtection="1">
      <alignment horizontal="center"/>
      <protection locked="0"/>
    </xf>
    <xf numFmtId="1" fontId="2" fillId="2" borderId="6" xfId="1" applyNumberFormat="1" applyFill="1" applyBorder="1" applyProtection="1">
      <protection locked="0"/>
    </xf>
    <xf numFmtId="0" fontId="2" fillId="2" borderId="18" xfId="1" applyFill="1" applyBorder="1" applyAlignment="1" applyProtection="1">
      <alignment horizontal="center"/>
      <protection locked="0"/>
    </xf>
    <xf numFmtId="1" fontId="2" fillId="2" borderId="19" xfId="1" applyNumberFormat="1" applyFill="1" applyBorder="1" applyProtection="1"/>
    <xf numFmtId="0" fontId="10" fillId="2" borderId="2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/>
      <protection locked="0"/>
    </xf>
    <xf numFmtId="0" fontId="13" fillId="0" borderId="0" xfId="1" applyFont="1" applyAlignment="1" applyProtection="1">
      <alignment horizontal="left"/>
      <protection locked="0"/>
    </xf>
    <xf numFmtId="0" fontId="14" fillId="0" borderId="0" xfId="1" applyFont="1" applyProtection="1">
      <protection locked="0"/>
    </xf>
    <xf numFmtId="0" fontId="14" fillId="0" borderId="0" xfId="1" applyFont="1" applyAlignment="1" applyProtection="1">
      <alignment horizontal="left"/>
      <protection locked="0"/>
    </xf>
    <xf numFmtId="0" fontId="15" fillId="2" borderId="22" xfId="1" applyFont="1" applyFill="1" applyBorder="1" applyAlignment="1" applyProtection="1">
      <alignment horizontal="center" vertical="center"/>
      <protection locked="0"/>
    </xf>
    <xf numFmtId="0" fontId="16" fillId="2" borderId="22" xfId="1" applyFont="1" applyFill="1" applyBorder="1" applyAlignment="1" applyProtection="1">
      <alignment horizontal="center" vertical="center"/>
      <protection locked="0"/>
    </xf>
    <xf numFmtId="0" fontId="14" fillId="2" borderId="22" xfId="1" applyFont="1" applyFill="1" applyBorder="1" applyAlignment="1" applyProtection="1">
      <alignment horizontal="center" vertical="center"/>
      <protection locked="0"/>
    </xf>
    <xf numFmtId="0" fontId="15" fillId="3" borderId="24" xfId="1" applyFont="1" applyFill="1" applyBorder="1" applyAlignment="1" applyProtection="1">
      <alignment horizontal="center"/>
    </xf>
    <xf numFmtId="0" fontId="15" fillId="3" borderId="25" xfId="1" applyFont="1" applyFill="1" applyBorder="1" applyAlignment="1" applyProtection="1">
      <alignment horizontal="center"/>
    </xf>
    <xf numFmtId="165" fontId="10" fillId="3" borderId="24" xfId="1" applyNumberFormat="1" applyFont="1" applyFill="1" applyBorder="1" applyAlignment="1" applyProtection="1">
      <alignment horizontal="center"/>
    </xf>
    <xf numFmtId="2" fontId="10" fillId="3" borderId="24" xfId="1" applyNumberFormat="1" applyFont="1" applyFill="1" applyBorder="1" applyAlignment="1" applyProtection="1">
      <alignment horizontal="center"/>
    </xf>
    <xf numFmtId="2" fontId="10" fillId="3" borderId="25" xfId="1" applyNumberFormat="1" applyFont="1" applyFill="1" applyBorder="1" applyAlignment="1" applyProtection="1">
      <alignment horizontal="center"/>
    </xf>
    <xf numFmtId="168" fontId="4" fillId="3" borderId="11" xfId="1" applyNumberFormat="1" applyFont="1" applyFill="1" applyBorder="1" applyAlignment="1" applyProtection="1">
      <alignment vertical="center"/>
    </xf>
    <xf numFmtId="165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26" xfId="1" applyNumberFormat="1" applyFont="1" applyFill="1" applyBorder="1" applyAlignment="1" applyProtection="1">
      <alignment horizontal="center" vertical="center"/>
      <protection locked="0"/>
    </xf>
    <xf numFmtId="165" fontId="10" fillId="2" borderId="12" xfId="1" applyNumberFormat="1" applyFont="1" applyFill="1" applyBorder="1" applyAlignment="1" applyProtection="1">
      <alignment horizontal="center" vertical="center"/>
    </xf>
    <xf numFmtId="2" fontId="10" fillId="2" borderId="12" xfId="1" applyNumberFormat="1" applyFont="1" applyFill="1" applyBorder="1" applyAlignment="1" applyProtection="1">
      <alignment horizontal="center" vertical="center"/>
    </xf>
    <xf numFmtId="170" fontId="15" fillId="2" borderId="12" xfId="1" applyNumberFormat="1" applyFont="1" applyFill="1" applyBorder="1" applyAlignment="1" applyProtection="1">
      <alignment horizontal="center" vertical="center"/>
    </xf>
    <xf numFmtId="171" fontId="15" fillId="2" borderId="27" xfId="1" applyNumberFormat="1" applyFont="1" applyFill="1" applyBorder="1" applyAlignment="1" applyProtection="1">
      <alignment horizontal="center" vertical="center"/>
    </xf>
    <xf numFmtId="0" fontId="15" fillId="0" borderId="12" xfId="1" applyFont="1" applyFill="1" applyBorder="1" applyAlignment="1" applyProtection="1">
      <alignment horizontal="center" vertical="center"/>
      <protection locked="0"/>
    </xf>
    <xf numFmtId="165" fontId="17" fillId="0" borderId="12" xfId="1" applyNumberFormat="1" applyFont="1" applyFill="1" applyBorder="1" applyAlignment="1">
      <alignment horizontal="center"/>
    </xf>
    <xf numFmtId="0" fontId="15" fillId="0" borderId="12" xfId="1" applyFont="1" applyFill="1" applyBorder="1" applyAlignment="1">
      <alignment horizontal="center"/>
    </xf>
    <xf numFmtId="2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12" xfId="1" applyNumberFormat="1" applyFont="1" applyFill="1" applyBorder="1" applyAlignment="1">
      <alignment horizontal="center"/>
    </xf>
    <xf numFmtId="2" fontId="2" fillId="0" borderId="0" xfId="1" applyNumberFormat="1" applyProtection="1">
      <protection locked="0"/>
    </xf>
    <xf numFmtId="165" fontId="10" fillId="2" borderId="19" xfId="1" applyNumberFormat="1" applyFont="1" applyFill="1" applyBorder="1" applyAlignment="1" applyProtection="1">
      <alignment horizontal="center" vertical="center"/>
    </xf>
    <xf numFmtId="2" fontId="10" fillId="2" borderId="19" xfId="1" applyNumberFormat="1" applyFont="1" applyFill="1" applyBorder="1" applyAlignment="1" applyProtection="1">
      <alignment horizontal="center" vertical="center"/>
    </xf>
    <xf numFmtId="170" fontId="15" fillId="2" borderId="19" xfId="1" applyNumberFormat="1" applyFont="1" applyFill="1" applyBorder="1" applyAlignment="1" applyProtection="1">
      <alignment horizontal="center" vertical="center"/>
    </xf>
    <xf numFmtId="171" fontId="15" fillId="2" borderId="28" xfId="1" applyNumberFormat="1" applyFont="1" applyFill="1" applyBorder="1" applyAlignment="1" applyProtection="1">
      <alignment horizontal="center" vertical="center"/>
    </xf>
    <xf numFmtId="165" fontId="15" fillId="4" borderId="29" xfId="1" applyNumberFormat="1" applyFont="1" applyFill="1" applyBorder="1" applyAlignment="1" applyProtection="1">
      <alignment horizontal="center" vertical="center"/>
    </xf>
    <xf numFmtId="165" fontId="15" fillId="0" borderId="24" xfId="1" applyNumberFormat="1" applyFont="1" applyFill="1" applyBorder="1" applyAlignment="1" applyProtection="1">
      <alignment horizontal="center" vertical="center"/>
      <protection locked="0"/>
    </xf>
    <xf numFmtId="0" fontId="18" fillId="0" borderId="0" xfId="1" applyFont="1" applyAlignment="1" applyProtection="1">
      <alignment horizontal="center" vertical="center"/>
      <protection locked="0"/>
    </xf>
    <xf numFmtId="2" fontId="18" fillId="2" borderId="30" xfId="1" applyNumberFormat="1" applyFont="1" applyFill="1" applyBorder="1" applyAlignment="1" applyProtection="1">
      <alignment horizontal="center" vertical="center"/>
      <protection locked="0"/>
    </xf>
    <xf numFmtId="2" fontId="18" fillId="2" borderId="20" xfId="1" applyNumberFormat="1" applyFont="1" applyFill="1" applyBorder="1" applyAlignment="1" applyProtection="1">
      <alignment horizontal="center" vertical="center"/>
      <protection locked="0"/>
    </xf>
    <xf numFmtId="170" fontId="4" fillId="4" borderId="31" xfId="1" applyNumberFormat="1" applyFont="1" applyFill="1" applyBorder="1" applyAlignment="1" applyProtection="1">
      <alignment horizontal="center" vertical="center"/>
    </xf>
    <xf numFmtId="171" fontId="4" fillId="4" borderId="23" xfId="1" applyNumberFormat="1" applyFont="1" applyFill="1" applyBorder="1" applyAlignment="1" applyProtection="1">
      <alignment horizontal="center" vertical="center"/>
    </xf>
    <xf numFmtId="0" fontId="15" fillId="0" borderId="0" xfId="1" applyFont="1" applyFill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/>
      <protection locked="0"/>
    </xf>
    <xf numFmtId="165" fontId="10" fillId="0" borderId="0" xfId="1" applyNumberFormat="1" applyFont="1" applyFill="1" applyBorder="1" applyAlignment="1" applyProtection="1">
      <alignment horizontal="center"/>
      <protection locked="0"/>
    </xf>
    <xf numFmtId="165" fontId="15" fillId="0" borderId="0" xfId="1" applyNumberFormat="1" applyFont="1" applyFill="1" applyBorder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/>
      <protection locked="0"/>
    </xf>
    <xf numFmtId="0" fontId="18" fillId="0" borderId="0" xfId="1" applyFont="1" applyAlignment="1" applyProtection="1">
      <alignment horizontal="right"/>
      <protection locked="0"/>
    </xf>
    <xf numFmtId="2" fontId="18" fillId="0" borderId="0" xfId="1" applyNumberFormat="1" applyFont="1" applyAlignment="1" applyProtection="1">
      <alignment horizontal="center"/>
      <protection locked="0"/>
    </xf>
    <xf numFmtId="0" fontId="15" fillId="0" borderId="0" xfId="1" applyFont="1" applyProtection="1">
      <protection locked="0"/>
    </xf>
    <xf numFmtId="0" fontId="2" fillId="0" borderId="0" xfId="1" applyFill="1" applyBorder="1" applyAlignment="1" applyProtection="1">
      <alignment horizontal="center"/>
      <protection locked="0"/>
    </xf>
    <xf numFmtId="0" fontId="2" fillId="0" borderId="0" xfId="1" applyFill="1" applyBorder="1" applyProtection="1">
      <protection locked="0"/>
    </xf>
    <xf numFmtId="0" fontId="15" fillId="0" borderId="0" xfId="1" applyFont="1" applyFill="1" applyBorder="1" applyAlignment="1" applyProtection="1">
      <alignment horizontal="center"/>
      <protection locked="0"/>
    </xf>
    <xf numFmtId="9" fontId="0" fillId="0" borderId="0" xfId="4" applyFont="1" applyProtection="1">
      <protection locked="0"/>
    </xf>
    <xf numFmtId="0" fontId="13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Alignment="1" applyProtection="1">
      <alignment horizontal="left"/>
      <protection locked="0"/>
    </xf>
    <xf numFmtId="0" fontId="3" fillId="0" borderId="0" xfId="1" applyFont="1" applyProtection="1">
      <protection locked="0"/>
    </xf>
    <xf numFmtId="0" fontId="18" fillId="0" borderId="0" xfId="1" applyFont="1" applyProtection="1">
      <protection locked="0"/>
    </xf>
    <xf numFmtId="0" fontId="19" fillId="0" borderId="0" xfId="1" applyFont="1" applyProtection="1">
      <protection locked="0"/>
    </xf>
    <xf numFmtId="0" fontId="20" fillId="0" borderId="0" xfId="1" applyFont="1" applyAlignment="1" applyProtection="1">
      <alignment horizontal="center"/>
      <protection locked="0"/>
    </xf>
    <xf numFmtId="0" fontId="21" fillId="0" borderId="0" xfId="1" applyFont="1" applyProtection="1">
      <protection locked="0"/>
    </xf>
    <xf numFmtId="0" fontId="15" fillId="0" borderId="0" xfId="1" applyFont="1" applyAlignment="1" applyProtection="1">
      <alignment horizontal="center"/>
      <protection locked="0"/>
    </xf>
    <xf numFmtId="0" fontId="22" fillId="0" borderId="0" xfId="1" applyFont="1" applyAlignment="1" applyProtection="1">
      <alignment horizontal="center"/>
      <protection locked="0"/>
    </xf>
    <xf numFmtId="0" fontId="2" fillId="0" borderId="0" xfId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1" fontId="13" fillId="0" borderId="0" xfId="1" applyNumberFormat="1" applyFont="1" applyFill="1" applyBorder="1" applyAlignment="1" applyProtection="1">
      <alignment horizontal="center"/>
    </xf>
    <xf numFmtId="0" fontId="13" fillId="0" borderId="0" xfId="1" applyFont="1" applyFill="1" applyBorder="1" applyProtection="1">
      <protection locked="0"/>
    </xf>
    <xf numFmtId="0" fontId="19" fillId="0" borderId="0" xfId="1" applyFont="1" applyFill="1" applyBorder="1" applyAlignment="1" applyProtection="1">
      <alignment horizontal="center"/>
      <protection locked="0"/>
    </xf>
    <xf numFmtId="0" fontId="3" fillId="0" borderId="0" xfId="1" quotePrefix="1" applyFont="1" applyFill="1" applyBorder="1" applyAlignment="1" applyProtection="1">
      <alignment horizontal="center"/>
    </xf>
    <xf numFmtId="0" fontId="3" fillId="0" borderId="0" xfId="1" applyFont="1" applyFill="1" applyBorder="1" applyProtection="1">
      <protection locked="0"/>
    </xf>
    <xf numFmtId="165" fontId="13" fillId="0" borderId="0" xfId="1" applyNumberFormat="1" applyFont="1" applyFill="1" applyBorder="1" applyAlignment="1" applyProtection="1">
      <alignment horizontal="center"/>
    </xf>
    <xf numFmtId="0" fontId="14" fillId="0" borderId="0" xfId="1" applyFont="1" applyFill="1" applyBorder="1" applyAlignment="1" applyProtection="1">
      <alignment horizontal="centerContinuous"/>
      <protection locked="0"/>
    </xf>
    <xf numFmtId="2" fontId="14" fillId="0" borderId="0" xfId="1" applyNumberFormat="1" applyFont="1" applyFill="1" applyBorder="1" applyAlignment="1" applyProtection="1">
      <alignment horizontal="centerContinuous"/>
    </xf>
    <xf numFmtId="0" fontId="15" fillId="0" borderId="0" xfId="1" applyFont="1" applyFill="1" applyBorder="1" applyAlignment="1" applyProtection="1">
      <alignment horizontal="left"/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 vertical="center"/>
      <protection locked="0"/>
    </xf>
    <xf numFmtId="165" fontId="10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15" fillId="0" borderId="0" xfId="1" applyFont="1" applyFill="1" applyBorder="1" applyAlignment="1" applyProtection="1">
      <alignment horizontal="center"/>
    </xf>
    <xf numFmtId="0" fontId="15" fillId="0" borderId="0" xfId="1" applyFont="1" applyFill="1" applyBorder="1" applyAlignment="1" applyProtection="1">
      <alignment vertical="center"/>
      <protection locked="0"/>
    </xf>
    <xf numFmtId="0" fontId="13" fillId="0" borderId="0" xfId="1" applyFont="1" applyFill="1" applyBorder="1" applyAlignment="1" applyProtection="1">
      <alignment vertical="center"/>
      <protection locked="0"/>
    </xf>
    <xf numFmtId="0" fontId="15" fillId="0" borderId="0" xfId="1" applyFont="1" applyFill="1" applyBorder="1" applyAlignment="1" applyProtection="1">
      <alignment vertical="center" wrapText="1"/>
      <protection locked="0"/>
    </xf>
    <xf numFmtId="0" fontId="16" fillId="2" borderId="21" xfId="1" applyFont="1" applyFill="1" applyBorder="1" applyAlignment="1" applyProtection="1">
      <alignment horizontal="center" vertical="center"/>
      <protection locked="0"/>
    </xf>
    <xf numFmtId="0" fontId="15" fillId="3" borderId="32" xfId="1" applyFont="1" applyFill="1" applyBorder="1" applyAlignment="1" applyProtection="1">
      <alignment horizontal="center"/>
    </xf>
    <xf numFmtId="165" fontId="15" fillId="0" borderId="8" xfId="1" applyNumberFormat="1" applyFont="1" applyFill="1" applyBorder="1" applyAlignment="1" applyProtection="1">
      <alignment horizontal="center" vertical="center"/>
      <protection locked="0"/>
    </xf>
    <xf numFmtId="0" fontId="15" fillId="0" borderId="8" xfId="1" applyFont="1" applyFill="1" applyBorder="1" applyAlignment="1" applyProtection="1">
      <alignment horizontal="center" vertical="center"/>
      <protection locked="0"/>
    </xf>
    <xf numFmtId="0" fontId="15" fillId="0" borderId="8" xfId="1" applyNumberFormat="1" applyFont="1" applyFill="1" applyBorder="1" applyAlignment="1" applyProtection="1">
      <alignment horizontal="center" vertical="center"/>
      <protection locked="0"/>
    </xf>
    <xf numFmtId="165" fontId="15" fillId="0" borderId="18" xfId="1" applyNumberFormat="1" applyFont="1" applyFill="1" applyBorder="1" applyAlignment="1" applyProtection="1">
      <alignment horizontal="center" vertical="center"/>
      <protection locked="0"/>
    </xf>
    <xf numFmtId="169" fontId="4" fillId="3" borderId="2" xfId="1" applyNumberFormat="1" applyFont="1" applyFill="1" applyBorder="1" applyAlignment="1" applyProtection="1">
      <alignment vertical="center"/>
    </xf>
    <xf numFmtId="164" fontId="2" fillId="0" borderId="0" xfId="1" applyNumberFormat="1" applyBorder="1" applyProtection="1">
      <protection locked="0"/>
    </xf>
    <xf numFmtId="0" fontId="4" fillId="0" borderId="0" xfId="1" applyFont="1" applyBorder="1" applyAlignment="1" applyProtection="1">
      <alignment horizontal="center" vertical="center"/>
    </xf>
    <xf numFmtId="171" fontId="15" fillId="2" borderId="33" xfId="1" applyNumberFormat="1" applyFont="1" applyFill="1" applyBorder="1" applyAlignment="1" applyProtection="1">
      <alignment horizontal="center" vertical="center"/>
    </xf>
    <xf numFmtId="0" fontId="12" fillId="0" borderId="0" xfId="1" applyFont="1" applyBorder="1" applyAlignment="1" applyProtection="1">
      <alignment vertical="center"/>
      <protection locked="0"/>
    </xf>
    <xf numFmtId="166" fontId="12" fillId="0" borderId="0" xfId="1" applyNumberFormat="1" applyFont="1" applyBorder="1" applyAlignment="1" applyProtection="1">
      <alignment vertical="center"/>
    </xf>
    <xf numFmtId="165" fontId="15" fillId="5" borderId="8" xfId="1" applyNumberFormat="1" applyFont="1" applyFill="1" applyBorder="1" applyAlignment="1" applyProtection="1">
      <alignment horizontal="center" vertical="center"/>
      <protection locked="0"/>
    </xf>
    <xf numFmtId="1" fontId="18" fillId="2" borderId="29" xfId="1" applyNumberFormat="1" applyFont="1" applyFill="1" applyBorder="1" applyAlignment="1" applyProtection="1">
      <alignment horizontal="center"/>
    </xf>
    <xf numFmtId="0" fontId="6" fillId="0" borderId="0" xfId="3" applyFont="1" applyBorder="1" applyAlignment="1" applyProtection="1">
      <alignment horizontal="center" vertical="center"/>
      <protection locked="0"/>
    </xf>
    <xf numFmtId="164" fontId="4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 vertical="center"/>
      <protection locked="0"/>
    </xf>
    <xf numFmtId="164" fontId="4" fillId="0" borderId="0" xfId="1" applyNumberFormat="1" applyFont="1" applyBorder="1" applyAlignment="1" applyProtection="1">
      <alignment horizontal="center"/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0" fontId="9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166" fontId="12" fillId="0" borderId="0" xfId="1" applyNumberFormat="1" applyFont="1" applyBorder="1" applyAlignment="1" applyProtection="1">
      <alignment horizontal="center" vertical="center"/>
    </xf>
    <xf numFmtId="0" fontId="4" fillId="0" borderId="0" xfId="2" applyFont="1" applyBorder="1" applyAlignment="1" applyProtection="1">
      <alignment horizontal="center" vertical="center"/>
      <protection locked="0"/>
    </xf>
    <xf numFmtId="164" fontId="4" fillId="0" borderId="6" xfId="1" applyNumberFormat="1" applyFont="1" applyBorder="1" applyAlignment="1" applyProtection="1">
      <alignment horizontal="center" vertical="center"/>
      <protection locked="0"/>
    </xf>
    <xf numFmtId="164" fontId="4" fillId="0" borderId="10" xfId="1" applyNumberFormat="1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0" fontId="11" fillId="0" borderId="0" xfId="1" applyFont="1" applyBorder="1" applyAlignment="1" applyProtection="1">
      <alignment horizontal="center" vertical="center"/>
      <protection locked="0"/>
    </xf>
    <xf numFmtId="0" fontId="4" fillId="0" borderId="4" xfId="1" applyFont="1" applyBorder="1" applyAlignment="1" applyProtection="1">
      <alignment horizontal="center" vertical="center"/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164" fontId="4" fillId="0" borderId="14" xfId="1" applyNumberFormat="1" applyFont="1" applyBorder="1" applyAlignment="1" applyProtection="1">
      <alignment horizontal="center" vertical="center"/>
      <protection locked="0"/>
    </xf>
    <xf numFmtId="164" fontId="4" fillId="0" borderId="15" xfId="1" applyNumberFormat="1" applyFont="1" applyBorder="1" applyAlignment="1" applyProtection="1">
      <alignment horizontal="center" vertical="center"/>
      <protection locked="0"/>
    </xf>
    <xf numFmtId="164" fontId="4" fillId="0" borderId="16" xfId="1" applyNumberFormat="1" applyFont="1" applyBorder="1" applyAlignment="1" applyProtection="1">
      <alignment horizontal="center" vertical="center"/>
      <protection locked="0"/>
    </xf>
    <xf numFmtId="164" fontId="4" fillId="0" borderId="17" xfId="1" applyNumberFormat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 applyProtection="1">
      <alignment horizontal="center" vertical="center"/>
      <protection locked="0"/>
    </xf>
    <xf numFmtId="0" fontId="6" fillId="0" borderId="12" xfId="3" applyFont="1" applyBorder="1" applyAlignment="1" applyProtection="1">
      <alignment horizontal="center" vertical="center"/>
      <protection locked="0"/>
    </xf>
  </cellXfs>
  <cellStyles count="11">
    <cellStyle name="Milliers 2" xfId="5"/>
    <cellStyle name="Normal" xfId="0" builtinId="0"/>
    <cellStyle name="Normal 2" xfId="1"/>
    <cellStyle name="Normal 3" xfId="6"/>
    <cellStyle name="Normal 4" xfId="7"/>
    <cellStyle name="Normal 5" xfId="8"/>
    <cellStyle name="Normal 5 2" xfId="9"/>
    <cellStyle name="Normal 6" xfId="10"/>
    <cellStyle name="Normal_PALE N° 158" xfId="2"/>
    <cellStyle name="Normal_PP 332 MK2-Calcul-OR" xfId="3"/>
    <cellStyle name="Pourcentage 2" xfId="4"/>
  </cellStyles>
  <dxfs count="7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48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31</xdr:row>
          <xdr:rowOff>57150</xdr:rowOff>
        </xdr:from>
        <xdr:to>
          <xdr:col>3</xdr:col>
          <xdr:colOff>428625</xdr:colOff>
          <xdr:row>35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714375</xdr:colOff>
          <xdr:row>20</xdr:row>
          <xdr:rowOff>9525</xdr:rowOff>
        </xdr:from>
        <xdr:to>
          <xdr:col>3</xdr:col>
          <xdr:colOff>676275</xdr:colOff>
          <xdr:row>21</xdr:row>
          <xdr:rowOff>47625</xdr:rowOff>
        </xdr:to>
        <xdr:sp macro="" textlink="">
          <xdr:nvSpPr>
            <xdr:cNvPr id="1026" name="Calcul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/Documents/Equilibrage/final/ENQUETE%20PP%20355%20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quête"/>
      <sheetName val="Calcul"/>
      <sheetName val="cadre tolérances"/>
      <sheetName val="TDM GEO"/>
      <sheetName val="Graph sabre"/>
      <sheetName val="Graph vrillage"/>
      <sheetName val="GRAPH delta i"/>
      <sheetName val="Liste"/>
    </sheetNames>
    <sheetDataSet>
      <sheetData sheetId="0">
        <row r="75">
          <cell r="F75" t="str">
            <v>1er retour usine le</v>
          </cell>
        </row>
        <row r="101">
          <cell r="N101" t="e">
            <v>#N/A</v>
          </cell>
          <cell r="P101" t="e">
            <v>#N/A</v>
          </cell>
        </row>
        <row r="109">
          <cell r="F109" t="str">
            <v>2ème retour usine le</v>
          </cell>
        </row>
        <row r="135">
          <cell r="N135" t="e">
            <v>#N/A</v>
          </cell>
          <cell r="P135" t="e">
            <v>#N/A</v>
          </cell>
        </row>
        <row r="143">
          <cell r="F143" t="str">
            <v>3ème retour usine le</v>
          </cell>
        </row>
        <row r="169">
          <cell r="N169" t="e">
            <v>#N/A</v>
          </cell>
          <cell r="P169" t="e">
            <v>#N/A</v>
          </cell>
        </row>
        <row r="177">
          <cell r="F177" t="str">
            <v>4ème retour usine le</v>
          </cell>
        </row>
        <row r="203">
          <cell r="N203" t="e">
            <v>#N/A</v>
          </cell>
          <cell r="P203" t="e">
            <v>#N/A</v>
          </cell>
        </row>
        <row r="211">
          <cell r="F211" t="str">
            <v>5ème retour usine le</v>
          </cell>
        </row>
        <row r="237">
          <cell r="N237" t="e">
            <v>#N/A</v>
          </cell>
          <cell r="P237" t="e">
            <v>#N/A</v>
          </cell>
        </row>
        <row r="245">
          <cell r="F245" t="str">
            <v xml:space="preserve">6ème retour usine le </v>
          </cell>
        </row>
        <row r="271">
          <cell r="N271" t="e">
            <v>#N/A</v>
          </cell>
          <cell r="P271" t="e">
            <v>#N/A</v>
          </cell>
        </row>
        <row r="279">
          <cell r="F279" t="str">
            <v>7ème retour usine le</v>
          </cell>
        </row>
        <row r="305">
          <cell r="N305" t="e">
            <v>#N/A</v>
          </cell>
          <cell r="P305" t="e">
            <v>#N/A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55"/>
  <sheetViews>
    <sheetView showGridLines="0" tabSelected="1" workbookViewId="0">
      <pane xSplit="1" topLeftCell="B1" activePane="topRight" state="frozen"/>
      <selection pane="topRight" activeCell="D23" sqref="D23"/>
    </sheetView>
  </sheetViews>
  <sheetFormatPr baseColWidth="10" defaultColWidth="11.42578125" defaultRowHeight="14.25" x14ac:dyDescent="0.2"/>
  <cols>
    <col min="1" max="1" width="13.140625" style="2" customWidth="1"/>
    <col min="2" max="2" width="16.7109375" style="2" customWidth="1"/>
    <col min="3" max="3" width="13.85546875" style="2" customWidth="1"/>
    <col min="4" max="4" width="10.28515625" style="2" customWidth="1"/>
    <col min="5" max="5" width="10.42578125" style="2" customWidth="1"/>
    <col min="6" max="7" width="9.5703125" style="2" customWidth="1"/>
    <col min="8" max="22" width="11" style="2" customWidth="1"/>
    <col min="23" max="23" width="13.28515625" style="2" customWidth="1"/>
    <col min="24" max="24" width="12.140625" style="2" customWidth="1"/>
    <col min="25" max="16384" width="11.42578125" style="2"/>
  </cols>
  <sheetData>
    <row r="1" spans="1:21" ht="15.75" x14ac:dyDescent="0.25">
      <c r="A1" s="1"/>
    </row>
    <row r="2" spans="1:21" ht="16.5" thickBot="1" x14ac:dyDescent="0.3">
      <c r="A2" s="1"/>
      <c r="B2" s="1"/>
      <c r="H2" s="144"/>
      <c r="I2" s="144"/>
      <c r="J2" s="144"/>
      <c r="K2" s="144"/>
      <c r="L2" s="144"/>
      <c r="M2" s="3"/>
      <c r="O2" s="144"/>
      <c r="P2" s="144"/>
      <c r="Q2" s="144"/>
      <c r="R2" s="144"/>
      <c r="S2" s="144"/>
    </row>
    <row r="3" spans="1:21" ht="15.75" x14ac:dyDescent="0.25">
      <c r="A3" s="1"/>
      <c r="B3" s="4"/>
      <c r="C3" s="5">
        <v>40</v>
      </c>
      <c r="D3" s="6" t="s">
        <v>0</v>
      </c>
      <c r="I3" s="149"/>
      <c r="J3" s="149"/>
      <c r="K3" s="149"/>
      <c r="P3" s="149"/>
      <c r="Q3" s="149"/>
      <c r="R3" s="149"/>
      <c r="S3" s="3"/>
      <c r="T3" s="3"/>
      <c r="U3" s="3"/>
    </row>
    <row r="4" spans="1:21" ht="15.75" x14ac:dyDescent="0.2">
      <c r="A4" s="7"/>
      <c r="B4" s="8"/>
      <c r="C4" s="9">
        <v>105</v>
      </c>
      <c r="D4" s="10" t="s">
        <v>1</v>
      </c>
      <c r="E4" s="150"/>
      <c r="F4" s="147"/>
      <c r="G4" s="145"/>
      <c r="H4" s="146"/>
      <c r="I4" s="12"/>
      <c r="J4" s="13"/>
      <c r="K4" s="14"/>
      <c r="L4" s="156"/>
      <c r="M4" s="147"/>
      <c r="N4" s="145"/>
      <c r="O4" s="146"/>
      <c r="P4" s="12"/>
      <c r="Q4" s="15"/>
      <c r="R4" s="14"/>
      <c r="S4" s="16"/>
      <c r="T4" s="17"/>
    </row>
    <row r="5" spans="1:21" ht="15.75" x14ac:dyDescent="0.2">
      <c r="A5" s="7"/>
      <c r="B5" s="8"/>
      <c r="C5" s="9">
        <v>5240</v>
      </c>
      <c r="D5" s="10" t="s">
        <v>1</v>
      </c>
      <c r="E5" s="18"/>
      <c r="F5" s="19"/>
      <c r="G5" s="19"/>
      <c r="H5" s="19"/>
      <c r="I5" s="19"/>
      <c r="K5" s="20"/>
      <c r="M5" s="21"/>
    </row>
    <row r="6" spans="1:21" ht="15.75" x14ac:dyDescent="0.25">
      <c r="A6" s="1"/>
      <c r="B6" s="22"/>
      <c r="C6" s="9">
        <v>2</v>
      </c>
      <c r="D6" s="10" t="s">
        <v>2</v>
      </c>
      <c r="G6" s="23"/>
      <c r="H6" s="23"/>
      <c r="I6" s="17"/>
      <c r="J6" s="17"/>
      <c r="K6" s="24"/>
      <c r="M6" s="24"/>
      <c r="N6" s="19"/>
      <c r="O6" s="19"/>
      <c r="P6" s="19"/>
      <c r="R6" s="25"/>
      <c r="T6" s="25"/>
    </row>
    <row r="7" spans="1:21" ht="15" x14ac:dyDescent="0.2">
      <c r="B7" s="26"/>
      <c r="C7" s="9">
        <v>2</v>
      </c>
      <c r="D7" s="10" t="s">
        <v>1</v>
      </c>
      <c r="E7" s="150"/>
      <c r="F7" s="147"/>
      <c r="G7" s="151">
        <v>400</v>
      </c>
      <c r="H7" s="152"/>
      <c r="I7" s="155" t="s">
        <v>3</v>
      </c>
      <c r="J7" s="27"/>
      <c r="L7" s="135"/>
      <c r="M7" s="147"/>
      <c r="N7" s="151">
        <f>IF(SUM(G7,E34)=0,"-",SUM(G7,E34))</f>
        <v>400</v>
      </c>
      <c r="O7" s="152"/>
      <c r="P7" s="155" t="s">
        <v>3</v>
      </c>
      <c r="Q7" s="27"/>
      <c r="T7" s="24"/>
    </row>
    <row r="8" spans="1:21" ht="15" x14ac:dyDescent="0.2">
      <c r="B8" s="28"/>
      <c r="C8" s="9">
        <v>41.9</v>
      </c>
      <c r="D8" s="10" t="s">
        <v>4</v>
      </c>
      <c r="E8" s="150"/>
      <c r="F8" s="147"/>
      <c r="G8" s="153"/>
      <c r="H8" s="154"/>
      <c r="I8" s="155"/>
      <c r="J8" s="27"/>
      <c r="L8" s="29"/>
      <c r="M8" s="30"/>
      <c r="N8" s="153"/>
      <c r="O8" s="154"/>
      <c r="P8" s="155"/>
      <c r="Q8" s="27"/>
      <c r="R8" s="31"/>
      <c r="T8" s="24"/>
    </row>
    <row r="9" spans="1:21" ht="15" x14ac:dyDescent="0.2">
      <c r="B9" s="28"/>
      <c r="C9" s="9">
        <v>665</v>
      </c>
      <c r="D9" s="10" t="s">
        <v>1</v>
      </c>
      <c r="E9" s="18"/>
      <c r="F9" s="19"/>
      <c r="G9" s="19"/>
      <c r="K9" s="25"/>
      <c r="L9" s="25"/>
      <c r="M9" s="21"/>
      <c r="P9" s="24"/>
      <c r="Q9" s="31"/>
      <c r="R9" s="31"/>
      <c r="T9" s="24"/>
    </row>
    <row r="10" spans="1:21" ht="15" x14ac:dyDescent="0.2">
      <c r="B10" s="28"/>
      <c r="C10" s="9">
        <v>700</v>
      </c>
      <c r="D10" s="10" t="s">
        <v>1</v>
      </c>
      <c r="K10" s="24"/>
      <c r="L10" s="24"/>
      <c r="M10" s="24"/>
      <c r="N10" s="19"/>
      <c r="R10" s="25"/>
      <c r="T10" s="25"/>
    </row>
    <row r="11" spans="1:21" ht="15" x14ac:dyDescent="0.2">
      <c r="B11" s="28"/>
      <c r="C11" s="9">
        <v>369</v>
      </c>
      <c r="D11" s="32" t="s">
        <v>5</v>
      </c>
      <c r="E11" s="11"/>
      <c r="F11" s="30"/>
      <c r="G11" s="145"/>
      <c r="H11" s="146"/>
      <c r="I11" s="16"/>
      <c r="K11" s="24"/>
      <c r="L11" s="135"/>
      <c r="M11" s="147"/>
      <c r="N11" s="145"/>
      <c r="O11" s="146"/>
      <c r="P11" s="33"/>
      <c r="R11" s="24"/>
      <c r="T11" s="24"/>
    </row>
    <row r="12" spans="1:21" x14ac:dyDescent="0.2">
      <c r="B12" s="28"/>
      <c r="C12" s="9">
        <v>350</v>
      </c>
      <c r="D12" s="32" t="s">
        <v>1</v>
      </c>
      <c r="I12" s="24"/>
      <c r="J12" s="17"/>
      <c r="K12" s="17"/>
      <c r="L12" s="24"/>
      <c r="S12" s="24"/>
      <c r="T12" s="24"/>
    </row>
    <row r="13" spans="1:21" x14ac:dyDescent="0.2">
      <c r="B13" s="28"/>
      <c r="C13" s="34">
        <v>167</v>
      </c>
      <c r="D13" s="32" t="s">
        <v>6</v>
      </c>
      <c r="L13" s="24"/>
      <c r="M13" s="24"/>
      <c r="N13" s="24"/>
      <c r="Q13" s="24"/>
      <c r="R13" s="17"/>
      <c r="S13" s="24"/>
      <c r="T13" s="24"/>
    </row>
    <row r="14" spans="1:21" ht="15" x14ac:dyDescent="0.2">
      <c r="B14" s="28"/>
      <c r="C14" s="34">
        <v>278</v>
      </c>
      <c r="D14" s="32" t="s">
        <v>7</v>
      </c>
      <c r="F14" s="18"/>
      <c r="G14" s="19"/>
      <c r="H14" s="137"/>
      <c r="I14" s="137"/>
      <c r="J14" s="137"/>
      <c r="K14" s="137"/>
      <c r="L14" s="137"/>
      <c r="M14" s="137"/>
      <c r="N14" s="137"/>
      <c r="O14" s="24"/>
      <c r="P14" s="24"/>
      <c r="Q14" s="148"/>
      <c r="R14" s="148"/>
    </row>
    <row r="15" spans="1:21" ht="15.75" thickBot="1" x14ac:dyDescent="0.25">
      <c r="B15" s="35"/>
      <c r="C15" s="36">
        <f>C13*(C5/1000)^2/(C12/1000*C8^2*C11)*1000</f>
        <v>20.223512540782295</v>
      </c>
      <c r="D15" s="37" t="s">
        <v>7</v>
      </c>
      <c r="I15" s="131"/>
      <c r="J15" s="131"/>
      <c r="L15" s="24"/>
      <c r="M15" s="24"/>
      <c r="N15" s="24"/>
      <c r="O15" s="24"/>
      <c r="P15" s="24"/>
      <c r="Q15" s="24"/>
      <c r="R15" s="24"/>
    </row>
    <row r="16" spans="1:21" ht="15" x14ac:dyDescent="0.2">
      <c r="A16" s="38"/>
      <c r="B16" s="38"/>
      <c r="C16" s="24"/>
      <c r="D16" s="24"/>
      <c r="E16" s="24"/>
      <c r="F16" s="24"/>
      <c r="I16" s="132"/>
      <c r="J16" s="132"/>
      <c r="L16" s="142"/>
      <c r="M16" s="142"/>
      <c r="N16" s="24"/>
      <c r="O16" s="24"/>
      <c r="P16" s="21"/>
      <c r="Q16" s="142"/>
      <c r="R16" s="142"/>
    </row>
    <row r="17" spans="1:24" ht="15" x14ac:dyDescent="0.2">
      <c r="A17" s="39"/>
      <c r="B17" s="39"/>
      <c r="L17" s="143"/>
      <c r="M17" s="143"/>
      <c r="N17" s="24"/>
      <c r="O17" s="24"/>
      <c r="P17" s="24"/>
      <c r="Q17" s="143"/>
      <c r="R17" s="143"/>
    </row>
    <row r="18" spans="1:24" ht="15.75" thickBot="1" x14ac:dyDescent="0.3">
      <c r="K18" s="40"/>
      <c r="N18" s="41"/>
      <c r="Q18" s="24"/>
      <c r="R18" s="24"/>
      <c r="S18" s="24"/>
      <c r="T18" s="24"/>
      <c r="U18" s="24"/>
      <c r="V18" s="24"/>
      <c r="W18" s="24"/>
      <c r="X18" s="24"/>
    </row>
    <row r="19" spans="1:24" ht="16.5" thickBot="1" x14ac:dyDescent="0.25">
      <c r="A19" s="107"/>
      <c r="B19" s="110"/>
      <c r="C19" s="110"/>
      <c r="D19" s="110"/>
      <c r="E19" s="121"/>
      <c r="F19" s="42"/>
      <c r="G19" s="44"/>
      <c r="H19" s="42"/>
      <c r="I19" s="42"/>
      <c r="J19" s="42"/>
      <c r="K19" s="43"/>
      <c r="L19" s="43"/>
      <c r="M19" s="42"/>
      <c r="N19" s="43"/>
      <c r="O19" s="43"/>
      <c r="P19" s="43"/>
      <c r="Q19" s="24"/>
      <c r="R19" s="144"/>
      <c r="S19" s="144"/>
      <c r="T19" s="144"/>
      <c r="U19" s="144"/>
      <c r="V19" s="144"/>
      <c r="W19" s="144"/>
      <c r="X19" s="3"/>
    </row>
    <row r="20" spans="1:24" ht="15" x14ac:dyDescent="0.25">
      <c r="A20" s="116"/>
      <c r="B20" s="109"/>
      <c r="C20" s="117"/>
      <c r="D20" s="117"/>
      <c r="E20" s="122"/>
      <c r="F20" s="45"/>
      <c r="G20" s="46"/>
      <c r="H20" s="47"/>
      <c r="I20" s="47"/>
      <c r="J20" s="47"/>
      <c r="K20" s="48"/>
      <c r="L20" s="48"/>
      <c r="M20" s="48"/>
      <c r="N20" s="49"/>
      <c r="O20" s="50" t="str">
        <f>IF([1]Enquête!F75="Refus banc du",[1]Enquête!N101,IF([1]Enquête!F109="Refus banc du",[1]Enquête!N135,IF([1]Enquête!F143="Refus banc du",[1]Enquête!N169,IF([1]Enquête!F177="Refus banc du",[1]Enquête!N203,IF([1]Enquête!F211="Refus banc du",[1]Enquête!N237,IF([1]Enquête!F245="Refus banc du",[1]Enquête!N271,IF([1]Enquête!F279="Refus banc du",[1]Enquête!N305,"")))))))</f>
        <v/>
      </c>
      <c r="P20" s="127" t="str">
        <f>IF([1]Enquête!F75="Refus banc du",[1]Enquête!P101,IF([1]Enquête!F109="Refus banc du",[1]Enquête!P135,IF([1]Enquête!F143="Refus banc du",[1]Enquête!P169,IF([1]Enquête!F177="Refus banc du",[1]Enquête!P203,IF([1]Enquête!F211="Refus banc du",[1]Enquête!P237,IF([1]Enquête!F245="Refus banc du",[1]Enquête!P271,IF([1]Enquête!F279="Refus banc du",[1]Enquête!P305,"")))))))</f>
        <v/>
      </c>
      <c r="Q20" s="24"/>
      <c r="R20" s="24"/>
      <c r="S20" s="128"/>
      <c r="T20" s="24"/>
      <c r="U20" s="138"/>
      <c r="V20" s="138"/>
      <c r="W20" s="138"/>
      <c r="X20" s="24"/>
    </row>
    <row r="21" spans="1:24" ht="15" x14ac:dyDescent="0.25">
      <c r="A21" s="118"/>
      <c r="B21" s="110"/>
      <c r="C21" s="114"/>
      <c r="D21" s="115"/>
      <c r="E21" s="123">
        <v>-400</v>
      </c>
      <c r="F21" s="51" t="e">
        <f>((Valeur1-Valeur2)/2+Valeur2)</f>
        <v>#NAME?</v>
      </c>
      <c r="G21" s="52">
        <v>174.5</v>
      </c>
      <c r="H21" s="53" t="e">
        <f t="shared" ref="H21:H39" si="0">IF(G21&lt;&gt;"",F21+$C$9,"")</f>
        <v>#NAME?</v>
      </c>
      <c r="I21" s="53" t="e">
        <f t="shared" ref="I21:I40" si="1">IF(H21&lt;&gt;"",H21-$C$9+$C$10,"")</f>
        <v>#NAME?</v>
      </c>
      <c r="J21" s="53" t="e">
        <f t="shared" ref="J21:J39" si="2">IF(I21&lt;&gt;"",G21- $C$12*0.25,"")</f>
        <v>#NAME?</v>
      </c>
      <c r="K21" s="54" t="e">
        <f t="shared" ref="K21:K32" si="3">IF(J21&lt;&gt;"",E21*H21/1000000,"")</f>
        <v>#NAME?</v>
      </c>
      <c r="L21" s="54" t="e">
        <f t="shared" ref="L21:L40" si="4">IF(K21&lt;&gt;"",-K21/$C$5*1000,"")</f>
        <v>#NAME?</v>
      </c>
      <c r="M21" s="54" t="e">
        <f t="shared" ref="M21:M40" si="5">IF(L21&lt;&gt;"",J21/$C$12,"")</f>
        <v>#NAME?</v>
      </c>
      <c r="N21" s="54" t="e">
        <f t="shared" ref="N21:N40" si="6">IF(M21&lt;&gt;"",I21/$C$5,"")</f>
        <v>#NAME?</v>
      </c>
      <c r="O21" s="55" t="e">
        <f t="shared" ref="O21:O39" si="7">IF(N21&lt;&gt;"",E21/1000*M21*N21*$C$13,"")</f>
        <v>#NAME?</v>
      </c>
      <c r="P21" s="130" t="e">
        <f t="shared" ref="P21:P39" si="8">IF(O21&lt;&gt;"",(((E21/1000)*((M21*(N21^2-(N21/5)-(N21^6/5))*($C$14))))+((E21/1000)*(N21-(N21^2))*($C$15))),"")</f>
        <v>#NAME?</v>
      </c>
      <c r="Q21" s="135"/>
      <c r="R21" s="135"/>
      <c r="S21" s="139"/>
      <c r="T21" s="139"/>
      <c r="U21" s="17"/>
      <c r="V21" s="129"/>
      <c r="W21" s="17"/>
      <c r="X21" s="17"/>
    </row>
    <row r="22" spans="1:24" ht="15" x14ac:dyDescent="0.2">
      <c r="A22" s="118"/>
      <c r="B22" s="110"/>
      <c r="C22" s="114"/>
      <c r="D22" s="115"/>
      <c r="E22" s="123"/>
      <c r="F22" s="51">
        <v>2738.5</v>
      </c>
      <c r="G22" s="52">
        <v>174.5</v>
      </c>
      <c r="H22" s="53">
        <f t="shared" si="0"/>
        <v>3403.5</v>
      </c>
      <c r="I22" s="53">
        <f t="shared" si="1"/>
        <v>3438.5</v>
      </c>
      <c r="J22" s="53">
        <f t="shared" si="2"/>
        <v>87</v>
      </c>
      <c r="K22" s="54">
        <f t="shared" si="3"/>
        <v>0</v>
      </c>
      <c r="L22" s="54">
        <f t="shared" si="4"/>
        <v>0</v>
      </c>
      <c r="M22" s="54">
        <f t="shared" si="5"/>
        <v>0.24857142857142858</v>
      </c>
      <c r="N22" s="54">
        <f t="shared" si="6"/>
        <v>0.6562022900763359</v>
      </c>
      <c r="O22" s="55">
        <f t="shared" si="7"/>
        <v>0</v>
      </c>
      <c r="P22" s="56">
        <f t="shared" si="8"/>
        <v>0</v>
      </c>
      <c r="Q22" s="21"/>
      <c r="R22" s="19"/>
      <c r="S22" s="19"/>
      <c r="T22" s="19"/>
      <c r="U22" s="19"/>
      <c r="V22" s="24"/>
      <c r="W22" s="140"/>
      <c r="X22" s="140"/>
    </row>
    <row r="23" spans="1:24" x14ac:dyDescent="0.2">
      <c r="A23" s="119"/>
      <c r="B23" s="111"/>
      <c r="C23" s="114"/>
      <c r="D23" s="115"/>
      <c r="E23" s="124"/>
      <c r="F23" s="57"/>
      <c r="G23" s="57"/>
      <c r="H23" s="53" t="str">
        <f t="shared" si="0"/>
        <v/>
      </c>
      <c r="I23" s="53" t="str">
        <f t="shared" si="1"/>
        <v/>
      </c>
      <c r="J23" s="53" t="str">
        <f t="shared" si="2"/>
        <v/>
      </c>
      <c r="K23" s="54" t="str">
        <f t="shared" si="3"/>
        <v/>
      </c>
      <c r="L23" s="54" t="str">
        <f t="shared" si="4"/>
        <v/>
      </c>
      <c r="M23" s="54" t="str">
        <f t="shared" si="5"/>
        <v/>
      </c>
      <c r="N23" s="54" t="str">
        <f t="shared" si="6"/>
        <v/>
      </c>
      <c r="O23" s="55" t="str">
        <f t="shared" si="7"/>
        <v/>
      </c>
      <c r="P23" s="56" t="str">
        <f t="shared" si="8"/>
        <v/>
      </c>
      <c r="Q23" s="24"/>
      <c r="R23" s="24"/>
      <c r="S23" s="17"/>
      <c r="T23" s="17"/>
      <c r="U23" s="17"/>
      <c r="V23" s="17"/>
      <c r="W23" s="24"/>
      <c r="X23" s="24"/>
    </row>
    <row r="24" spans="1:24" ht="14.25" customHeight="1" x14ac:dyDescent="0.2">
      <c r="A24" s="119"/>
      <c r="B24" s="111"/>
      <c r="C24" s="114"/>
      <c r="D24" s="115"/>
      <c r="E24" s="123"/>
      <c r="F24" s="51"/>
      <c r="G24" s="51"/>
      <c r="H24" s="53" t="str">
        <f t="shared" si="0"/>
        <v/>
      </c>
      <c r="I24" s="53" t="str">
        <f t="shared" si="1"/>
        <v/>
      </c>
      <c r="J24" s="53" t="str">
        <f t="shared" si="2"/>
        <v/>
      </c>
      <c r="K24" s="54" t="str">
        <f t="shared" si="3"/>
        <v/>
      </c>
      <c r="L24" s="54" t="str">
        <f t="shared" si="4"/>
        <v/>
      </c>
      <c r="M24" s="54" t="str">
        <f t="shared" si="5"/>
        <v/>
      </c>
      <c r="N24" s="54" t="str">
        <f t="shared" si="6"/>
        <v/>
      </c>
      <c r="O24" s="55" t="str">
        <f t="shared" si="7"/>
        <v/>
      </c>
      <c r="P24" s="56" t="str">
        <f t="shared" si="8"/>
        <v/>
      </c>
      <c r="Q24" s="135"/>
      <c r="R24" s="135"/>
      <c r="S24" s="136"/>
      <c r="T24" s="136"/>
      <c r="U24" s="141"/>
      <c r="V24" s="31"/>
      <c r="W24" s="24"/>
      <c r="X24" s="24"/>
    </row>
    <row r="25" spans="1:24" ht="14.25" customHeight="1" x14ac:dyDescent="0.2">
      <c r="A25" s="118"/>
      <c r="B25" s="112"/>
      <c r="C25" s="114"/>
      <c r="D25" s="115"/>
      <c r="E25" s="123"/>
      <c r="F25" s="51">
        <v>4409.5</v>
      </c>
      <c r="G25" s="51">
        <v>45.5</v>
      </c>
      <c r="H25" s="53">
        <f t="shared" si="0"/>
        <v>5074.5</v>
      </c>
      <c r="I25" s="53">
        <f t="shared" si="1"/>
        <v>5109.5</v>
      </c>
      <c r="J25" s="53">
        <f t="shared" si="2"/>
        <v>-42</v>
      </c>
      <c r="K25" s="54">
        <f t="shared" si="3"/>
        <v>0</v>
      </c>
      <c r="L25" s="54">
        <f t="shared" si="4"/>
        <v>0</v>
      </c>
      <c r="M25" s="54">
        <f t="shared" si="5"/>
        <v>-0.12</v>
      </c>
      <c r="N25" s="54">
        <f t="shared" si="6"/>
        <v>0.97509541984732828</v>
      </c>
      <c r="O25" s="55">
        <f t="shared" si="7"/>
        <v>0</v>
      </c>
      <c r="P25" s="56">
        <f t="shared" si="8"/>
        <v>0</v>
      </c>
      <c r="Q25" s="135"/>
      <c r="R25" s="135"/>
      <c r="S25" s="136"/>
      <c r="T25" s="136"/>
      <c r="U25" s="141"/>
      <c r="V25" s="31"/>
      <c r="W25" s="24"/>
      <c r="X25" s="24"/>
    </row>
    <row r="26" spans="1:24" ht="15" x14ac:dyDescent="0.2">
      <c r="A26" s="120"/>
      <c r="B26" s="112"/>
      <c r="C26" s="114"/>
      <c r="D26" s="115"/>
      <c r="E26" s="123"/>
      <c r="F26" s="51">
        <v>4409.5</v>
      </c>
      <c r="G26" s="51">
        <v>45.5</v>
      </c>
      <c r="H26" s="53">
        <f t="shared" si="0"/>
        <v>5074.5</v>
      </c>
      <c r="I26" s="53">
        <f t="shared" si="1"/>
        <v>5109.5</v>
      </c>
      <c r="J26" s="53">
        <f t="shared" si="2"/>
        <v>-42</v>
      </c>
      <c r="K26" s="54">
        <f t="shared" si="3"/>
        <v>0</v>
      </c>
      <c r="L26" s="54">
        <f t="shared" si="4"/>
        <v>0</v>
      </c>
      <c r="M26" s="54">
        <f t="shared" si="5"/>
        <v>-0.12</v>
      </c>
      <c r="N26" s="54">
        <f t="shared" si="6"/>
        <v>0.97509541984732828</v>
      </c>
      <c r="O26" s="55">
        <f t="shared" si="7"/>
        <v>0</v>
      </c>
      <c r="P26" s="56">
        <f t="shared" si="8"/>
        <v>0</v>
      </c>
      <c r="Q26" s="21"/>
      <c r="R26" s="19"/>
      <c r="S26" s="19"/>
      <c r="T26" s="24"/>
      <c r="U26" s="24"/>
      <c r="V26" s="24"/>
      <c r="W26" s="140"/>
      <c r="X26" s="140"/>
    </row>
    <row r="27" spans="1:24" x14ac:dyDescent="0.2">
      <c r="A27" s="120"/>
      <c r="B27" s="112"/>
      <c r="C27" s="114"/>
      <c r="D27" s="115"/>
      <c r="E27" s="123"/>
      <c r="F27" s="51">
        <v>4665</v>
      </c>
      <c r="G27" s="51">
        <v>150.5</v>
      </c>
      <c r="H27" s="53">
        <f t="shared" si="0"/>
        <v>5330</v>
      </c>
      <c r="I27" s="53">
        <f t="shared" si="1"/>
        <v>5365</v>
      </c>
      <c r="J27" s="53">
        <f t="shared" si="2"/>
        <v>63</v>
      </c>
      <c r="K27" s="54">
        <f t="shared" si="3"/>
        <v>0</v>
      </c>
      <c r="L27" s="54">
        <f t="shared" si="4"/>
        <v>0</v>
      </c>
      <c r="M27" s="54">
        <f t="shared" si="5"/>
        <v>0.18</v>
      </c>
      <c r="N27" s="54">
        <f t="shared" si="6"/>
        <v>1.0238549618320612</v>
      </c>
      <c r="O27" s="55">
        <f t="shared" si="7"/>
        <v>0</v>
      </c>
      <c r="P27" s="56">
        <f t="shared" si="8"/>
        <v>0</v>
      </c>
      <c r="Q27" s="24"/>
      <c r="R27" s="24"/>
      <c r="S27" s="24"/>
      <c r="T27" s="24"/>
      <c r="U27" s="24"/>
      <c r="V27" s="24"/>
      <c r="W27" s="24"/>
      <c r="X27" s="24"/>
    </row>
    <row r="28" spans="1:24" ht="15" x14ac:dyDescent="0.2">
      <c r="A28" s="120"/>
      <c r="B28" s="110"/>
      <c r="C28" s="114"/>
      <c r="D28" s="115"/>
      <c r="E28" s="123"/>
      <c r="F28" s="58">
        <f>5330-665</f>
        <v>4665</v>
      </c>
      <c r="G28" s="59">
        <v>150.5</v>
      </c>
      <c r="H28" s="53">
        <f t="shared" si="0"/>
        <v>5330</v>
      </c>
      <c r="I28" s="53">
        <f t="shared" si="1"/>
        <v>5365</v>
      </c>
      <c r="J28" s="53">
        <f t="shared" si="2"/>
        <v>63</v>
      </c>
      <c r="K28" s="54">
        <f t="shared" si="3"/>
        <v>0</v>
      </c>
      <c r="L28" s="54">
        <f t="shared" si="4"/>
        <v>0</v>
      </c>
      <c r="M28" s="54">
        <f t="shared" si="5"/>
        <v>0.18</v>
      </c>
      <c r="N28" s="54">
        <f t="shared" si="6"/>
        <v>1.0238549618320612</v>
      </c>
      <c r="O28" s="55">
        <f t="shared" si="7"/>
        <v>0</v>
      </c>
      <c r="P28" s="56">
        <f t="shared" si="8"/>
        <v>0</v>
      </c>
      <c r="Q28" s="135"/>
      <c r="R28" s="135"/>
      <c r="S28" s="136"/>
      <c r="T28" s="136"/>
      <c r="U28" s="24"/>
      <c r="V28" s="24"/>
      <c r="W28" s="24"/>
      <c r="X28" s="24"/>
    </row>
    <row r="29" spans="1:24" x14ac:dyDescent="0.2">
      <c r="A29" s="120"/>
      <c r="B29" s="112"/>
      <c r="C29" s="114"/>
      <c r="D29" s="115"/>
      <c r="E29" s="123"/>
      <c r="F29" s="58">
        <f>5330-665</f>
        <v>4665</v>
      </c>
      <c r="G29" s="51">
        <v>87.5</v>
      </c>
      <c r="H29" s="53">
        <f t="shared" si="0"/>
        <v>5330</v>
      </c>
      <c r="I29" s="53">
        <f t="shared" si="1"/>
        <v>5365</v>
      </c>
      <c r="J29" s="53">
        <f t="shared" si="2"/>
        <v>0</v>
      </c>
      <c r="K29" s="54">
        <f t="shared" si="3"/>
        <v>0</v>
      </c>
      <c r="L29" s="54">
        <f t="shared" si="4"/>
        <v>0</v>
      </c>
      <c r="M29" s="54">
        <f t="shared" si="5"/>
        <v>0</v>
      </c>
      <c r="N29" s="54">
        <f t="shared" si="6"/>
        <v>1.0238549618320612</v>
      </c>
      <c r="O29" s="55">
        <f t="shared" si="7"/>
        <v>0</v>
      </c>
      <c r="P29" s="56">
        <f t="shared" si="8"/>
        <v>0</v>
      </c>
      <c r="Q29" s="24"/>
      <c r="R29" s="24"/>
      <c r="S29" s="24"/>
      <c r="T29" s="24"/>
      <c r="U29" s="24"/>
      <c r="V29" s="24"/>
      <c r="W29" s="24"/>
      <c r="X29" s="24"/>
    </row>
    <row r="30" spans="1:24" x14ac:dyDescent="0.2">
      <c r="A30" s="118"/>
      <c r="B30" s="110"/>
      <c r="C30" s="114"/>
      <c r="D30" s="115"/>
      <c r="E30" s="123"/>
      <c r="F30" s="51">
        <v>4665</v>
      </c>
      <c r="G30" s="51">
        <v>45.5</v>
      </c>
      <c r="H30" s="53">
        <f t="shared" si="0"/>
        <v>5330</v>
      </c>
      <c r="I30" s="53">
        <f t="shared" si="1"/>
        <v>5365</v>
      </c>
      <c r="J30" s="53">
        <f t="shared" si="2"/>
        <v>-42</v>
      </c>
      <c r="K30" s="54">
        <f t="shared" si="3"/>
        <v>0</v>
      </c>
      <c r="L30" s="54">
        <f t="shared" si="4"/>
        <v>0</v>
      </c>
      <c r="M30" s="54">
        <f t="shared" si="5"/>
        <v>-0.12</v>
      </c>
      <c r="N30" s="54">
        <f t="shared" si="6"/>
        <v>1.0238549618320612</v>
      </c>
      <c r="O30" s="55">
        <f t="shared" si="7"/>
        <v>0</v>
      </c>
      <c r="P30" s="56">
        <f t="shared" si="8"/>
        <v>0</v>
      </c>
      <c r="Q30" s="24"/>
      <c r="R30" s="24"/>
      <c r="S30" s="24"/>
      <c r="T30" s="24"/>
      <c r="U30" s="24"/>
      <c r="V30" s="24"/>
      <c r="W30" s="24"/>
      <c r="X30" s="24"/>
    </row>
    <row r="31" spans="1:24" x14ac:dyDescent="0.2">
      <c r="A31" s="118"/>
      <c r="B31" s="110"/>
      <c r="C31" s="114"/>
      <c r="D31" s="115"/>
      <c r="E31" s="123"/>
      <c r="F31" s="51"/>
      <c r="G31" s="60"/>
      <c r="H31" s="53" t="str">
        <f t="shared" si="0"/>
        <v/>
      </c>
      <c r="I31" s="53" t="str">
        <f t="shared" si="1"/>
        <v/>
      </c>
      <c r="J31" s="53" t="str">
        <f t="shared" si="2"/>
        <v/>
      </c>
      <c r="K31" s="54" t="str">
        <f t="shared" si="3"/>
        <v/>
      </c>
      <c r="L31" s="54" t="str">
        <f t="shared" si="4"/>
        <v/>
      </c>
      <c r="M31" s="54" t="str">
        <f t="shared" si="5"/>
        <v/>
      </c>
      <c r="N31" s="54" t="str">
        <f t="shared" si="6"/>
        <v/>
      </c>
      <c r="O31" s="55" t="str">
        <f t="shared" si="7"/>
        <v/>
      </c>
      <c r="P31" s="56" t="str">
        <f t="shared" si="8"/>
        <v/>
      </c>
      <c r="W31" s="24"/>
      <c r="X31" s="24"/>
    </row>
    <row r="32" spans="1:24" x14ac:dyDescent="0.2">
      <c r="A32" s="118"/>
      <c r="B32" s="110"/>
      <c r="C32" s="114"/>
      <c r="D32" s="115"/>
      <c r="E32" s="125"/>
      <c r="F32" s="51">
        <v>1764.8</v>
      </c>
      <c r="G32" s="60">
        <v>30.58</v>
      </c>
      <c r="H32" s="53">
        <f t="shared" si="0"/>
        <v>2429.8000000000002</v>
      </c>
      <c r="I32" s="53">
        <f t="shared" si="1"/>
        <v>2464.8000000000002</v>
      </c>
      <c r="J32" s="53">
        <f t="shared" si="2"/>
        <v>-56.92</v>
      </c>
      <c r="K32" s="54">
        <f t="shared" si="3"/>
        <v>0</v>
      </c>
      <c r="L32" s="54">
        <f t="shared" si="4"/>
        <v>0</v>
      </c>
      <c r="M32" s="54">
        <f t="shared" si="5"/>
        <v>-0.16262857142857143</v>
      </c>
      <c r="N32" s="54">
        <f t="shared" si="6"/>
        <v>0.47038167938931302</v>
      </c>
      <c r="O32" s="55">
        <f t="shared" si="7"/>
        <v>0</v>
      </c>
      <c r="P32" s="56">
        <f t="shared" si="8"/>
        <v>0</v>
      </c>
      <c r="W32" s="24"/>
      <c r="X32" s="24"/>
    </row>
    <row r="33" spans="1:24" x14ac:dyDescent="0.2">
      <c r="A33" s="118"/>
      <c r="B33" s="110"/>
      <c r="C33" s="114"/>
      <c r="D33" s="115"/>
      <c r="E33" s="123"/>
      <c r="F33" s="61">
        <v>4623</v>
      </c>
      <c r="G33" s="59">
        <v>45.5</v>
      </c>
      <c r="H33" s="53">
        <f t="shared" si="0"/>
        <v>5288</v>
      </c>
      <c r="I33" s="53">
        <f t="shared" si="1"/>
        <v>5323</v>
      </c>
      <c r="J33" s="53">
        <f t="shared" si="2"/>
        <v>-42</v>
      </c>
      <c r="K33" s="54">
        <f>IF(J33&lt;&gt;"",E33*H33/1000000,"")</f>
        <v>0</v>
      </c>
      <c r="L33" s="54">
        <f t="shared" si="4"/>
        <v>0</v>
      </c>
      <c r="M33" s="54">
        <f t="shared" si="5"/>
        <v>-0.12</v>
      </c>
      <c r="N33" s="54">
        <f t="shared" si="6"/>
        <v>1.0158396946564885</v>
      </c>
      <c r="O33" s="55">
        <f t="shared" si="7"/>
        <v>0</v>
      </c>
      <c r="P33" s="56">
        <f t="shared" si="8"/>
        <v>0</v>
      </c>
      <c r="W33" s="24"/>
      <c r="X33" s="24"/>
    </row>
    <row r="34" spans="1:24" x14ac:dyDescent="0.2">
      <c r="A34" s="118"/>
      <c r="B34" s="110"/>
      <c r="C34" s="114"/>
      <c r="D34" s="115"/>
      <c r="E34" s="133"/>
      <c r="F34" s="59">
        <f>5329.7-665</f>
        <v>4664.7</v>
      </c>
      <c r="G34" s="59">
        <v>87.5</v>
      </c>
      <c r="H34" s="53">
        <f t="shared" si="0"/>
        <v>5329.7</v>
      </c>
      <c r="I34" s="53">
        <f t="shared" si="1"/>
        <v>5364.7</v>
      </c>
      <c r="J34" s="53">
        <f t="shared" si="2"/>
        <v>0</v>
      </c>
      <c r="K34" s="54">
        <f>IF(J34&lt;&gt;"",E34*H34/1000000,"")</f>
        <v>0</v>
      </c>
      <c r="L34" s="54">
        <f t="shared" si="4"/>
        <v>0</v>
      </c>
      <c r="M34" s="54">
        <f t="shared" si="5"/>
        <v>0</v>
      </c>
      <c r="N34" s="54">
        <f t="shared" si="6"/>
        <v>1.0237977099236641</v>
      </c>
      <c r="O34" s="55">
        <f t="shared" si="7"/>
        <v>0</v>
      </c>
      <c r="P34" s="56">
        <f t="shared" si="8"/>
        <v>0</v>
      </c>
      <c r="T34" s="24"/>
      <c r="U34" s="17"/>
      <c r="V34" s="17"/>
      <c r="W34" s="24"/>
      <c r="X34" s="24"/>
    </row>
    <row r="35" spans="1:24" x14ac:dyDescent="0.2">
      <c r="A35" s="118"/>
      <c r="B35" s="110"/>
      <c r="C35" s="114"/>
      <c r="D35" s="115"/>
      <c r="E35" s="123"/>
      <c r="F35" s="51">
        <v>4623</v>
      </c>
      <c r="G35" s="51">
        <v>150</v>
      </c>
      <c r="H35" s="53">
        <f t="shared" si="0"/>
        <v>5288</v>
      </c>
      <c r="I35" s="53">
        <f t="shared" si="1"/>
        <v>5323</v>
      </c>
      <c r="J35" s="53">
        <f t="shared" si="2"/>
        <v>62.5</v>
      </c>
      <c r="K35" s="54">
        <f t="shared" ref="K35:K39" si="9">IF(J35&lt;&gt;"",E35*H35/1000000,"")</f>
        <v>0</v>
      </c>
      <c r="L35" s="54">
        <f t="shared" si="4"/>
        <v>0</v>
      </c>
      <c r="M35" s="54">
        <f t="shared" si="5"/>
        <v>0.17857142857142858</v>
      </c>
      <c r="N35" s="54">
        <f t="shared" si="6"/>
        <v>1.0158396946564885</v>
      </c>
      <c r="O35" s="55">
        <f t="shared" si="7"/>
        <v>0</v>
      </c>
      <c r="P35" s="56">
        <f t="shared" si="8"/>
        <v>0</v>
      </c>
      <c r="Q35" s="62"/>
      <c r="R35" s="62"/>
    </row>
    <row r="36" spans="1:24" x14ac:dyDescent="0.2">
      <c r="A36" s="118"/>
      <c r="B36" s="110"/>
      <c r="C36" s="114"/>
      <c r="D36" s="115"/>
      <c r="E36" s="123"/>
      <c r="F36" s="51"/>
      <c r="G36" s="51"/>
      <c r="H36" s="53" t="str">
        <f t="shared" si="0"/>
        <v/>
      </c>
      <c r="I36" s="53" t="str">
        <f t="shared" si="1"/>
        <v/>
      </c>
      <c r="J36" s="53" t="str">
        <f t="shared" si="2"/>
        <v/>
      </c>
      <c r="K36" s="54" t="str">
        <f t="shared" si="9"/>
        <v/>
      </c>
      <c r="L36" s="54" t="str">
        <f t="shared" si="4"/>
        <v/>
      </c>
      <c r="M36" s="54" t="str">
        <f t="shared" si="5"/>
        <v/>
      </c>
      <c r="N36" s="54" t="str">
        <f t="shared" si="6"/>
        <v/>
      </c>
      <c r="O36" s="55" t="str">
        <f t="shared" si="7"/>
        <v/>
      </c>
      <c r="P36" s="56" t="str">
        <f t="shared" si="8"/>
        <v/>
      </c>
      <c r="Q36" s="62"/>
      <c r="R36" s="62"/>
    </row>
    <row r="37" spans="1:24" ht="13.5" customHeight="1" x14ac:dyDescent="0.2">
      <c r="A37" s="118"/>
      <c r="B37" s="110"/>
      <c r="C37" s="114"/>
      <c r="D37" s="115"/>
      <c r="E37" s="123"/>
      <c r="F37" s="51"/>
      <c r="G37" s="51"/>
      <c r="H37" s="53" t="str">
        <f t="shared" si="0"/>
        <v/>
      </c>
      <c r="I37" s="53" t="str">
        <f t="shared" si="1"/>
        <v/>
      </c>
      <c r="J37" s="53" t="str">
        <f t="shared" si="2"/>
        <v/>
      </c>
      <c r="K37" s="54" t="str">
        <f t="shared" si="9"/>
        <v/>
      </c>
      <c r="L37" s="54" t="str">
        <f t="shared" si="4"/>
        <v/>
      </c>
      <c r="M37" s="54" t="str">
        <f t="shared" si="5"/>
        <v/>
      </c>
      <c r="N37" s="54" t="str">
        <f t="shared" si="6"/>
        <v/>
      </c>
      <c r="O37" s="55" t="str">
        <f t="shared" si="7"/>
        <v/>
      </c>
      <c r="P37" s="56" t="str">
        <f t="shared" si="8"/>
        <v/>
      </c>
    </row>
    <row r="38" spans="1:24" ht="13.5" customHeight="1" x14ac:dyDescent="0.2">
      <c r="A38" s="118"/>
      <c r="B38" s="110"/>
      <c r="C38" s="114"/>
      <c r="D38" s="115"/>
      <c r="E38" s="123"/>
      <c r="F38" s="51"/>
      <c r="G38" s="51"/>
      <c r="H38" s="53" t="str">
        <f t="shared" si="0"/>
        <v/>
      </c>
      <c r="I38" s="53" t="str">
        <f t="shared" si="1"/>
        <v/>
      </c>
      <c r="J38" s="53" t="str">
        <f t="shared" si="2"/>
        <v/>
      </c>
      <c r="K38" s="54" t="str">
        <f t="shared" si="9"/>
        <v/>
      </c>
      <c r="L38" s="54" t="str">
        <f t="shared" si="4"/>
        <v/>
      </c>
      <c r="M38" s="54" t="str">
        <f t="shared" si="5"/>
        <v/>
      </c>
      <c r="N38" s="54" t="str">
        <f t="shared" si="6"/>
        <v/>
      </c>
      <c r="O38" s="55" t="str">
        <f t="shared" si="7"/>
        <v/>
      </c>
      <c r="P38" s="56" t="str">
        <f t="shared" si="8"/>
        <v/>
      </c>
    </row>
    <row r="39" spans="1:24" ht="13.5" customHeight="1" x14ac:dyDescent="0.2">
      <c r="A39" s="118"/>
      <c r="B39" s="110"/>
      <c r="C39" s="114"/>
      <c r="D39" s="115"/>
      <c r="E39" s="123"/>
      <c r="F39" s="51"/>
      <c r="G39" s="51"/>
      <c r="H39" s="53" t="str">
        <f t="shared" si="0"/>
        <v/>
      </c>
      <c r="I39" s="53" t="str">
        <f t="shared" si="1"/>
        <v/>
      </c>
      <c r="J39" s="53" t="str">
        <f t="shared" si="2"/>
        <v/>
      </c>
      <c r="K39" s="54" t="str">
        <f t="shared" si="9"/>
        <v/>
      </c>
      <c r="L39" s="54" t="str">
        <f t="shared" si="4"/>
        <v/>
      </c>
      <c r="M39" s="54" t="str">
        <f t="shared" si="5"/>
        <v/>
      </c>
      <c r="N39" s="54" t="str">
        <f t="shared" si="6"/>
        <v/>
      </c>
      <c r="O39" s="55" t="str">
        <f t="shared" si="7"/>
        <v/>
      </c>
      <c r="P39" s="56" t="str">
        <f t="shared" si="8"/>
        <v/>
      </c>
    </row>
    <row r="40" spans="1:24" ht="13.5" customHeight="1" thickBot="1" x14ac:dyDescent="0.25">
      <c r="A40" s="118"/>
      <c r="B40" s="110"/>
      <c r="C40" s="114"/>
      <c r="D40" s="115"/>
      <c r="E40" s="126"/>
      <c r="F40" s="51"/>
      <c r="G40" s="51"/>
      <c r="H40" s="63" t="str">
        <f>IF(G41&lt;&gt;"",F41+$C$9,"")</f>
        <v/>
      </c>
      <c r="I40" s="63" t="str">
        <f t="shared" si="1"/>
        <v/>
      </c>
      <c r="J40" s="63" t="str">
        <f>IF(I40&lt;&gt;"",G41- $C$12*0.25,"")</f>
        <v/>
      </c>
      <c r="K40" s="64" t="str">
        <f>IF(J40&lt;&gt;"",E41*H40/1000000,"")</f>
        <v/>
      </c>
      <c r="L40" s="64" t="str">
        <f t="shared" si="4"/>
        <v/>
      </c>
      <c r="M40" s="64" t="str">
        <f t="shared" si="5"/>
        <v/>
      </c>
      <c r="N40" s="64" t="str">
        <f t="shared" si="6"/>
        <v/>
      </c>
      <c r="O40" s="65" t="str">
        <f>IF(N40&lt;&gt;"",E41/1000*M40*N40*$C$13,"")</f>
        <v/>
      </c>
      <c r="P40" s="66" t="str">
        <f>IF(O40&lt;&gt;"",(((E41/1000)*((M40*(N40^2-(N40/5)-(N40^6/5))*($C$14))))+((E41/1000)*(N40-(N40^2))*($C$15))),"")</f>
        <v/>
      </c>
    </row>
    <row r="41" spans="1:24" ht="15.75" thickBot="1" x14ac:dyDescent="0.25">
      <c r="A41" s="113"/>
      <c r="B41" s="113"/>
      <c r="C41" s="114"/>
      <c r="D41" s="115"/>
      <c r="E41" s="67">
        <f>SUM(E21:E40)</f>
        <v>-400</v>
      </c>
      <c r="F41" s="68"/>
      <c r="G41" s="68"/>
      <c r="H41" s="69"/>
      <c r="I41" s="69"/>
      <c r="J41" s="69"/>
      <c r="K41" s="70" t="e">
        <f>SUM(K20:K40)</f>
        <v>#NAME?</v>
      </c>
      <c r="L41" s="71" t="e">
        <f>SUM(L20:L40)</f>
        <v>#NAME?</v>
      </c>
      <c r="M41" s="69"/>
      <c r="N41" s="69"/>
      <c r="O41" s="72" t="e">
        <f>SUM(O20:O40)</f>
        <v>#NAME?</v>
      </c>
      <c r="P41" s="73" t="e">
        <f>SUM(P20:P40)</f>
        <v>#NAME?</v>
      </c>
    </row>
    <row r="42" spans="1:24" ht="15" thickBot="1" x14ac:dyDescent="0.25">
      <c r="A42" s="74"/>
      <c r="B42" s="74"/>
      <c r="C42" s="75"/>
      <c r="D42" s="76"/>
      <c r="E42" s="77"/>
      <c r="F42" s="77"/>
      <c r="G42" s="77"/>
      <c r="H42" s="78"/>
      <c r="I42" s="78"/>
      <c r="J42" s="79" t="s">
        <v>8</v>
      </c>
      <c r="K42" s="134" t="e">
        <f>L41*$C$5/1000000+K41</f>
        <v>#NAME?</v>
      </c>
      <c r="L42" s="80"/>
      <c r="M42" s="81"/>
      <c r="O42" s="80"/>
      <c r="P42" s="80"/>
    </row>
    <row r="43" spans="1:24" x14ac:dyDescent="0.2">
      <c r="A43" s="74"/>
      <c r="B43" s="74"/>
      <c r="C43" s="75"/>
      <c r="D43" s="76"/>
      <c r="E43" s="77"/>
      <c r="F43" s="77"/>
      <c r="G43" s="77"/>
      <c r="J43" s="83"/>
      <c r="K43" s="83"/>
      <c r="L43" s="83"/>
      <c r="M43" s="74"/>
      <c r="N43" s="83"/>
      <c r="O43" s="83"/>
      <c r="P43" s="83"/>
      <c r="Q43" s="83"/>
    </row>
    <row r="44" spans="1:24" ht="15.75" x14ac:dyDescent="0.25">
      <c r="A44" s="107"/>
      <c r="B44" s="107"/>
      <c r="C44" s="82"/>
      <c r="D44" s="83"/>
      <c r="E44" s="84"/>
      <c r="F44" s="78"/>
      <c r="G44" s="78"/>
      <c r="I44" s="85"/>
      <c r="J44" s="83"/>
      <c r="K44" s="98"/>
      <c r="L44" s="83"/>
      <c r="M44" s="99"/>
      <c r="N44" s="83"/>
      <c r="O44" s="83"/>
      <c r="P44" s="83"/>
      <c r="Q44" s="83"/>
    </row>
    <row r="45" spans="1:24" ht="15.75" x14ac:dyDescent="0.25">
      <c r="A45" s="108"/>
      <c r="B45" s="84"/>
      <c r="C45" s="84"/>
      <c r="D45" s="87"/>
      <c r="E45" s="84"/>
      <c r="F45" s="78"/>
      <c r="G45" s="78"/>
      <c r="H45" s="88"/>
      <c r="I45" s="88"/>
      <c r="J45" s="100"/>
      <c r="K45" s="101"/>
      <c r="L45" s="102"/>
      <c r="M45" s="103"/>
      <c r="N45" s="83"/>
      <c r="O45" s="83"/>
      <c r="P45" s="83"/>
      <c r="Q45" s="83"/>
    </row>
    <row r="46" spans="1:24" ht="15.75" x14ac:dyDescent="0.25">
      <c r="A46" s="108"/>
      <c r="B46" s="87"/>
      <c r="C46" s="87"/>
      <c r="D46" s="87"/>
      <c r="E46" s="87"/>
      <c r="H46" s="88"/>
      <c r="I46" s="88"/>
      <c r="J46" s="100"/>
      <c r="K46" s="101"/>
      <c r="L46" s="102"/>
      <c r="M46" s="103"/>
      <c r="N46" s="83"/>
      <c r="O46" s="104"/>
      <c r="P46" s="104"/>
      <c r="Q46" s="83"/>
    </row>
    <row r="47" spans="1:24" ht="15" x14ac:dyDescent="0.25">
      <c r="A47" s="90"/>
      <c r="B47" s="90"/>
      <c r="D47" s="90"/>
      <c r="G47" s="85"/>
      <c r="H47" s="85"/>
      <c r="J47" s="83"/>
      <c r="K47" s="83"/>
      <c r="L47" s="83"/>
      <c r="M47" s="83"/>
      <c r="N47" s="83"/>
      <c r="O47" s="105"/>
      <c r="P47" s="105"/>
      <c r="Q47" s="83"/>
    </row>
    <row r="48" spans="1:24" ht="15.75" x14ac:dyDescent="0.25">
      <c r="C48" s="91"/>
      <c r="D48" s="92"/>
      <c r="E48" s="93"/>
      <c r="F48" s="88"/>
      <c r="G48" s="88"/>
      <c r="H48" s="94"/>
      <c r="I48" s="94"/>
      <c r="J48" s="84"/>
      <c r="K48" s="106"/>
      <c r="L48" s="84"/>
      <c r="M48" s="83"/>
      <c r="N48" s="83"/>
      <c r="O48" s="83"/>
      <c r="P48" s="83"/>
      <c r="Q48" s="83"/>
    </row>
    <row r="49" spans="1:11" ht="15.75" x14ac:dyDescent="0.25">
      <c r="C49" s="89"/>
      <c r="D49" s="95"/>
      <c r="E49" s="93"/>
      <c r="F49" s="88"/>
      <c r="G49" s="88"/>
      <c r="H49" s="94"/>
      <c r="I49" s="94"/>
      <c r="J49" s="94"/>
      <c r="K49" s="81"/>
    </row>
    <row r="50" spans="1:11" x14ac:dyDescent="0.2">
      <c r="H50" s="94"/>
      <c r="I50" s="94"/>
      <c r="J50" s="94"/>
      <c r="K50" s="81"/>
    </row>
    <row r="51" spans="1:11" x14ac:dyDescent="0.2">
      <c r="E51" s="94"/>
      <c r="F51" s="94"/>
      <c r="G51" s="94"/>
      <c r="H51" s="96"/>
      <c r="I51" s="96"/>
      <c r="J51" s="96"/>
      <c r="K51" s="96"/>
    </row>
    <row r="52" spans="1:11" x14ac:dyDescent="0.2">
      <c r="F52" s="94"/>
      <c r="G52" s="94"/>
      <c r="H52" s="96"/>
      <c r="I52" s="96"/>
      <c r="J52" s="96"/>
      <c r="K52" s="96"/>
    </row>
    <row r="53" spans="1:11" x14ac:dyDescent="0.2">
      <c r="F53" s="94"/>
      <c r="G53" s="94"/>
    </row>
    <row r="54" spans="1:11" x14ac:dyDescent="0.2">
      <c r="F54" s="96"/>
      <c r="G54" s="96"/>
    </row>
    <row r="55" spans="1:11" x14ac:dyDescent="0.2">
      <c r="A55" s="86"/>
      <c r="B55" s="86"/>
      <c r="C55" s="97"/>
      <c r="E55" s="96"/>
      <c r="F55" s="96"/>
      <c r="G55" s="96"/>
    </row>
  </sheetData>
  <sheetProtection selectLockedCells="1"/>
  <mergeCells count="34">
    <mergeCell ref="H2:L2"/>
    <mergeCell ref="O2:S2"/>
    <mergeCell ref="I3:K3"/>
    <mergeCell ref="P3:R3"/>
    <mergeCell ref="E7:F8"/>
    <mergeCell ref="G7:H8"/>
    <mergeCell ref="I7:I8"/>
    <mergeCell ref="L7:M7"/>
    <mergeCell ref="N7:O8"/>
    <mergeCell ref="E4:F4"/>
    <mergeCell ref="G4:H4"/>
    <mergeCell ref="L4:M4"/>
    <mergeCell ref="N4:O4"/>
    <mergeCell ref="P7:P8"/>
    <mergeCell ref="G11:H11"/>
    <mergeCell ref="L11:M11"/>
    <mergeCell ref="N11:O11"/>
    <mergeCell ref="Q14:R14"/>
    <mergeCell ref="W26:X26"/>
    <mergeCell ref="Q28:R28"/>
    <mergeCell ref="S28:T28"/>
    <mergeCell ref="H14:N14"/>
    <mergeCell ref="U20:W20"/>
    <mergeCell ref="Q21:R21"/>
    <mergeCell ref="S21:T21"/>
    <mergeCell ref="W22:X22"/>
    <mergeCell ref="Q24:R25"/>
    <mergeCell ref="S24:T25"/>
    <mergeCell ref="U24:U25"/>
    <mergeCell ref="L16:M16"/>
    <mergeCell ref="Q16:R16"/>
    <mergeCell ref="L17:M17"/>
    <mergeCell ref="Q17:R17"/>
    <mergeCell ref="R19:W19"/>
  </mergeCells>
  <conditionalFormatting sqref="P16">
    <cfRule type="cellIs" dxfId="71" priority="38" stopIfTrue="1" operator="lessThan">
      <formula>800</formula>
    </cfRule>
  </conditionalFormatting>
  <conditionalFormatting sqref="I16:J16 L17:M17 Q17:R17">
    <cfRule type="cellIs" dxfId="70" priority="39" stopIfTrue="1" operator="lessThan">
      <formula>0.8*800</formula>
    </cfRule>
    <cfRule type="cellIs" dxfId="69" priority="40" stopIfTrue="1" operator="between">
      <formula>799</formula>
      <formula>0.8*800</formula>
    </cfRule>
  </conditionalFormatting>
  <conditionalFormatting sqref="O41">
    <cfRule type="cellIs" dxfId="68" priority="35" stopIfTrue="1" operator="between">
      <formula>6</formula>
      <formula>-10</formula>
    </cfRule>
    <cfRule type="cellIs" dxfId="67" priority="36" stopIfTrue="1" operator="between">
      <formula>6.5</formula>
      <formula>-10.5</formula>
    </cfRule>
    <cfRule type="cellIs" dxfId="66" priority="37" stopIfTrue="1" operator="notBetween">
      <formula>6.5</formula>
      <formula>-10.5</formula>
    </cfRule>
  </conditionalFormatting>
  <conditionalFormatting sqref="P41">
    <cfRule type="cellIs" dxfId="65" priority="32" stopIfTrue="1" operator="between">
      <formula>14</formula>
      <formula>-9</formula>
    </cfRule>
    <cfRule type="cellIs" dxfId="64" priority="33" stopIfTrue="1" operator="between">
      <formula>15</formula>
      <formula>-10</formula>
    </cfRule>
    <cfRule type="cellIs" dxfId="63" priority="34" stopIfTrue="1" operator="notBetween">
      <formula>15</formula>
      <formula>-10</formula>
    </cfRule>
  </conditionalFormatting>
  <conditionalFormatting sqref="K5 K9:L9 T6 R6 T10 R10">
    <cfRule type="cellIs" dxfId="62" priority="31" operator="equal">
      <formula>0</formula>
    </cfRule>
  </conditionalFormatting>
  <conditionalFormatting sqref="W22:X22 W26:X26">
    <cfRule type="cellIs" dxfId="61" priority="30" operator="equal">
      <formula>0</formula>
    </cfRule>
  </conditionalFormatting>
  <conditionalFormatting sqref="O20">
    <cfRule type="cellIs" dxfId="60" priority="26" operator="notBetween">
      <formula>-3.5</formula>
      <formula>3.5</formula>
    </cfRule>
    <cfRule type="cellIs" dxfId="59" priority="27" operator="between">
      <formula>3.1</formula>
      <formula>3.5</formula>
    </cfRule>
    <cfRule type="cellIs" dxfId="58" priority="28" operator="between">
      <formula>-3.1</formula>
      <formula>-3.5</formula>
    </cfRule>
    <cfRule type="cellIs" dxfId="57" priority="29" operator="between">
      <formula>-3</formula>
      <formula>3</formula>
    </cfRule>
  </conditionalFormatting>
  <conditionalFormatting sqref="P20">
    <cfRule type="cellIs" dxfId="56" priority="22" operator="between">
      <formula>-3.1</formula>
      <formula>-3.5</formula>
    </cfRule>
    <cfRule type="cellIs" dxfId="55" priority="23" stopIfTrue="1" operator="between">
      <formula>3</formula>
      <formula>-3</formula>
    </cfRule>
    <cfRule type="cellIs" dxfId="54" priority="24" stopIfTrue="1" operator="between">
      <formula>3.1</formula>
      <formula>3.5</formula>
    </cfRule>
    <cfRule type="cellIs" dxfId="53" priority="25" stopIfTrue="1" operator="notBetween">
      <formula>3.5</formula>
      <formula>-3.5</formula>
    </cfRule>
  </conditionalFormatting>
  <conditionalFormatting sqref="G7">
    <cfRule type="cellIs" dxfId="52" priority="21" operator="greaterThan">
      <formula>440</formula>
    </cfRule>
  </conditionalFormatting>
  <conditionalFormatting sqref="N7">
    <cfRule type="cellIs" dxfId="51" priority="20" operator="greaterThan">
      <formula>440</formula>
    </cfRule>
  </conditionalFormatting>
  <conditionalFormatting sqref="S24:T25">
    <cfRule type="cellIs" dxfId="50" priority="19" operator="greaterThan">
      <formula>440</formula>
    </cfRule>
  </conditionalFormatting>
  <conditionalFormatting sqref="A25:G25">
    <cfRule type="expression" dxfId="49" priority="12">
      <formula>"ET(Enquête!$J$232=VRAI"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alculer">
          <controlPr defaultSize="0" autoLine="0" r:id="rId5">
            <anchor moveWithCells="1">
              <from>
                <xdr:col>2</xdr:col>
                <xdr:colOff>714375</xdr:colOff>
                <xdr:row>20</xdr:row>
                <xdr:rowOff>9525</xdr:rowOff>
              </from>
              <to>
                <xdr:col>3</xdr:col>
                <xdr:colOff>676275</xdr:colOff>
                <xdr:row>21</xdr:row>
                <xdr:rowOff>47625</xdr:rowOff>
              </to>
            </anchor>
          </controlPr>
        </control>
      </mc:Choice>
      <mc:Fallback>
        <control shapeId="1026" r:id="rId4" name="Calculer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2</xdr:col>
                <xdr:colOff>219075</xdr:colOff>
                <xdr:row>31</xdr:row>
                <xdr:rowOff>57150</xdr:rowOff>
              </from>
              <to>
                <xdr:col>3</xdr:col>
                <xdr:colOff>428625</xdr:colOff>
                <xdr:row>35</xdr:row>
                <xdr:rowOff>47625</xdr:rowOff>
              </to>
            </anchor>
          </controlPr>
        </control>
      </mc:Choice>
      <mc:Fallback>
        <control shapeId="1025" r:id="rId6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A37CD48-9DDB-41CD-93E5-830A2EC00201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41" id="{F77BCEC2-2F5B-4B76-B319-640A0C01F576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2" id="{291175C1-5975-45B2-86CB-F1B1C2065F6A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3" id="{66820821-0857-4288-82F9-4E76FCB180CB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4" id="{F19A63D4-E006-4416-ACAD-A5084CA1BE97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5" id="{8A82DA7C-6ABC-4DA4-AA31-5913FF6ACE5B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6" id="{581AC330-E4E9-48DB-8264-4DD73460C31E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7" id="{0B691FA0-95FE-4D01-BFF8-0A3A61344C25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8" id="{D2EBE160-A285-4036-AC23-D48858182B00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A36:G36</xm:sqref>
        </x14:conditionalFormatting>
        <x14:conditionalFormatting xmlns:xm="http://schemas.microsoft.com/office/excel/2006/main">
          <x14:cfRule type="expression" priority="49" id="{1A2CCD36-D26D-4A51-8B37-BCB07BBB7A43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0" id="{7848F2E9-B74B-4BC6-9639-B32E994E16E6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1" id="{81041952-F0D1-4552-AC2D-B00746E62764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2" id="{4B9D5C21-C4C6-43A6-A70D-6B95A6523EBB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3" id="{2669E176-C20A-4A7D-A586-534E59B40CB8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4" id="{162D5F3C-CDF0-49AD-B431-68724B95A136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5" id="{7EE308AC-182D-4D92-B2EF-4DDE1FE524FF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6" id="{E709B50E-A531-4065-A326-FD53DFBF6BFA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A37:G37</xm:sqref>
        </x14:conditionalFormatting>
        <x14:conditionalFormatting xmlns:xm="http://schemas.microsoft.com/office/excel/2006/main">
          <x14:cfRule type="expression" priority="57" id="{54EA4CEB-C9A5-4C13-B5B7-9CA6067DC6D6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8" id="{597B40B6-0F75-46B3-9258-561D02A192DC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9" id="{B1E86FF9-1A6C-4DF9-B1A7-F4DE6AD4AF8C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0" id="{C5B370A8-5290-4736-B703-0C90A1E916C4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1" id="{2454F703-399B-427A-9A8C-8328F0BCEF1F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2" id="{1C7ED69B-2D23-40D7-ABB2-0D1EA7789F94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3" id="{6CB64BB2-AA01-404E-B134-A0D44DF89F45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4" id="{D6631EFD-AAF4-4AF7-A8B7-A4F4B805E8EB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C31:G31 E32</xm:sqref>
        </x14:conditionalFormatting>
        <x14:conditionalFormatting xmlns:xm="http://schemas.microsoft.com/office/excel/2006/main">
          <x14:cfRule type="expression" priority="65" id="{78D9E871-01A7-42C6-A6F6-572074CA2981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6" id="{58C3B091-4EFD-4719-9844-2AF3175D4664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7" id="{C69384ED-CF1F-49DE-86A2-733FF202986F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8" id="{6B1F9BB9-64FE-45B6-AAEA-3C6B04F799A0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9" id="{CD3EA882-30C3-49F2-B5C7-7B6271EBFCC9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0" id="{9EF5F257-0D43-49F3-87D3-E7292CD7DDAF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1" id="{9E560231-5933-4E5E-8816-44A4BB000483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2" id="{0024957F-3F88-47D0-9D61-C0412D62A98E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C30:G30 C29:E29 G29</xm:sqref>
        </x14:conditionalFormatting>
        <x14:conditionalFormatting xmlns:xm="http://schemas.microsoft.com/office/excel/2006/main">
          <x14:cfRule type="expression" priority="11" id="{956B1054-B7D3-4631-BD84-BE3DDC2C0A75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3" id="{F60BF35D-4A61-49CA-8DAF-8931D6546C77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F8FBE0FD-E6A9-4C74-BED8-25AFC30DB40D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5" id="{3CF6C5DE-83A3-4124-BF37-20740BBDE14B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0C2ABCE7-5918-4389-9777-663A5B7A4183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7" id="{FE489474-27FD-434A-9C38-303F1CB75636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51FE482C-23D2-492D-A671-B9CF2E9E4319}">
            <xm:f>AND('\Users\pascal\Documents\Equilibrage\final\[ENQUETE PP 355 OR.xlsm]Enquête'!#REF!=TRUE)</xm:f>
            <x14:dxf>
              <fill>
                <patternFill patternType="solid">
                  <fgColor auto="1"/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1" id="{69289203-96BF-4835-BCC5-28CFD8258323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3" id="{15B6CF28-DFCE-446C-BB14-5DE330B1A323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05F9EBFD-1312-4FDE-9982-8DA72DAC5809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5" id="{A7CDC95B-6939-4142-9A57-8950819C9422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A8288178-160B-4326-8F43-551E3213121D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7" id="{BB8BE054-88DA-4399-80D5-24E87DA3F355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EE19DBAA-BFE6-48E1-BE89-D6DFD86A4749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9" id="{097DDAFC-5D30-44A4-AC5C-0AD3139C98D7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724B865E-4119-4B23-BFDB-568BF9C558F1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m:sqref>A26:G26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2019-03-10T08:58:10Z</dcterms:created>
  <dcterms:modified xsi:type="dcterms:W3CDTF">2019-05-07T09:09:55Z</dcterms:modified>
</cp:coreProperties>
</file>