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8820"/>
  </bookViews>
  <sheets>
    <sheet name="Cycles 4 sem" sheetId="1" r:id="rId1"/>
  </sheets>
  <definedNames>
    <definedName name="_xlnm.Print_Area" localSheetId="0">'Cycles 4 sem'!$A$3:$T$49</definedName>
  </definedNames>
  <calcPr calcId="125725"/>
</workbook>
</file>

<file path=xl/calcChain.xml><?xml version="1.0" encoding="utf-8"?>
<calcChain xmlns="http://schemas.openxmlformats.org/spreadsheetml/2006/main">
  <c r="P35" i="1"/>
  <c r="P34"/>
  <c r="P33"/>
  <c r="P32"/>
  <c r="P26"/>
  <c r="P25"/>
  <c r="P24"/>
  <c r="P23"/>
  <c r="P17"/>
  <c r="P16"/>
  <c r="P15"/>
  <c r="P14"/>
  <c r="P9"/>
  <c r="P10"/>
  <c r="P11"/>
  <c r="P8"/>
  <c r="T38" l="1"/>
  <c r="S38"/>
  <c r="T37"/>
  <c r="S37"/>
  <c r="T36"/>
  <c r="T35"/>
  <c r="T34"/>
  <c r="T33"/>
  <c r="T32"/>
  <c r="S32"/>
  <c r="T29"/>
  <c r="S29"/>
  <c r="T28"/>
  <c r="S28"/>
  <c r="T27"/>
  <c r="T26"/>
  <c r="T25"/>
  <c r="S25"/>
  <c r="T24"/>
  <c r="S23"/>
  <c r="R15"/>
  <c r="S14"/>
  <c r="T14"/>
  <c r="S15"/>
  <c r="T15"/>
  <c r="T16"/>
  <c r="S17"/>
  <c r="T19"/>
  <c r="S20"/>
  <c r="T20"/>
  <c r="T18"/>
  <c r="I38"/>
  <c r="I37"/>
  <c r="I36"/>
  <c r="I35"/>
  <c r="I34"/>
  <c r="I33"/>
  <c r="I32"/>
  <c r="I29"/>
  <c r="I28"/>
  <c r="I27"/>
  <c r="I26"/>
  <c r="I25"/>
  <c r="I24"/>
  <c r="I23"/>
  <c r="I20"/>
  <c r="I19"/>
  <c r="I18"/>
  <c r="I17"/>
  <c r="I16"/>
  <c r="I15"/>
  <c r="I14"/>
  <c r="R6"/>
  <c r="R7"/>
  <c r="R8"/>
  <c r="R9"/>
  <c r="R10"/>
  <c r="R11"/>
  <c r="R5"/>
  <c r="P44" l="1"/>
  <c r="J6"/>
  <c r="J7"/>
  <c r="J8"/>
  <c r="J9"/>
  <c r="J10"/>
  <c r="J11"/>
  <c r="I6"/>
  <c r="I7"/>
  <c r="I8"/>
  <c r="I9"/>
  <c r="I10"/>
  <c r="I11"/>
  <c r="R33" l="1"/>
  <c r="S33" s="1"/>
  <c r="R34"/>
  <c r="S34" s="1"/>
  <c r="R35"/>
  <c r="S35" s="1"/>
  <c r="R36"/>
  <c r="S36" s="1"/>
  <c r="R37"/>
  <c r="R38"/>
  <c r="R32"/>
  <c r="R24"/>
  <c r="S24" s="1"/>
  <c r="R25"/>
  <c r="R26"/>
  <c r="S26" s="1"/>
  <c r="R27"/>
  <c r="S27" s="1"/>
  <c r="R28"/>
  <c r="R29"/>
  <c r="R23"/>
  <c r="T23" s="1"/>
  <c r="R16"/>
  <c r="S16" s="1"/>
  <c r="R17"/>
  <c r="T17" s="1"/>
  <c r="R18"/>
  <c r="S18" s="1"/>
  <c r="R19"/>
  <c r="S19" s="1"/>
  <c r="R20"/>
  <c r="R14"/>
  <c r="S6"/>
  <c r="S7"/>
  <c r="T7"/>
  <c r="S8"/>
  <c r="T8"/>
  <c r="S9"/>
  <c r="T9"/>
  <c r="S10"/>
  <c r="T10"/>
  <c r="S11"/>
  <c r="T11"/>
  <c r="T5"/>
  <c r="Q6"/>
  <c r="S5"/>
  <c r="P45"/>
  <c r="J5"/>
  <c r="I5"/>
  <c r="Q5" l="1"/>
  <c r="T6"/>
  <c r="Q38"/>
  <c r="Q37"/>
  <c r="Q36"/>
  <c r="Q35"/>
  <c r="Q34"/>
  <c r="Q33"/>
  <c r="Q32"/>
  <c r="Q29"/>
  <c r="Q28"/>
  <c r="Q27"/>
  <c r="Q26"/>
  <c r="Q25"/>
  <c r="Q24"/>
  <c r="Q23"/>
  <c r="Q19"/>
  <c r="Q18"/>
  <c r="Q17"/>
  <c r="Q16"/>
  <c r="Q11"/>
  <c r="Q10"/>
  <c r="Q9"/>
  <c r="Q8"/>
  <c r="Q7"/>
  <c r="O2"/>
  <c r="O4"/>
  <c r="K5"/>
  <c r="L5"/>
  <c r="K6"/>
  <c r="L6"/>
  <c r="K7"/>
  <c r="L7"/>
  <c r="K8"/>
  <c r="L8"/>
  <c r="K9"/>
  <c r="L9"/>
  <c r="M10"/>
  <c r="O10"/>
  <c r="M11"/>
  <c r="O11"/>
  <c r="N12"/>
  <c r="M14"/>
  <c r="O14"/>
  <c r="M15"/>
  <c r="O15"/>
  <c r="M16"/>
  <c r="O16"/>
  <c r="M17"/>
  <c r="O17"/>
  <c r="M18"/>
  <c r="P18" s="1"/>
  <c r="O18"/>
  <c r="M19"/>
  <c r="P19" s="1"/>
  <c r="O19"/>
  <c r="M20"/>
  <c r="P20" s="1"/>
  <c r="O20"/>
  <c r="N21"/>
  <c r="M23"/>
  <c r="O23"/>
  <c r="M24"/>
  <c r="O24"/>
  <c r="M25"/>
  <c r="O25"/>
  <c r="M26"/>
  <c r="O26"/>
  <c r="M27"/>
  <c r="P27" s="1"/>
  <c r="O27"/>
  <c r="M28"/>
  <c r="P28" s="1"/>
  <c r="O28"/>
  <c r="M29"/>
  <c r="P29" s="1"/>
  <c r="O29"/>
  <c r="N30"/>
  <c r="M32"/>
  <c r="O32"/>
  <c r="M33"/>
  <c r="O33"/>
  <c r="M34"/>
  <c r="O34"/>
  <c r="M35"/>
  <c r="O35"/>
  <c r="M36"/>
  <c r="P36" s="1"/>
  <c r="O36"/>
  <c r="M37"/>
  <c r="P37" s="1"/>
  <c r="O37"/>
  <c r="M38"/>
  <c r="P38" s="1"/>
  <c r="O38"/>
  <c r="N39"/>
  <c r="J38"/>
  <c r="J37"/>
  <c r="J36"/>
  <c r="J35"/>
  <c r="J34"/>
  <c r="J33"/>
  <c r="J32"/>
  <c r="J29"/>
  <c r="J28"/>
  <c r="J27"/>
  <c r="J26"/>
  <c r="J25"/>
  <c r="J24"/>
  <c r="J23"/>
  <c r="J20"/>
  <c r="J19"/>
  <c r="J18"/>
  <c r="J17"/>
  <c r="J16"/>
  <c r="J15"/>
  <c r="J14"/>
  <c r="B13"/>
  <c r="B22" s="1"/>
  <c r="B31" s="1"/>
  <c r="B6"/>
  <c r="B7" s="1"/>
  <c r="B8" s="1"/>
  <c r="B9" s="1"/>
  <c r="B10" s="1"/>
  <c r="B11" s="1"/>
  <c r="B14" s="1"/>
  <c r="B15" s="1"/>
  <c r="B16" s="1"/>
  <c r="B17" s="1"/>
  <c r="B18" s="1"/>
  <c r="B19" s="1"/>
  <c r="B20" s="1"/>
  <c r="B23" s="1"/>
  <c r="B24" s="1"/>
  <c r="B25" s="1"/>
  <c r="B26" s="1"/>
  <c r="B27" s="1"/>
  <c r="B28" s="1"/>
  <c r="B29" s="1"/>
  <c r="B32" s="1"/>
  <c r="B33" s="1"/>
  <c r="B34" s="1"/>
  <c r="B35" s="1"/>
  <c r="B36" s="1"/>
  <c r="B37" s="1"/>
  <c r="B38" s="1"/>
  <c r="I1"/>
  <c r="B1"/>
  <c r="C68"/>
  <c r="C75"/>
  <c r="C82"/>
  <c r="C89"/>
  <c r="C77"/>
  <c r="C80"/>
  <c r="C83"/>
  <c r="C62"/>
  <c r="C63"/>
  <c r="C64"/>
  <c r="C65"/>
  <c r="C66"/>
  <c r="C67"/>
  <c r="C69"/>
  <c r="C70"/>
  <c r="C71"/>
  <c r="C72"/>
  <c r="C73"/>
  <c r="C74"/>
  <c r="C76"/>
  <c r="C78"/>
  <c r="C79"/>
  <c r="C81"/>
  <c r="C84"/>
  <c r="C85"/>
  <c r="C86"/>
  <c r="C87"/>
  <c r="C88"/>
  <c r="Q14" l="1"/>
  <c r="Q15"/>
  <c r="Q20"/>
  <c r="O5"/>
  <c r="N41"/>
  <c r="M21"/>
  <c r="M30"/>
  <c r="O8"/>
  <c r="M6"/>
  <c r="O21"/>
  <c r="M12"/>
  <c r="O9"/>
  <c r="O39"/>
  <c r="J30"/>
  <c r="M39"/>
  <c r="O12"/>
  <c r="O30"/>
  <c r="O7"/>
  <c r="M9"/>
  <c r="M5"/>
  <c r="M7"/>
  <c r="P7" s="1"/>
  <c r="M8"/>
  <c r="O6"/>
  <c r="J21"/>
  <c r="J39"/>
  <c r="P46" l="1"/>
  <c r="P5"/>
  <c r="P6"/>
  <c r="M41"/>
  <c r="J12"/>
  <c r="P39"/>
  <c r="P21"/>
  <c r="P30"/>
  <c r="P12" l="1"/>
  <c r="I41" s="1"/>
  <c r="P41" s="1"/>
  <c r="P43" s="1"/>
</calcChain>
</file>

<file path=xl/sharedStrings.xml><?xml version="1.0" encoding="utf-8"?>
<sst xmlns="http://schemas.openxmlformats.org/spreadsheetml/2006/main" count="129" uniqueCount="54">
  <si>
    <t>JOUR</t>
  </si>
  <si>
    <t>DATE</t>
  </si>
  <si>
    <t>HEURES DE NUIT
22h à 5h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</si>
  <si>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</si>
  <si>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</si>
  <si>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</si>
  <si>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</si>
  <si>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</si>
  <si>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</si>
  <si>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</si>
  <si>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</si>
  <si>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TOTAL CYCLE</t>
  </si>
  <si>
    <t>SEMAINE</t>
  </si>
  <si>
    <t xml:space="preserve">SEMAINE </t>
  </si>
  <si>
    <t>ID :</t>
  </si>
  <si>
    <t>Nbre H.SUP à la fin de la période</t>
  </si>
  <si>
    <t>RC Heures Supplémentaires</t>
  </si>
  <si>
    <t>Prise de Service</t>
  </si>
  <si>
    <t>Fin de Service</t>
  </si>
  <si>
    <t>hh:mm</t>
  </si>
  <si>
    <t>dont H.
MONITORAT</t>
  </si>
  <si>
    <t>Amplitude
Journée</t>
  </si>
  <si>
    <t>Durée Repos Journalier</t>
  </si>
  <si>
    <t>Temps de
travail effectif</t>
  </si>
  <si>
    <t>TOTAL TTE</t>
  </si>
  <si>
    <t>Excédent
Amplitude
( &gt; …)</t>
  </si>
  <si>
    <t>Temps de trajet (passager / trian / taxi)</t>
  </si>
  <si>
    <t>RHR ou RJR</t>
  </si>
  <si>
    <t>RHR</t>
  </si>
  <si>
    <t>RJR</t>
  </si>
  <si>
    <t>journée bureau</t>
  </si>
  <si>
    <t>Repos</t>
  </si>
  <si>
    <t>Fin de Service   hh:mn</t>
  </si>
  <si>
    <t>Prise de Service    hh:mn</t>
  </si>
  <si>
    <t>RF</t>
  </si>
  <si>
    <t>RS</t>
  </si>
  <si>
    <t>Type de JS</t>
  </si>
  <si>
    <t>Majoration H de nuit à 30%</t>
  </si>
  <si>
    <t>Majoration H de dimanche à 50%</t>
  </si>
  <si>
    <t>Nombre de Paniers Repas</t>
  </si>
  <si>
    <t>Nombre de tickets resto</t>
  </si>
  <si>
    <t>Nombre de Panier de nuit</t>
  </si>
  <si>
    <t>Nombre de Repos sur la période</t>
  </si>
  <si>
    <t>Nombre de RF sur la période</t>
  </si>
  <si>
    <t>Nombre de RC</t>
  </si>
  <si>
    <t>CP</t>
  </si>
  <si>
    <t>RJR
&lt; …)</t>
  </si>
  <si>
    <t xml:space="preserve"> RHR 
&lt; …)</t>
  </si>
  <si>
    <t xml:space="preserve">journée CRL </t>
  </si>
  <si>
    <t>journée  AFS</t>
  </si>
  <si>
    <t>Pause</t>
  </si>
  <si>
    <t>Nombre total d'heures supplémentaires en moyenne sur 4 semaines</t>
  </si>
  <si>
    <t>NOM DU SALARIE : CHANSEL Vincent</t>
  </si>
  <si>
    <t>HEURES DE NUIT
22h à 6h</t>
  </si>
</sst>
</file>

<file path=xl/styles.xml><?xml version="1.0" encoding="utf-8"?>
<styleSheet xmlns="http://schemas.openxmlformats.org/spreadsheetml/2006/main">
  <numFmts count="2">
    <numFmt numFmtId="164" formatCode="ddd\ dd/mm/yyyy"/>
    <numFmt numFmtId="167" formatCode="[h]:mm"/>
  </numFmts>
  <fonts count="14">
    <font>
      <sz val="10"/>
      <name val="Arial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b/>
      <sz val="12"/>
      <color indexed="9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2"/>
      <color indexed="60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11"/>
      <color indexed="8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3"/>
      </left>
      <right style="thick">
        <color indexed="13"/>
      </right>
      <top style="thin">
        <color indexed="13"/>
      </top>
      <bottom style="thin">
        <color indexed="13"/>
      </bottom>
      <diagonal/>
    </border>
    <border>
      <left style="thick">
        <color indexed="13"/>
      </left>
      <right style="thick">
        <color indexed="13"/>
      </right>
      <top style="thick">
        <color indexed="13"/>
      </top>
      <bottom style="thin">
        <color indexed="1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13"/>
      </right>
      <top style="thin">
        <color indexed="64"/>
      </top>
      <bottom/>
      <diagonal/>
    </border>
    <border>
      <left/>
      <right style="thick">
        <color indexed="13"/>
      </right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</xf>
    <xf numFmtId="0" fontId="2" fillId="5" borderId="1" xfId="0" applyFont="1" applyFill="1" applyBorder="1" applyAlignment="1" applyProtection="1">
      <alignment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left" vertical="center"/>
      <protection locked="0"/>
    </xf>
    <xf numFmtId="4" fontId="1" fillId="0" borderId="2" xfId="0" applyNumberFormat="1" applyFont="1" applyBorder="1" applyAlignment="1" applyProtection="1">
      <alignment vertical="center"/>
      <protection locked="0"/>
    </xf>
    <xf numFmtId="4" fontId="1" fillId="0" borderId="3" xfId="0" applyNumberFormat="1" applyFont="1" applyBorder="1" applyAlignment="1" applyProtection="1">
      <alignment vertical="center"/>
      <protection locked="0"/>
    </xf>
    <xf numFmtId="14" fontId="1" fillId="6" borderId="1" xfId="0" applyNumberFormat="1" applyFont="1" applyFill="1" applyBorder="1" applyAlignment="1" applyProtection="1">
      <alignment horizontal="center" vertical="center"/>
      <protection locked="0"/>
    </xf>
    <xf numFmtId="14" fontId="1" fillId="6" borderId="3" xfId="0" applyNumberFormat="1" applyFont="1" applyFill="1" applyBorder="1" applyAlignment="1" applyProtection="1">
      <alignment vertical="center"/>
      <protection locked="0"/>
    </xf>
    <xf numFmtId="14" fontId="1" fillId="6" borderId="2" xfId="0" applyNumberFormat="1" applyFont="1" applyFill="1" applyBorder="1" applyAlignment="1" applyProtection="1">
      <alignment vertical="center"/>
      <protection locked="0"/>
    </xf>
    <xf numFmtId="20" fontId="1" fillId="0" borderId="3" xfId="0" applyNumberFormat="1" applyFont="1" applyBorder="1" applyAlignment="1" applyProtection="1">
      <alignment vertical="center"/>
      <protection locked="0"/>
    </xf>
    <xf numFmtId="167" fontId="1" fillId="0" borderId="2" xfId="0" applyNumberFormat="1" applyFont="1" applyBorder="1" applyAlignment="1" applyProtection="1">
      <alignment vertical="center"/>
      <protection locked="0"/>
    </xf>
    <xf numFmtId="167" fontId="1" fillId="0" borderId="3" xfId="0" applyNumberFormat="1" applyFont="1" applyBorder="1" applyAlignment="1" applyProtection="1">
      <alignment vertical="center"/>
      <protection locked="0"/>
    </xf>
    <xf numFmtId="0" fontId="3" fillId="6" borderId="3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horizontal="center" vertical="center"/>
    </xf>
    <xf numFmtId="20" fontId="4" fillId="0" borderId="5" xfId="0" applyNumberFormat="1" applyFont="1" applyBorder="1" applyAlignment="1" applyProtection="1">
      <alignment horizontal="center" vertical="center"/>
      <protection locked="0"/>
    </xf>
    <xf numFmtId="20" fontId="4" fillId="0" borderId="6" xfId="0" applyNumberFormat="1" applyFont="1" applyBorder="1" applyAlignment="1" applyProtection="1">
      <alignment horizontal="center" vertical="center"/>
      <protection locked="0"/>
    </xf>
    <xf numFmtId="167" fontId="4" fillId="7" borderId="2" xfId="0" applyNumberFormat="1" applyFont="1" applyFill="1" applyBorder="1" applyAlignment="1" applyProtection="1">
      <alignment horizontal="center" vertical="center"/>
    </xf>
    <xf numFmtId="167" fontId="4" fillId="8" borderId="6" xfId="0" applyNumberFormat="1" applyFont="1" applyFill="1" applyBorder="1" applyAlignment="1" applyProtection="1">
      <alignment horizontal="center" vertical="center"/>
      <protection locked="0"/>
    </xf>
    <xf numFmtId="167" fontId="4" fillId="7" borderId="7" xfId="0" applyNumberFormat="1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vertical="center"/>
    </xf>
    <xf numFmtId="14" fontId="4" fillId="0" borderId="4" xfId="0" applyNumberFormat="1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vertical="center"/>
    </xf>
    <xf numFmtId="14" fontId="4" fillId="0" borderId="8" xfId="0" applyNumberFormat="1" applyFont="1" applyBorder="1" applyAlignment="1" applyProtection="1">
      <alignment horizontal="center" vertical="center"/>
    </xf>
    <xf numFmtId="20" fontId="4" fillId="0" borderId="11" xfId="0" applyNumberFormat="1" applyFont="1" applyBorder="1" applyAlignment="1" applyProtection="1">
      <alignment horizontal="center" vertical="center"/>
      <protection locked="0"/>
    </xf>
    <xf numFmtId="167" fontId="4" fillId="7" borderId="3" xfId="0" applyNumberFormat="1" applyFont="1" applyFill="1" applyBorder="1" applyAlignment="1" applyProtection="1">
      <alignment horizontal="center" vertical="center"/>
    </xf>
    <xf numFmtId="167" fontId="4" fillId="8" borderId="11" xfId="0" applyNumberFormat="1" applyFont="1" applyFill="1" applyBorder="1" applyAlignment="1" applyProtection="1">
      <alignment horizontal="center" vertical="center"/>
      <protection locked="0"/>
    </xf>
    <xf numFmtId="14" fontId="5" fillId="5" borderId="1" xfId="0" applyNumberFormat="1" applyFont="1" applyFill="1" applyBorder="1" applyAlignment="1" applyProtection="1">
      <alignment horizontal="center" vertical="center"/>
    </xf>
    <xf numFmtId="20" fontId="5" fillId="5" borderId="1" xfId="0" applyNumberFormat="1" applyFont="1" applyFill="1" applyBorder="1" applyAlignment="1" applyProtection="1">
      <alignment horizontal="center" vertical="center"/>
    </xf>
    <xf numFmtId="167" fontId="2" fillId="5" borderId="1" xfId="0" applyNumberFormat="1" applyFont="1" applyFill="1" applyBorder="1" applyAlignment="1" applyProtection="1">
      <alignment horizontal="center" vertical="center"/>
    </xf>
    <xf numFmtId="167" fontId="2" fillId="9" borderId="1" xfId="0" applyNumberFormat="1" applyFont="1" applyFill="1" applyBorder="1" applyAlignment="1" applyProtection="1">
      <alignment horizontal="center" vertical="center"/>
    </xf>
    <xf numFmtId="4" fontId="2" fillId="5" borderId="1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vertical="center"/>
    </xf>
    <xf numFmtId="0" fontId="1" fillId="0" borderId="2" xfId="0" applyFont="1" applyBorder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1" fillId="10" borderId="12" xfId="0" applyFont="1" applyFill="1" applyBorder="1" applyAlignment="1" applyProtection="1">
      <alignment horizontal="center" vertical="center"/>
    </xf>
    <xf numFmtId="2" fontId="6" fillId="11" borderId="13" xfId="0" applyNumberFormat="1" applyFont="1" applyFill="1" applyBorder="1" applyAlignment="1" applyProtection="1">
      <alignment horizontal="center" vertical="center"/>
    </xf>
    <xf numFmtId="0" fontId="6" fillId="12" borderId="1" xfId="0" applyFont="1" applyFill="1" applyBorder="1" applyAlignment="1" applyProtection="1">
      <alignment vertical="center"/>
    </xf>
    <xf numFmtId="14" fontId="6" fillId="12" borderId="1" xfId="0" applyNumberFormat="1" applyFont="1" applyFill="1" applyBorder="1" applyAlignment="1" applyProtection="1">
      <alignment horizontal="center" vertical="center"/>
    </xf>
    <xf numFmtId="4" fontId="6" fillId="12" borderId="1" xfId="0" applyNumberFormat="1" applyFont="1" applyFill="1" applyBorder="1" applyAlignment="1" applyProtection="1">
      <alignment horizontal="center" vertical="center"/>
    </xf>
    <xf numFmtId="167" fontId="6" fillId="5" borderId="1" xfId="0" applyNumberFormat="1" applyFont="1" applyFill="1" applyBorder="1" applyAlignment="1" applyProtection="1">
      <alignment horizontal="center" vertical="center"/>
    </xf>
    <xf numFmtId="4" fontId="6" fillId="12" borderId="4" xfId="0" applyNumberFormat="1" applyFont="1" applyFill="1" applyBorder="1" applyAlignment="1" applyProtection="1">
      <alignment horizontal="center" vertical="center"/>
    </xf>
    <xf numFmtId="2" fontId="6" fillId="11" borderId="14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4" fillId="14" borderId="4" xfId="0" applyFont="1" applyFill="1" applyBorder="1" applyAlignment="1" applyProtection="1">
      <alignment vertical="center"/>
    </xf>
    <xf numFmtId="0" fontId="4" fillId="14" borderId="1" xfId="0" applyFont="1" applyFill="1" applyBorder="1" applyAlignment="1" applyProtection="1">
      <alignment vertical="center"/>
    </xf>
    <xf numFmtId="20" fontId="4" fillId="0" borderId="6" xfId="0" applyNumberFormat="1" applyFont="1" applyFill="1" applyBorder="1" applyAlignment="1" applyProtection="1">
      <alignment horizontal="center" vertical="center"/>
      <protection locked="0"/>
    </xf>
    <xf numFmtId="14" fontId="1" fillId="6" borderId="3" xfId="0" applyNumberFormat="1" applyFont="1" applyFill="1" applyBorder="1" applyAlignment="1" applyProtection="1">
      <alignment horizontal="center" vertical="center"/>
      <protection locked="0"/>
    </xf>
    <xf numFmtId="14" fontId="8" fillId="0" borderId="4" xfId="0" applyNumberFormat="1" applyFont="1" applyBorder="1" applyAlignment="1" applyProtection="1">
      <alignment horizontal="center" vertical="center"/>
    </xf>
    <xf numFmtId="0" fontId="1" fillId="0" borderId="3" xfId="0" applyNumberFormat="1" applyFont="1" applyBorder="1" applyAlignment="1" applyProtection="1">
      <alignment horizontal="left" vertical="center"/>
      <protection locked="0"/>
    </xf>
    <xf numFmtId="0" fontId="1" fillId="0" borderId="3" xfId="0" applyFont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center" vertical="center"/>
    </xf>
    <xf numFmtId="0" fontId="3" fillId="0" borderId="3" xfId="0" applyNumberFormat="1" applyFont="1" applyFill="1" applyBorder="1" applyAlignment="1" applyProtection="1">
      <alignment horizontal="left" vertical="center"/>
      <protection locked="0"/>
    </xf>
    <xf numFmtId="14" fontId="1" fillId="0" borderId="3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/>
      <protection locked="0"/>
    </xf>
    <xf numFmtId="167" fontId="4" fillId="0" borderId="1" xfId="0" applyNumberFormat="1" applyFont="1" applyFill="1" applyBorder="1" applyAlignment="1" applyProtection="1">
      <alignment horizontal="center" vertical="center"/>
    </xf>
    <xf numFmtId="1" fontId="4" fillId="0" borderId="0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0" fontId="4" fillId="12" borderId="0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vertical="center"/>
    </xf>
    <xf numFmtId="0" fontId="8" fillId="0" borderId="1" xfId="0" applyFont="1" applyFill="1" applyBorder="1" applyAlignment="1" applyProtection="1">
      <alignment vertical="center"/>
    </xf>
    <xf numFmtId="1" fontId="6" fillId="11" borderId="13" xfId="0" applyNumberFormat="1" applyFont="1" applyFill="1" applyBorder="1" applyAlignment="1" applyProtection="1">
      <alignment horizontal="center" vertical="center"/>
    </xf>
    <xf numFmtId="4" fontId="1" fillId="0" borderId="0" xfId="0" applyNumberFormat="1" applyFont="1" applyBorder="1" applyAlignment="1" applyProtection="1">
      <alignment vertical="center"/>
      <protection locked="0"/>
    </xf>
    <xf numFmtId="167" fontId="6" fillId="0" borderId="0" xfId="0" applyNumberFormat="1" applyFont="1" applyFill="1" applyBorder="1" applyAlignment="1" applyProtection="1">
      <alignment horizontal="center" vertical="center"/>
    </xf>
    <xf numFmtId="167" fontId="4" fillId="7" borderId="1" xfId="0" applyNumberFormat="1" applyFont="1" applyFill="1" applyBorder="1" applyAlignment="1" applyProtection="1">
      <alignment horizontal="center" vertical="center"/>
    </xf>
    <xf numFmtId="0" fontId="1" fillId="13" borderId="1" xfId="0" applyFont="1" applyFill="1" applyBorder="1" applyAlignment="1" applyProtection="1">
      <alignment horizontal="center" vertical="center" wrapText="1"/>
    </xf>
    <xf numFmtId="0" fontId="1" fillId="10" borderId="1" xfId="0" applyFont="1" applyFill="1" applyBorder="1" applyAlignment="1" applyProtection="1">
      <alignment horizontal="center" vertical="center" wrapText="1"/>
    </xf>
    <xf numFmtId="167" fontId="9" fillId="0" borderId="2" xfId="0" applyNumberFormat="1" applyFont="1" applyFill="1" applyBorder="1" applyAlignment="1" applyProtection="1">
      <alignment horizontal="center" vertical="center"/>
    </xf>
    <xf numFmtId="20" fontId="9" fillId="6" borderId="3" xfId="0" applyNumberFormat="1" applyFont="1" applyFill="1" applyBorder="1" applyAlignment="1" applyProtection="1">
      <alignment horizontal="center" vertical="center"/>
      <protection locked="0"/>
    </xf>
    <xf numFmtId="20" fontId="9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</xf>
    <xf numFmtId="20" fontId="5" fillId="5" borderId="19" xfId="0" applyNumberFormat="1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left" vertical="center" wrapText="1"/>
    </xf>
    <xf numFmtId="167" fontId="4" fillId="15" borderId="1" xfId="0" applyNumberFormat="1" applyFont="1" applyFill="1" applyBorder="1" applyAlignment="1" applyProtection="1">
      <alignment horizontal="center" vertical="center"/>
    </xf>
    <xf numFmtId="0" fontId="11" fillId="1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horizontal="left" vertical="center" wrapText="1"/>
    </xf>
    <xf numFmtId="0" fontId="10" fillId="0" borderId="0" xfId="0" applyFont="1" applyBorder="1" applyAlignment="1" applyProtection="1">
      <alignment horizontal="left" vertical="center"/>
    </xf>
    <xf numFmtId="0" fontId="12" fillId="10" borderId="0" xfId="0" applyFont="1" applyFill="1" applyBorder="1" applyAlignment="1" applyProtection="1">
      <alignment horizontal="left" vertical="center"/>
      <protection locked="0"/>
    </xf>
    <xf numFmtId="0" fontId="6" fillId="12" borderId="4" xfId="0" applyFont="1" applyFill="1" applyBorder="1" applyAlignment="1" applyProtection="1">
      <alignment horizontal="right" vertical="center" indent="1"/>
    </xf>
    <xf numFmtId="0" fontId="6" fillId="12" borderId="2" xfId="0" applyFont="1" applyFill="1" applyBorder="1" applyAlignment="1" applyProtection="1">
      <alignment horizontal="right" vertical="center" indent="1"/>
    </xf>
    <xf numFmtId="0" fontId="1" fillId="0" borderId="0" xfId="0" applyFont="1" applyBorder="1" applyAlignment="1" applyProtection="1">
      <alignment horizontal="center" vertical="center"/>
    </xf>
    <xf numFmtId="0" fontId="1" fillId="10" borderId="15" xfId="0" applyFont="1" applyFill="1" applyBorder="1" applyAlignment="1" applyProtection="1">
      <alignment horizontal="center" vertical="center"/>
    </xf>
    <xf numFmtId="0" fontId="1" fillId="10" borderId="18" xfId="0" applyFont="1" applyFill="1" applyBorder="1" applyAlignment="1" applyProtection="1">
      <alignment horizontal="center" vertical="center"/>
    </xf>
    <xf numFmtId="0" fontId="1" fillId="10" borderId="16" xfId="0" applyFont="1" applyFill="1" applyBorder="1" applyAlignment="1" applyProtection="1">
      <alignment horizontal="center" vertical="center"/>
    </xf>
    <xf numFmtId="0" fontId="6" fillId="12" borderId="9" xfId="0" applyFont="1" applyFill="1" applyBorder="1" applyAlignment="1" applyProtection="1">
      <alignment horizontal="right" vertical="center" indent="1"/>
    </xf>
    <xf numFmtId="0" fontId="6" fillId="12" borderId="17" xfId="0" applyFont="1" applyFill="1" applyBorder="1" applyAlignment="1" applyProtection="1">
      <alignment horizontal="right" vertical="center" indent="1"/>
    </xf>
    <xf numFmtId="0" fontId="6" fillId="12" borderId="21" xfId="0" applyFont="1" applyFill="1" applyBorder="1" applyAlignment="1" applyProtection="1">
      <alignment horizontal="right" vertical="center" indent="1"/>
    </xf>
    <xf numFmtId="0" fontId="6" fillId="12" borderId="3" xfId="0" applyFont="1" applyFill="1" applyBorder="1" applyAlignment="1" applyProtection="1">
      <alignment horizontal="right" vertical="center" indent="1"/>
    </xf>
    <xf numFmtId="0" fontId="6" fillId="12" borderId="20" xfId="0" applyFont="1" applyFill="1" applyBorder="1" applyAlignment="1" applyProtection="1">
      <alignment horizontal="right" vertical="center" indent="1"/>
    </xf>
    <xf numFmtId="0" fontId="6" fillId="12" borderId="8" xfId="0" applyFont="1" applyFill="1" applyBorder="1" applyAlignment="1" applyProtection="1">
      <alignment horizontal="right" vertical="center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97"/>
  <sheetViews>
    <sheetView tabSelected="1" zoomScale="85" workbookViewId="0">
      <pane ySplit="4" topLeftCell="A5" activePane="bottomLeft" state="frozen"/>
      <selection pane="bottomLeft" activeCell="Y34" sqref="Y34"/>
    </sheetView>
  </sheetViews>
  <sheetFormatPr baseColWidth="10" defaultColWidth="9.140625" defaultRowHeight="15" customHeight="1"/>
  <cols>
    <col min="1" max="1" width="9.85546875" style="25" bestFit="1" customWidth="1"/>
    <col min="2" max="2" width="15.7109375" style="40" customWidth="1"/>
    <col min="3" max="3" width="18" style="40" customWidth="1"/>
    <col min="4" max="8" width="9.28515625" style="40" customWidth="1"/>
    <col min="9" max="9" width="10.140625" style="40" bestFit="1" customWidth="1"/>
    <col min="10" max="10" width="10.140625" style="40" customWidth="1"/>
    <col min="11" max="11" width="10.140625" style="40" hidden="1" customWidth="1"/>
    <col min="12" max="12" width="19.28515625" style="40" hidden="1" customWidth="1"/>
    <col min="13" max="13" width="8.5703125" style="40" hidden="1" customWidth="1"/>
    <col min="14" max="15" width="18.7109375" style="40" hidden="1" customWidth="1"/>
    <col min="16" max="16" width="11.28515625" style="40" bestFit="1" customWidth="1"/>
    <col min="17" max="17" width="9.140625" style="25"/>
    <col min="18" max="19" width="9.85546875" style="25" bestFit="1" customWidth="1"/>
    <col min="20" max="16384" width="9.140625" style="25"/>
  </cols>
  <sheetData>
    <row r="1" spans="1:20" s="18" customFormat="1" ht="35.1" customHeight="1" thickBot="1">
      <c r="A1" s="77" t="s">
        <v>14</v>
      </c>
      <c r="B1" s="41" t="e">
        <f>#REF!</f>
        <v>#REF!</v>
      </c>
      <c r="C1" s="57"/>
      <c r="D1" s="88" t="s">
        <v>52</v>
      </c>
      <c r="E1" s="88"/>
      <c r="F1" s="79"/>
      <c r="G1" s="77"/>
      <c r="H1" s="77"/>
      <c r="I1" s="89" t="e">
        <f>#REF!</f>
        <v>#REF!</v>
      </c>
      <c r="J1" s="90"/>
      <c r="K1" s="90"/>
      <c r="L1" s="91"/>
    </row>
    <row r="2" spans="1:20" ht="15" customHeight="1">
      <c r="J2" s="76">
        <v>0.25</v>
      </c>
      <c r="O2" s="76">
        <f>J2</f>
        <v>0.25</v>
      </c>
      <c r="Q2" s="40"/>
      <c r="R2" s="40"/>
      <c r="T2" s="40"/>
    </row>
    <row r="3" spans="1:20" s="19" customFormat="1" ht="65.25" customHeight="1">
      <c r="A3" s="1" t="s">
        <v>0</v>
      </c>
      <c r="B3" s="2" t="s">
        <v>1</v>
      </c>
      <c r="C3" s="2" t="s">
        <v>36</v>
      </c>
      <c r="D3" s="49" t="s">
        <v>33</v>
      </c>
      <c r="E3" s="49" t="s">
        <v>32</v>
      </c>
      <c r="F3" s="49" t="s">
        <v>50</v>
      </c>
      <c r="G3" s="49" t="s">
        <v>26</v>
      </c>
      <c r="H3" s="49" t="s">
        <v>27</v>
      </c>
      <c r="I3" s="73" t="s">
        <v>21</v>
      </c>
      <c r="J3" s="4" t="s">
        <v>53</v>
      </c>
      <c r="K3" s="49" t="s">
        <v>17</v>
      </c>
      <c r="L3" s="49" t="s">
        <v>18</v>
      </c>
      <c r="M3" s="5" t="s">
        <v>23</v>
      </c>
      <c r="N3" s="5" t="s">
        <v>20</v>
      </c>
      <c r="O3" s="4" t="s">
        <v>2</v>
      </c>
      <c r="P3" s="3" t="s">
        <v>24</v>
      </c>
      <c r="Q3" s="73" t="s">
        <v>25</v>
      </c>
      <c r="R3" s="72" t="s">
        <v>22</v>
      </c>
      <c r="S3" s="72" t="s">
        <v>46</v>
      </c>
      <c r="T3" s="72" t="s">
        <v>47</v>
      </c>
    </row>
    <row r="4" spans="1:20" s="60" customFormat="1" ht="15" customHeight="1">
      <c r="A4" s="11" t="s">
        <v>12</v>
      </c>
      <c r="B4" s="17">
        <v>1</v>
      </c>
      <c r="C4" s="58"/>
      <c r="D4" s="53"/>
      <c r="E4" s="53"/>
      <c r="F4" s="53"/>
      <c r="G4" s="53"/>
      <c r="H4" s="53"/>
      <c r="I4" s="12"/>
      <c r="J4" s="75">
        <v>0.91666666666666663</v>
      </c>
      <c r="K4" s="53" t="s">
        <v>19</v>
      </c>
      <c r="L4" s="53" t="s">
        <v>19</v>
      </c>
      <c r="M4" s="13"/>
      <c r="N4" s="59" t="s">
        <v>19</v>
      </c>
      <c r="O4" s="75">
        <f>J4</f>
        <v>0.91666666666666663</v>
      </c>
      <c r="P4" s="13"/>
      <c r="Q4" s="74">
        <v>0.5</v>
      </c>
      <c r="R4" s="12"/>
      <c r="S4" s="74">
        <v>0.54166666666666663</v>
      </c>
      <c r="T4" s="74">
        <v>0.45833333333333331</v>
      </c>
    </row>
    <row r="5" spans="1:20" ht="15.75" customHeight="1">
      <c r="A5" s="50" t="s">
        <v>3</v>
      </c>
      <c r="B5" s="29">
        <v>43073</v>
      </c>
      <c r="C5" s="61" t="s">
        <v>30</v>
      </c>
      <c r="D5" s="52">
        <v>0.33333333333333331</v>
      </c>
      <c r="E5" s="52">
        <v>0.72916666666666663</v>
      </c>
      <c r="F5" s="52">
        <v>4.1666666666666664E-2</v>
      </c>
      <c r="G5" s="52"/>
      <c r="H5" s="21" t="s">
        <v>29</v>
      </c>
      <c r="I5" s="24">
        <f>IF(E5=D5,0,IF(E5&gt;D5,E5-D5,E5-D5+1))</f>
        <v>0.39583333333333331</v>
      </c>
      <c r="J5" s="23">
        <f>IF(D5=E5,0,IF(D5&lt;E5,IF(D5&lt;J$2,IF(E5&gt;J$2,J$2-D5,E5-D5),0)+IF(E5&gt;J$4,IF(D5&gt;J$4,E5-D5,E5-J$4),0),IF(E5&gt;J$2,J$2,E5+IF(D5&lt;J$2,J$2-D5,0))+IF(D5&lt;J$4,1-J$4,1-D5+IF(E5&gt;J$4,E5-J$4,0))))</f>
        <v>0</v>
      </c>
      <c r="K5" s="20" t="e">
        <f>#REF!</f>
        <v>#REF!</v>
      </c>
      <c r="L5" s="21" t="e">
        <f>#REF!</f>
        <v>#REF!</v>
      </c>
      <c r="M5" s="22" t="e">
        <f>IF(K5=L5,0,IF(L5&gt;K5,L5-K5,L5-K5+1))</f>
        <v>#REF!</v>
      </c>
      <c r="N5" s="62"/>
      <c r="O5" s="23" t="e">
        <f>IF(K5=L5,0,IF(K5&lt;L5,IF(K5&lt;O$2,IF(L5&gt;O$2,O$2-K5,L5-K5),0)+IF(L5&gt;O$4,IF(K5&gt;O$4,L5-K5,L5-O$4),0),IF(L5&gt;O$2,O$2,L5+IF(K5&lt;O$2,O$2-K5,0))+IF(K5&lt;O$4,1-O$4,1-K5+IF(L5&gt;O$4,L5-O$4,0))))</f>
        <v>#REF!</v>
      </c>
      <c r="P5" s="24" t="e">
        <f>I5+M5-(G5/2)-F5</f>
        <v>#REF!</v>
      </c>
      <c r="Q5" s="71">
        <f>IF(I5&gt;$Q$4,I5-$Q$4,0)</f>
        <v>0</v>
      </c>
      <c r="R5" s="81">
        <f>IF(D5&lt;E4, D5-E4+1,D5-E4+1)</f>
        <v>1.3333333333333333</v>
      </c>
      <c r="S5" s="71">
        <f>IF(H5="RJR",IF(R5&lt;$S$4,$S$4-R5,0),0)</f>
        <v>0</v>
      </c>
      <c r="T5" s="71">
        <f>IF(H5="RHR",IF(R5&lt;$T$4,$T$4-R5,0),0)</f>
        <v>0</v>
      </c>
    </row>
    <row r="6" spans="1:20" ht="15.75" customHeight="1">
      <c r="A6" s="51" t="s">
        <v>4</v>
      </c>
      <c r="B6" s="29">
        <f t="shared" ref="B6:B11" si="0">B5+1</f>
        <v>43074</v>
      </c>
      <c r="C6" s="61" t="s">
        <v>48</v>
      </c>
      <c r="D6" s="52">
        <v>0.41666666666666669</v>
      </c>
      <c r="E6" s="52">
        <v>0.76041666666666663</v>
      </c>
      <c r="F6" s="52"/>
      <c r="G6" s="52"/>
      <c r="H6" s="21" t="s">
        <v>28</v>
      </c>
      <c r="I6" s="24">
        <f t="shared" ref="I6:I11" si="1">IF(E6=D6,0,IF(E6&gt;D6,E6-D6,E6-D6+1))</f>
        <v>0.34374999999999994</v>
      </c>
      <c r="J6" s="23">
        <f t="shared" ref="J6:J11" si="2">IF(D6=E6,0,IF(D6&lt;E6,IF(D6&lt;J$2,IF(E6&gt;J$2,J$2-D6,E6-D6),0)+IF(E6&gt;J$4,IF(D6&gt;J$4,E6-D6,E6-J$4),0),IF(E6&gt;J$2,J$2,E6+IF(D6&lt;J$2,J$2-D6,0))+IF(D6&lt;J$4,1-J$4,1-D6+IF(E6&gt;J$4,E6-J$4,0))))</f>
        <v>0</v>
      </c>
      <c r="K6" s="20" t="e">
        <f>#REF!</f>
        <v>#REF!</v>
      </c>
      <c r="L6" s="21" t="e">
        <f>#REF!</f>
        <v>#REF!</v>
      </c>
      <c r="M6" s="22" t="e">
        <f t="shared" ref="M6:M11" si="3">IF(K6=L6,0,IF(L6&gt;K6,L6-K6,L6-K6+1))</f>
        <v>#REF!</v>
      </c>
      <c r="N6" s="62"/>
      <c r="O6" s="23" t="e">
        <f t="shared" ref="O6:O11" si="4">IF(K6=L6,0,IF(K6&lt;L6,IF(K6&lt;O$2,IF(L6&gt;O$2,O$2-K6,L6-K6),0)+IF(L6&gt;O$4,IF(K6&gt;O$4,L6-K6,L6-O$4),0),IF(L6&gt;O$2,O$2,L6+IF(K6&lt;O$2,O$2-K6,0))+IF(K6&lt;O$4,1-O$4,1-K6+IF(L6&gt;O$4,L6-O$4,0))))</f>
        <v>#REF!</v>
      </c>
      <c r="P6" s="24" t="e">
        <f t="shared" ref="P6:P11" si="5">I6+M6-(G6/2)-F6</f>
        <v>#REF!</v>
      </c>
      <c r="Q6" s="71">
        <f>IF(I6&gt;$Q$4,I6-$Q$4,0)</f>
        <v>0</v>
      </c>
      <c r="R6" s="71">
        <f t="shared" ref="R6:R11" si="6">IF(D6&lt;E5, D6-E5+1,D6-E5+1)</f>
        <v>0.6875</v>
      </c>
      <c r="S6" s="71">
        <f>IF(H6="RJR",IF(R6&lt;$S$4,$S$4-R6,0),0)</f>
        <v>0</v>
      </c>
      <c r="T6" s="71">
        <f>IF(H6="RHR",IF(R6&lt;$T$4,$T$4-R6,0),0)</f>
        <v>0</v>
      </c>
    </row>
    <row r="7" spans="1:20" ht="15.75" customHeight="1">
      <c r="A7" s="51" t="s">
        <v>5</v>
      </c>
      <c r="B7" s="29">
        <f t="shared" si="0"/>
        <v>43075</v>
      </c>
      <c r="C7" s="61" t="s">
        <v>48</v>
      </c>
      <c r="D7" s="52">
        <v>0.33333333333333331</v>
      </c>
      <c r="E7" s="52">
        <v>0.72916666666666663</v>
      </c>
      <c r="F7" s="52">
        <v>4.1666666666666664E-2</v>
      </c>
      <c r="G7" s="52"/>
      <c r="H7" s="21" t="s">
        <v>29</v>
      </c>
      <c r="I7" s="24">
        <f t="shared" si="1"/>
        <v>0.39583333333333331</v>
      </c>
      <c r="J7" s="23">
        <f t="shared" si="2"/>
        <v>0</v>
      </c>
      <c r="K7" s="20" t="e">
        <f>#REF!</f>
        <v>#REF!</v>
      </c>
      <c r="L7" s="21" t="e">
        <f>#REF!</f>
        <v>#REF!</v>
      </c>
      <c r="M7" s="22" t="e">
        <f t="shared" si="3"/>
        <v>#REF!</v>
      </c>
      <c r="N7" s="62"/>
      <c r="O7" s="23" t="e">
        <f t="shared" si="4"/>
        <v>#REF!</v>
      </c>
      <c r="P7" s="24" t="e">
        <f t="shared" si="5"/>
        <v>#REF!</v>
      </c>
      <c r="Q7" s="71">
        <f t="shared" ref="Q7:Q11" si="7">IF(I7&gt;$Q$4,I7-$Q$4,0)</f>
        <v>0</v>
      </c>
      <c r="R7" s="71">
        <f t="shared" si="6"/>
        <v>0.57291666666666674</v>
      </c>
      <c r="S7" s="71">
        <f>IF(H7="RJR",IF(R7&lt;$S$4,$S$4-R7,0),0)</f>
        <v>0</v>
      </c>
      <c r="T7" s="71">
        <f>IF(H7="RHR",IF(R7&lt;$T$4,$T$4-R7,0),0)</f>
        <v>0</v>
      </c>
    </row>
    <row r="8" spans="1:20" ht="15.75" customHeight="1">
      <c r="A8" s="51" t="s">
        <v>6</v>
      </c>
      <c r="B8" s="29">
        <f t="shared" si="0"/>
        <v>43076</v>
      </c>
      <c r="C8" s="61" t="s">
        <v>48</v>
      </c>
      <c r="D8" s="52">
        <v>0.75</v>
      </c>
      <c r="E8" s="52">
        <v>0.91666666666666663</v>
      </c>
      <c r="F8" s="52"/>
      <c r="G8" s="52"/>
      <c r="H8" s="21" t="s">
        <v>28</v>
      </c>
      <c r="I8" s="24">
        <f t="shared" si="1"/>
        <v>0.16666666666666663</v>
      </c>
      <c r="J8" s="23">
        <f t="shared" si="2"/>
        <v>0</v>
      </c>
      <c r="K8" s="20" t="e">
        <f>#REF!</f>
        <v>#REF!</v>
      </c>
      <c r="L8" s="21" t="e">
        <f>#REF!</f>
        <v>#REF!</v>
      </c>
      <c r="M8" s="22" t="e">
        <f t="shared" si="3"/>
        <v>#REF!</v>
      </c>
      <c r="N8" s="62"/>
      <c r="O8" s="23" t="e">
        <f t="shared" si="4"/>
        <v>#REF!</v>
      </c>
      <c r="P8" s="24">
        <f>I8-(G8/2)-F8</f>
        <v>0.16666666666666663</v>
      </c>
      <c r="Q8" s="71">
        <f t="shared" si="7"/>
        <v>0</v>
      </c>
      <c r="R8" s="71">
        <f t="shared" si="6"/>
        <v>1.0208333333333335</v>
      </c>
      <c r="S8" s="71">
        <f>IF(H8="RJR",IF(R8&lt;$S$4,$S$4-R8,0),0)</f>
        <v>0</v>
      </c>
      <c r="T8" s="71">
        <f>IF(H8="RHR",IF(R8&lt;$T$4,$T$4-R8,0),0)</f>
        <v>0</v>
      </c>
    </row>
    <row r="9" spans="1:20" ht="15.75" customHeight="1">
      <c r="A9" s="51" t="s">
        <v>7</v>
      </c>
      <c r="B9" s="29">
        <f t="shared" si="0"/>
        <v>43077</v>
      </c>
      <c r="C9" s="61" t="s">
        <v>48</v>
      </c>
      <c r="D9" s="52">
        <v>0.5625</v>
      </c>
      <c r="E9" s="52">
        <v>0.89583333333333337</v>
      </c>
      <c r="F9" s="52"/>
      <c r="G9" s="52"/>
      <c r="H9" s="21" t="s">
        <v>29</v>
      </c>
      <c r="I9" s="24">
        <f t="shared" si="1"/>
        <v>0.33333333333333337</v>
      </c>
      <c r="J9" s="23">
        <f t="shared" si="2"/>
        <v>0</v>
      </c>
      <c r="K9" s="20" t="e">
        <f>#REF!</f>
        <v>#REF!</v>
      </c>
      <c r="L9" s="21" t="e">
        <f>#REF!</f>
        <v>#REF!</v>
      </c>
      <c r="M9" s="22" t="e">
        <f t="shared" si="3"/>
        <v>#REF!</v>
      </c>
      <c r="N9" s="62"/>
      <c r="O9" s="23" t="e">
        <f t="shared" si="4"/>
        <v>#REF!</v>
      </c>
      <c r="P9" s="24">
        <f t="shared" ref="P9:P11" si="8">I9-(G9/2)-F9</f>
        <v>0.33333333333333337</v>
      </c>
      <c r="Q9" s="71">
        <f t="shared" si="7"/>
        <v>0</v>
      </c>
      <c r="R9" s="71">
        <f t="shared" si="6"/>
        <v>0.64583333333333337</v>
      </c>
      <c r="S9" s="71">
        <f>IF(H9="RJR",IF(R9&lt;$S$4,$S$4-R9,0),0)</f>
        <v>0</v>
      </c>
      <c r="T9" s="71">
        <f>IF(H9="RHR",IF(R9&lt;$T$4,$T$4-R9,0),0)</f>
        <v>0</v>
      </c>
    </row>
    <row r="10" spans="1:20" ht="15.75" customHeight="1">
      <c r="A10" s="67" t="s">
        <v>8</v>
      </c>
      <c r="B10" s="29">
        <f t="shared" si="0"/>
        <v>43078</v>
      </c>
      <c r="C10" s="61" t="s">
        <v>31</v>
      </c>
      <c r="D10" s="52"/>
      <c r="E10" s="52"/>
      <c r="F10" s="52"/>
      <c r="G10" s="52"/>
      <c r="H10" s="21"/>
      <c r="I10" s="24">
        <f t="shared" si="1"/>
        <v>0</v>
      </c>
      <c r="J10" s="23">
        <f t="shared" si="2"/>
        <v>0</v>
      </c>
      <c r="K10" s="20"/>
      <c r="L10" s="21"/>
      <c r="M10" s="22">
        <f t="shared" si="3"/>
        <v>0</v>
      </c>
      <c r="N10" s="62"/>
      <c r="O10" s="23">
        <f t="shared" si="4"/>
        <v>0</v>
      </c>
      <c r="P10" s="24">
        <f t="shared" si="8"/>
        <v>0</v>
      </c>
      <c r="Q10" s="71">
        <f t="shared" si="7"/>
        <v>0</v>
      </c>
      <c r="R10" s="81">
        <f t="shared" si="6"/>
        <v>0.10416666666666663</v>
      </c>
      <c r="S10" s="71">
        <f>IF(H10="RJR",IF(R10&lt;$S$4,$S$4-R10,0),0)</f>
        <v>0</v>
      </c>
      <c r="T10" s="71">
        <f>IF(H10="RHR",IF(R10&lt;$T$4,$T$4-R10,0),0)</f>
        <v>0</v>
      </c>
    </row>
    <row r="11" spans="1:20" ht="15.75" customHeight="1">
      <c r="A11" s="28" t="s">
        <v>9</v>
      </c>
      <c r="B11" s="29">
        <f t="shared" si="0"/>
        <v>43079</v>
      </c>
      <c r="C11" s="61" t="s">
        <v>31</v>
      </c>
      <c r="D11" s="52"/>
      <c r="E11" s="52"/>
      <c r="F11" s="52"/>
      <c r="G11" s="52"/>
      <c r="H11" s="21"/>
      <c r="I11" s="24">
        <f t="shared" si="1"/>
        <v>0</v>
      </c>
      <c r="J11" s="23">
        <f t="shared" si="2"/>
        <v>0</v>
      </c>
      <c r="K11" s="20"/>
      <c r="L11" s="21"/>
      <c r="M11" s="22">
        <f t="shared" si="3"/>
        <v>0</v>
      </c>
      <c r="N11" s="62"/>
      <c r="O11" s="23">
        <f t="shared" si="4"/>
        <v>0</v>
      </c>
      <c r="P11" s="24">
        <f t="shared" si="8"/>
        <v>0</v>
      </c>
      <c r="Q11" s="71">
        <f t="shared" si="7"/>
        <v>0</v>
      </c>
      <c r="R11" s="71">
        <f t="shared" si="6"/>
        <v>1</v>
      </c>
      <c r="S11" s="71">
        <f>IF(H11="RJR",IF(R11&lt;$S$4,$S$4-R11,0),0)</f>
        <v>0</v>
      </c>
      <c r="T11" s="71">
        <f>IF(H11="RHR",IF(R11&lt;$T$4,$T$4-R11,0),0)</f>
        <v>0</v>
      </c>
    </row>
    <row r="12" spans="1:20" s="38" customFormat="1" ht="15.75" customHeight="1">
      <c r="A12" s="6" t="s">
        <v>10</v>
      </c>
      <c r="B12" s="33"/>
      <c r="C12" s="33"/>
      <c r="D12" s="34"/>
      <c r="E12" s="34"/>
      <c r="F12" s="34"/>
      <c r="G12" s="34"/>
      <c r="H12" s="78"/>
      <c r="I12" s="37"/>
      <c r="J12" s="36" t="e">
        <f>SUM(J5:O11)</f>
        <v>#REF!</v>
      </c>
      <c r="K12" s="34"/>
      <c r="L12" s="34"/>
      <c r="M12" s="35">
        <f>SUM(M10:M11)</f>
        <v>0</v>
      </c>
      <c r="N12" s="35">
        <f>SUM(N10:N11)</f>
        <v>0</v>
      </c>
      <c r="O12" s="36">
        <f>SUM(O10:O11)</f>
        <v>0</v>
      </c>
      <c r="P12" s="35" t="e">
        <f>SUM(P5:P11)</f>
        <v>#REF!</v>
      </c>
      <c r="Q12" s="35"/>
      <c r="R12" s="35"/>
      <c r="S12" s="35"/>
      <c r="T12" s="35"/>
    </row>
    <row r="13" spans="1:20" ht="15.75" customHeight="1">
      <c r="A13" s="7" t="s">
        <v>12</v>
      </c>
      <c r="B13" s="8">
        <f>IF(B4&gt;0,B4+1,"")</f>
        <v>2</v>
      </c>
      <c r="C13" s="55"/>
      <c r="D13" s="14"/>
      <c r="E13" s="14"/>
      <c r="F13" s="14"/>
      <c r="G13" s="14"/>
      <c r="H13" s="14"/>
      <c r="I13" s="9"/>
      <c r="J13" s="16"/>
      <c r="K13" s="14"/>
      <c r="L13" s="14"/>
      <c r="M13" s="9"/>
      <c r="N13" s="10"/>
      <c r="O13" s="10"/>
      <c r="P13" s="15"/>
      <c r="Q13" s="9"/>
      <c r="R13" s="9"/>
      <c r="S13" s="9"/>
      <c r="T13" s="9"/>
    </row>
    <row r="14" spans="1:20" ht="15.75" customHeight="1">
      <c r="A14" s="26" t="s">
        <v>3</v>
      </c>
      <c r="B14" s="27">
        <f>B11+1</f>
        <v>43080</v>
      </c>
      <c r="C14" s="61" t="s">
        <v>31</v>
      </c>
      <c r="D14" s="52"/>
      <c r="E14" s="52"/>
      <c r="F14" s="52"/>
      <c r="G14" s="52"/>
      <c r="H14" s="21"/>
      <c r="I14" s="24">
        <f t="shared" ref="I14:I20" si="9">IF(E14=D14,0,IF(E14&gt;D14,E14-D14,E14-D14+1))</f>
        <v>0</v>
      </c>
      <c r="J14" s="23">
        <f t="shared" ref="J14:J20" si="10">IF(D14=E14,0,IF(D14&lt;E14,IF(D14&lt;J$2,IF(E14&gt;J$2,J$2-D14,E14-D14),0)+IF(E14&gt;J$4,IF(D14&gt;J$4,E14-D14,E14-J$4),0),IF(E14&gt;J$2,J$2,E14+IF(D14&lt;J$2,J$2-D14,0))+IF(D14&lt;J$4,1-J$4,1-D14+IF(E14&gt;J$4,E14-J$4,0))))</f>
        <v>0</v>
      </c>
      <c r="K14" s="20"/>
      <c r="L14" s="21"/>
      <c r="M14" s="22">
        <f t="shared" ref="M14:M20" si="11">IF(K14=L14,0,IF(L14&gt;K14,L14-K14,L14-K14+1))</f>
        <v>0</v>
      </c>
      <c r="N14" s="62"/>
      <c r="O14" s="23">
        <f t="shared" ref="O14:O20" si="12">IF(K14=L14,0,IF(K14&lt;L14,IF(K14&lt;O$2,IF(L14&gt;O$2,O$2-K14,L14-K14),0)+IF(L14&gt;O$4,IF(K14&gt;O$4,L14-K14,L14-O$4),0),IF(L14&gt;O$2,O$2,L14+IF(K14&lt;O$2,O$2-K14,0))+IF(K14&lt;O$4,1-O$4,1-K14+IF(L14&gt;O$4,L14-O$4,0))))</f>
        <v>0</v>
      </c>
      <c r="P14" s="24">
        <f>I14-(G14/2)-F14</f>
        <v>0</v>
      </c>
      <c r="Q14" s="71">
        <f t="shared" ref="Q14" si="13">IF(I14&gt;$Q$4,I14-$Q$4,0)</f>
        <v>0</v>
      </c>
      <c r="R14" s="81">
        <f t="shared" ref="R14" si="14">IF(D14&lt;E13, D14-E13+1,D14-E13)</f>
        <v>0</v>
      </c>
      <c r="S14" s="71">
        <f>IF(H14="RJR",IF(R14&lt;$T$4,$T$4-R14,0),0)</f>
        <v>0</v>
      </c>
      <c r="T14" s="71">
        <f>IF(H14="RHR",IF(R14&lt;$S$4,$S$4-R14,0),0)</f>
        <v>0</v>
      </c>
    </row>
    <row r="15" spans="1:20" ht="15.75" customHeight="1">
      <c r="A15" s="26" t="s">
        <v>4</v>
      </c>
      <c r="B15" s="27">
        <f t="shared" ref="B15:B20" si="15">B14+1</f>
        <v>43081</v>
      </c>
      <c r="C15" s="61" t="s">
        <v>48</v>
      </c>
      <c r="D15" s="52">
        <v>0.47916666666666669</v>
      </c>
      <c r="E15" s="52">
        <v>0.95833333333333337</v>
      </c>
      <c r="F15" s="52"/>
      <c r="G15" s="52"/>
      <c r="H15" s="21" t="s">
        <v>28</v>
      </c>
      <c r="I15" s="24">
        <f t="shared" si="9"/>
        <v>0.47916666666666669</v>
      </c>
      <c r="J15" s="23">
        <f t="shared" si="10"/>
        <v>4.1666666666666741E-2</v>
      </c>
      <c r="K15" s="21"/>
      <c r="L15" s="21"/>
      <c r="M15" s="22">
        <f t="shared" si="11"/>
        <v>0</v>
      </c>
      <c r="N15" s="62"/>
      <c r="O15" s="23">
        <f t="shared" si="12"/>
        <v>0</v>
      </c>
      <c r="P15" s="24">
        <f t="shared" ref="P15:P17" si="16">I15-(G15/2)-F15</f>
        <v>0.47916666666666669</v>
      </c>
      <c r="Q15" s="71">
        <f t="shared" ref="Q15:Q20" si="17">IF(I15&gt;$Q$4,I15-$Q$4,0)</f>
        <v>0</v>
      </c>
      <c r="R15" s="71">
        <f>IF(D15&lt;E9, D15-E9+1,D15-E9)</f>
        <v>0.58333333333333326</v>
      </c>
      <c r="S15" s="71">
        <f>IF(H15="RJR",IF(R15&lt;$T$4,$T$4-R15,0),0)</f>
        <v>0</v>
      </c>
      <c r="T15" s="71">
        <f>IF(H15="RHR",IF(R15&lt;$S$4,$S$4-R15,0),0)</f>
        <v>0</v>
      </c>
    </row>
    <row r="16" spans="1:20" ht="15.75" customHeight="1">
      <c r="A16" s="26" t="s">
        <v>5</v>
      </c>
      <c r="B16" s="27">
        <f t="shared" si="15"/>
        <v>43082</v>
      </c>
      <c r="C16" s="61" t="s">
        <v>48</v>
      </c>
      <c r="D16" s="52">
        <v>0.58333333333333337</v>
      </c>
      <c r="E16" s="52">
        <v>1.0208333333333333</v>
      </c>
      <c r="F16" s="52"/>
      <c r="G16" s="52"/>
      <c r="H16" s="21" t="s">
        <v>29</v>
      </c>
      <c r="I16" s="24">
        <f t="shared" si="9"/>
        <v>0.43749999999999989</v>
      </c>
      <c r="J16" s="23">
        <f t="shared" si="10"/>
        <v>0.10416666666666663</v>
      </c>
      <c r="K16" s="21"/>
      <c r="L16" s="21"/>
      <c r="M16" s="22">
        <f t="shared" si="11"/>
        <v>0</v>
      </c>
      <c r="N16" s="62"/>
      <c r="O16" s="23">
        <f t="shared" si="12"/>
        <v>0</v>
      </c>
      <c r="P16" s="24">
        <f t="shared" si="16"/>
        <v>0.43749999999999989</v>
      </c>
      <c r="Q16" s="71">
        <f t="shared" si="17"/>
        <v>0</v>
      </c>
      <c r="R16" s="71">
        <f t="shared" ref="R16:R20" si="18">IF(D16&lt;E15, D16-E15+1,D16-E15)</f>
        <v>0.625</v>
      </c>
      <c r="S16" s="71">
        <f>IF(H16="RJR",IF(R16&lt;$T$4,$T$4-R16,0),0)</f>
        <v>0</v>
      </c>
      <c r="T16" s="71">
        <f>IF(H16="RHR",IF(R16&lt;$S$4,$S$4-R16,0),0)</f>
        <v>0</v>
      </c>
    </row>
    <row r="17" spans="1:20" ht="15.75" customHeight="1">
      <c r="A17" s="26" t="s">
        <v>6</v>
      </c>
      <c r="B17" s="27">
        <f t="shared" si="15"/>
        <v>43083</v>
      </c>
      <c r="C17" s="61" t="s">
        <v>48</v>
      </c>
      <c r="D17" s="52">
        <v>0.66666666666666663</v>
      </c>
      <c r="E17" s="52">
        <v>1.125</v>
      </c>
      <c r="F17" s="52"/>
      <c r="G17" s="52"/>
      <c r="H17" s="21" t="s">
        <v>28</v>
      </c>
      <c r="I17" s="24">
        <f t="shared" si="9"/>
        <v>0.45833333333333337</v>
      </c>
      <c r="J17" s="23">
        <f t="shared" si="10"/>
        <v>0.20833333333333337</v>
      </c>
      <c r="K17" s="21"/>
      <c r="L17" s="21"/>
      <c r="M17" s="22">
        <f t="shared" si="11"/>
        <v>0</v>
      </c>
      <c r="N17" s="62"/>
      <c r="O17" s="23">
        <f t="shared" si="12"/>
        <v>0</v>
      </c>
      <c r="P17" s="24">
        <f t="shared" si="16"/>
        <v>0.45833333333333337</v>
      </c>
      <c r="Q17" s="71">
        <f t="shared" si="17"/>
        <v>0</v>
      </c>
      <c r="R17" s="71">
        <f t="shared" si="18"/>
        <v>0.64583333333333337</v>
      </c>
      <c r="S17" s="71">
        <f>IF(H17="RJR",IF(R17&lt;$T$4,$T$4-R17,0),0)</f>
        <v>0</v>
      </c>
      <c r="T17" s="71">
        <f>IF(H17="RHR",IF(R17&lt;$S$4,$S$4-R17,0),0)</f>
        <v>0</v>
      </c>
    </row>
    <row r="18" spans="1:20" ht="15" customHeight="1">
      <c r="A18" s="26" t="s">
        <v>7</v>
      </c>
      <c r="B18" s="27">
        <f t="shared" si="15"/>
        <v>43084</v>
      </c>
      <c r="C18" s="61" t="s">
        <v>48</v>
      </c>
      <c r="D18" s="52">
        <v>0.5</v>
      </c>
      <c r="E18" s="52">
        <v>0.70833333333333337</v>
      </c>
      <c r="F18" s="52"/>
      <c r="G18" s="52"/>
      <c r="H18" s="21" t="s">
        <v>29</v>
      </c>
      <c r="I18" s="24">
        <f t="shared" si="9"/>
        <v>0.20833333333333337</v>
      </c>
      <c r="J18" s="23">
        <f t="shared" si="10"/>
        <v>0</v>
      </c>
      <c r="K18" s="21"/>
      <c r="L18" s="21"/>
      <c r="M18" s="22">
        <f t="shared" si="11"/>
        <v>0</v>
      </c>
      <c r="N18" s="62"/>
      <c r="O18" s="23">
        <f t="shared" si="12"/>
        <v>0</v>
      </c>
      <c r="P18" s="24">
        <f t="shared" ref="P15:P20" si="19">I18+M18-(G18/2)-F18</f>
        <v>0.20833333333333337</v>
      </c>
      <c r="Q18" s="71">
        <f t="shared" si="17"/>
        <v>0</v>
      </c>
      <c r="R18" s="71">
        <f t="shared" si="18"/>
        <v>0.375</v>
      </c>
      <c r="S18" s="71">
        <f>IF(H18="RJR",IF(R18&lt;$T$4,$T$4-R18,0),0)</f>
        <v>8.3333333333333315E-2</v>
      </c>
      <c r="T18" s="71">
        <f>IF(H18="RHR",IF(R18&lt;$S$4,$S$4-R18,0),0)</f>
        <v>0</v>
      </c>
    </row>
    <row r="19" spans="1:20" ht="15" customHeight="1">
      <c r="A19" s="26" t="s">
        <v>8</v>
      </c>
      <c r="B19" s="27">
        <f t="shared" si="15"/>
        <v>43085</v>
      </c>
      <c r="C19" s="61" t="s">
        <v>48</v>
      </c>
      <c r="D19" s="52">
        <v>0.5</v>
      </c>
      <c r="E19" s="52">
        <v>0.70833333333333337</v>
      </c>
      <c r="F19" s="52"/>
      <c r="G19" s="52"/>
      <c r="H19" s="21" t="s">
        <v>29</v>
      </c>
      <c r="I19" s="24">
        <f t="shared" si="9"/>
        <v>0.20833333333333337</v>
      </c>
      <c r="J19" s="23">
        <f t="shared" si="10"/>
        <v>0</v>
      </c>
      <c r="K19" s="21"/>
      <c r="L19" s="21"/>
      <c r="M19" s="22">
        <f t="shared" si="11"/>
        <v>0</v>
      </c>
      <c r="N19" s="62"/>
      <c r="O19" s="23">
        <f t="shared" si="12"/>
        <v>0</v>
      </c>
      <c r="P19" s="24">
        <f t="shared" si="19"/>
        <v>0.20833333333333337</v>
      </c>
      <c r="Q19" s="71">
        <f t="shared" si="17"/>
        <v>0</v>
      </c>
      <c r="R19" s="71">
        <f t="shared" si="18"/>
        <v>0.79166666666666663</v>
      </c>
      <c r="S19" s="71">
        <f>IF(H19="RJR",IF(R19&lt;$T$4,$T$4-R19,0),0)</f>
        <v>0</v>
      </c>
      <c r="T19" s="71">
        <f>IF(H19="RHR",IF(R19&lt;$S$4,$S$4-R19,0),0)</f>
        <v>0</v>
      </c>
    </row>
    <row r="20" spans="1:20" ht="15" customHeight="1">
      <c r="A20" s="28" t="s">
        <v>9</v>
      </c>
      <c r="B20" s="29">
        <f t="shared" si="15"/>
        <v>43086</v>
      </c>
      <c r="C20" s="61" t="s">
        <v>31</v>
      </c>
      <c r="D20" s="52"/>
      <c r="E20" s="52"/>
      <c r="F20" s="52"/>
      <c r="G20" s="52"/>
      <c r="H20" s="21"/>
      <c r="I20" s="24">
        <f t="shared" si="9"/>
        <v>0</v>
      </c>
      <c r="J20" s="32">
        <f t="shared" si="10"/>
        <v>0</v>
      </c>
      <c r="K20" s="30"/>
      <c r="L20" s="30"/>
      <c r="M20" s="31">
        <f t="shared" si="11"/>
        <v>0</v>
      </c>
      <c r="N20" s="62"/>
      <c r="O20" s="32">
        <f t="shared" si="12"/>
        <v>0</v>
      </c>
      <c r="P20" s="24">
        <f t="shared" si="19"/>
        <v>0</v>
      </c>
      <c r="Q20" s="71">
        <f t="shared" si="17"/>
        <v>0</v>
      </c>
      <c r="R20" s="81">
        <f t="shared" si="18"/>
        <v>0.29166666666666663</v>
      </c>
      <c r="S20" s="71">
        <f>IF(H20="RJR",IF(R20&lt;$T$4,$T$4-R20,0),0)</f>
        <v>0</v>
      </c>
      <c r="T20" s="71">
        <f>IF(H20="RHR",IF(R20&lt;$S$4,$S$4-R20,0),0)</f>
        <v>0</v>
      </c>
    </row>
    <row r="21" spans="1:20" s="38" customFormat="1" ht="15.75" customHeight="1">
      <c r="A21" s="6" t="s">
        <v>10</v>
      </c>
      <c r="B21" s="33"/>
      <c r="C21" s="33"/>
      <c r="D21" s="34"/>
      <c r="E21" s="34"/>
      <c r="F21" s="34"/>
      <c r="G21" s="34"/>
      <c r="H21" s="78"/>
      <c r="I21" s="37"/>
      <c r="J21" s="36">
        <f>SUM(J14:J20)</f>
        <v>0.35416666666666674</v>
      </c>
      <c r="K21" s="34"/>
      <c r="L21" s="34"/>
      <c r="M21" s="35">
        <f>SUM(M14:M20)</f>
        <v>0</v>
      </c>
      <c r="N21" s="35">
        <f>SUM(N14:N20)</f>
        <v>0</v>
      </c>
      <c r="O21" s="36">
        <f>SUM(O14:O20)</f>
        <v>0</v>
      </c>
      <c r="P21" s="35">
        <f>SUM(P14:P20)</f>
        <v>1.791666666666667</v>
      </c>
      <c r="Q21" s="35"/>
      <c r="R21" s="35"/>
      <c r="S21" s="35"/>
      <c r="T21" s="35"/>
    </row>
    <row r="22" spans="1:20" ht="15" customHeight="1">
      <c r="A22" s="7" t="s">
        <v>12</v>
      </c>
      <c r="B22" s="8">
        <f>IF(B13&gt;0,B13+1,"")</f>
        <v>3</v>
      </c>
      <c r="C22" s="55"/>
      <c r="D22" s="14"/>
      <c r="E22" s="14"/>
      <c r="F22" s="14"/>
      <c r="G22" s="14"/>
      <c r="H22" s="14"/>
      <c r="I22" s="69"/>
      <c r="J22" s="16"/>
      <c r="K22" s="14"/>
      <c r="L22" s="14"/>
      <c r="M22" s="9"/>
      <c r="N22" s="10"/>
      <c r="O22" s="10"/>
      <c r="P22" s="15"/>
      <c r="Q22" s="69"/>
      <c r="R22" s="69"/>
      <c r="S22" s="69"/>
      <c r="T22" s="69"/>
    </row>
    <row r="23" spans="1:20" ht="15" customHeight="1">
      <c r="A23" s="26" t="s">
        <v>3</v>
      </c>
      <c r="B23" s="27">
        <f>B20+1</f>
        <v>43087</v>
      </c>
      <c r="C23" s="61" t="s">
        <v>48</v>
      </c>
      <c r="D23" s="52">
        <v>0.60416666666666663</v>
      </c>
      <c r="E23" s="52">
        <v>1.0416666666666667</v>
      </c>
      <c r="F23" s="52">
        <v>1.3888888888888888E-2</v>
      </c>
      <c r="G23" s="52"/>
      <c r="H23" s="21" t="s">
        <v>28</v>
      </c>
      <c r="I23" s="24">
        <f t="shared" ref="I23:I29" si="20">IF(E23=D23,0,IF(E23&gt;D23,E23-D23,E23-D23+1))</f>
        <v>0.43750000000000011</v>
      </c>
      <c r="J23" s="23">
        <f t="shared" ref="J23:J29" si="21">IF(D23=E23,0,IF(D23&lt;E23,IF(D23&lt;J$2,IF(E23&gt;J$2,J$2-D23,E23-D23),0)+IF(E23&gt;J$4,IF(D23&gt;J$4,E23-D23,E23-J$4),0),IF(E23&gt;J$2,J$2,E23+IF(D23&lt;J$2,J$2-D23,0))+IF(D23&lt;J$4,1-J$4,1-D23+IF(E23&gt;J$4,E23-J$4,0))))</f>
        <v>0.12500000000000011</v>
      </c>
      <c r="K23" s="20"/>
      <c r="L23" s="21"/>
      <c r="M23" s="22">
        <f t="shared" ref="M23:M29" si="22">IF(K23=L23,0,IF(L23&gt;K23,L23-K23,L23-K23+1))</f>
        <v>0</v>
      </c>
      <c r="N23" s="62"/>
      <c r="O23" s="23">
        <f t="shared" ref="O23:O29" si="23">IF(K23=L23,0,IF(K23&lt;L23,IF(K23&lt;O$2,IF(L23&gt;O$2,O$2-K23,L23-K23),0)+IF(L23&gt;O$4,IF(K23&gt;O$4,L23-K23,L23-O$4),0),IF(L23&gt;O$2,O$2,L23+IF(K23&lt;O$2,O$2-K23,0))+IF(K23&lt;O$4,1-O$4,1-K23+IF(L23&gt;O$4,L23-O$4,0))))</f>
        <v>0</v>
      </c>
      <c r="P23" s="24">
        <f>I23-(G23/2)-F23</f>
        <v>0.42361111111111122</v>
      </c>
      <c r="Q23" s="71">
        <f t="shared" ref="Q23" si="24">IF(I23&gt;$Q$4,I23-$Q$4,0)</f>
        <v>0</v>
      </c>
      <c r="R23" s="71">
        <f t="shared" ref="R23" si="25">IF(D23&lt;E22, D23-E22+1,D23-E22)</f>
        <v>0.60416666666666663</v>
      </c>
      <c r="S23" s="71">
        <f>IF(H23="RJR",IF(R23&lt;$T$4,$T$4-R23,0),0)</f>
        <v>0</v>
      </c>
      <c r="T23" s="71">
        <f>IF(H23="RHR",IF(R23&lt;$S$4,$S$4-R23,0),0)</f>
        <v>0</v>
      </c>
    </row>
    <row r="24" spans="1:20" ht="15" customHeight="1">
      <c r="A24" s="66" t="s">
        <v>4</v>
      </c>
      <c r="B24" s="54">
        <f t="shared" ref="B24:B29" si="26">B23+1</f>
        <v>43088</v>
      </c>
      <c r="C24" s="61" t="s">
        <v>48</v>
      </c>
      <c r="D24" s="52">
        <v>0.375</v>
      </c>
      <c r="E24" s="52">
        <v>0.75</v>
      </c>
      <c r="F24" s="52">
        <v>1.3888888888888888E-2</v>
      </c>
      <c r="G24" s="52"/>
      <c r="H24" s="21" t="s">
        <v>29</v>
      </c>
      <c r="I24" s="24">
        <f t="shared" si="20"/>
        <v>0.375</v>
      </c>
      <c r="J24" s="23">
        <f t="shared" si="21"/>
        <v>0</v>
      </c>
      <c r="K24" s="21"/>
      <c r="L24" s="21"/>
      <c r="M24" s="22">
        <f t="shared" si="22"/>
        <v>0</v>
      </c>
      <c r="N24" s="62"/>
      <c r="O24" s="23">
        <f t="shared" si="23"/>
        <v>0</v>
      </c>
      <c r="P24" s="24">
        <f t="shared" ref="P24:P26" si="27">I24-(G24/2)-F24</f>
        <v>0.3611111111111111</v>
      </c>
      <c r="Q24" s="71">
        <f t="shared" ref="Q24:Q29" si="28">IF(I24&gt;$Q$4,I24-$Q$4,0)</f>
        <v>0</v>
      </c>
      <c r="R24" s="71">
        <f t="shared" ref="R24:R29" si="29">IF(D24&lt;E23, D24-E23+1,D24-E23)</f>
        <v>0.33333333333333326</v>
      </c>
      <c r="S24" s="71">
        <f>IF(H24="RJR",IF(R24&lt;$T$4,$T$4-R24,0),0)</f>
        <v>0.12500000000000006</v>
      </c>
      <c r="T24" s="71">
        <f>IF(H24="RHR",IF(R24&lt;$S$4,$S$4-R24,0),0)</f>
        <v>0</v>
      </c>
    </row>
    <row r="25" spans="1:20" ht="15" customHeight="1">
      <c r="A25" s="26" t="s">
        <v>5</v>
      </c>
      <c r="B25" s="27">
        <f t="shared" si="26"/>
        <v>43089</v>
      </c>
      <c r="C25" s="61" t="s">
        <v>31</v>
      </c>
      <c r="D25" s="52"/>
      <c r="E25" s="52"/>
      <c r="F25" s="52"/>
      <c r="G25" s="52"/>
      <c r="H25" s="21"/>
      <c r="I25" s="24">
        <f t="shared" si="20"/>
        <v>0</v>
      </c>
      <c r="J25" s="23">
        <f t="shared" si="21"/>
        <v>0</v>
      </c>
      <c r="K25" s="21"/>
      <c r="L25" s="21"/>
      <c r="M25" s="22">
        <f t="shared" si="22"/>
        <v>0</v>
      </c>
      <c r="N25" s="62"/>
      <c r="O25" s="23">
        <f t="shared" si="23"/>
        <v>0</v>
      </c>
      <c r="P25" s="24">
        <f t="shared" si="27"/>
        <v>0</v>
      </c>
      <c r="Q25" s="71">
        <f t="shared" si="28"/>
        <v>0</v>
      </c>
      <c r="R25" s="81">
        <f t="shared" si="29"/>
        <v>0.25</v>
      </c>
      <c r="S25" s="71">
        <f>IF(H25="RJR",IF(R25&lt;$T$4,$T$4-R25,0),0)</f>
        <v>0</v>
      </c>
      <c r="T25" s="71">
        <f>IF(H25="RHR",IF(R25&lt;$S$4,$S$4-R25,0),0)</f>
        <v>0</v>
      </c>
    </row>
    <row r="26" spans="1:20" ht="15" customHeight="1">
      <c r="A26" s="26" t="s">
        <v>6</v>
      </c>
      <c r="B26" s="27">
        <f t="shared" si="26"/>
        <v>43090</v>
      </c>
      <c r="C26" s="61" t="s">
        <v>48</v>
      </c>
      <c r="D26" s="52">
        <v>0.4375</v>
      </c>
      <c r="E26" s="52">
        <v>0.72916666666666663</v>
      </c>
      <c r="F26" s="52"/>
      <c r="G26" s="52"/>
      <c r="H26" s="21" t="s">
        <v>29</v>
      </c>
      <c r="I26" s="24">
        <f t="shared" si="20"/>
        <v>0.29166666666666663</v>
      </c>
      <c r="J26" s="23">
        <f t="shared" si="21"/>
        <v>0</v>
      </c>
      <c r="K26" s="21"/>
      <c r="L26" s="21"/>
      <c r="M26" s="22">
        <f t="shared" si="22"/>
        <v>0</v>
      </c>
      <c r="N26" s="62"/>
      <c r="O26" s="23">
        <f t="shared" si="23"/>
        <v>0</v>
      </c>
      <c r="P26" s="24">
        <f t="shared" si="27"/>
        <v>0.29166666666666663</v>
      </c>
      <c r="Q26" s="71">
        <f t="shared" si="28"/>
        <v>0</v>
      </c>
      <c r="R26" s="71">
        <f t="shared" si="29"/>
        <v>0.4375</v>
      </c>
      <c r="S26" s="81">
        <f>IF(H26="RJR",IF(R26&lt;$T$4,$T$4-R26,0),0)</f>
        <v>2.0833333333333315E-2</v>
      </c>
      <c r="T26" s="71">
        <f>IF(H26="RHR",IF(R26&lt;$S$4,$S$4-R26,0),0)</f>
        <v>0</v>
      </c>
    </row>
    <row r="27" spans="1:20" ht="15" customHeight="1">
      <c r="A27" s="26" t="s">
        <v>7</v>
      </c>
      <c r="B27" s="27">
        <f t="shared" si="26"/>
        <v>43091</v>
      </c>
      <c r="C27" s="61" t="s">
        <v>48</v>
      </c>
      <c r="D27" s="52">
        <v>0.30208333333333331</v>
      </c>
      <c r="E27" s="52">
        <v>0.73958333333333337</v>
      </c>
      <c r="F27" s="52">
        <v>5.2083333333333336E-2</v>
      </c>
      <c r="G27" s="52"/>
      <c r="H27" s="21" t="s">
        <v>29</v>
      </c>
      <c r="I27" s="24">
        <f t="shared" si="20"/>
        <v>0.43750000000000006</v>
      </c>
      <c r="J27" s="23">
        <f t="shared" si="21"/>
        <v>0</v>
      </c>
      <c r="K27" s="21"/>
      <c r="L27" s="21"/>
      <c r="M27" s="22">
        <f t="shared" si="22"/>
        <v>0</v>
      </c>
      <c r="N27" s="62"/>
      <c r="O27" s="23">
        <f t="shared" si="23"/>
        <v>0</v>
      </c>
      <c r="P27" s="24">
        <f t="shared" ref="P24:P29" si="30">I27+M27-(G27/2)-F27</f>
        <v>0.38541666666666674</v>
      </c>
      <c r="Q27" s="71">
        <f t="shared" si="28"/>
        <v>0</v>
      </c>
      <c r="R27" s="71">
        <f t="shared" si="29"/>
        <v>0.57291666666666674</v>
      </c>
      <c r="S27" s="71">
        <f>IF(H27="RJR",IF(R27&lt;$T$4,$T$4-R27,0),0)</f>
        <v>0</v>
      </c>
      <c r="T27" s="71">
        <f>IF(H27="RHR",IF(R27&lt;$S$4,$S$4-R27,0),0)</f>
        <v>0</v>
      </c>
    </row>
    <row r="28" spans="1:20" ht="15" customHeight="1">
      <c r="A28" s="26" t="s">
        <v>8</v>
      </c>
      <c r="B28" s="27">
        <f t="shared" si="26"/>
        <v>43092</v>
      </c>
      <c r="C28" s="61" t="s">
        <v>31</v>
      </c>
      <c r="D28" s="52"/>
      <c r="E28" s="52"/>
      <c r="F28" s="52"/>
      <c r="G28" s="52"/>
      <c r="H28" s="21"/>
      <c r="I28" s="24">
        <f t="shared" si="20"/>
        <v>0</v>
      </c>
      <c r="J28" s="23">
        <f t="shared" si="21"/>
        <v>0</v>
      </c>
      <c r="K28" s="21"/>
      <c r="L28" s="21"/>
      <c r="M28" s="22">
        <f t="shared" si="22"/>
        <v>0</v>
      </c>
      <c r="N28" s="62"/>
      <c r="O28" s="23">
        <f t="shared" si="23"/>
        <v>0</v>
      </c>
      <c r="P28" s="24">
        <f t="shared" si="30"/>
        <v>0</v>
      </c>
      <c r="Q28" s="71">
        <f t="shared" si="28"/>
        <v>0</v>
      </c>
      <c r="R28" s="81">
        <f t="shared" si="29"/>
        <v>0.26041666666666663</v>
      </c>
      <c r="S28" s="71">
        <f>IF(H28="RJR",IF(R28&lt;$T$4,$T$4-R28,0),0)</f>
        <v>0</v>
      </c>
      <c r="T28" s="71">
        <f>IF(H28="RHR",IF(R28&lt;$S$4,$S$4-R28,0),0)</f>
        <v>0</v>
      </c>
    </row>
    <row r="29" spans="1:20" ht="15" customHeight="1">
      <c r="A29" s="28" t="s">
        <v>9</v>
      </c>
      <c r="B29" s="29">
        <f t="shared" si="26"/>
        <v>43093</v>
      </c>
      <c r="C29" s="61" t="s">
        <v>31</v>
      </c>
      <c r="D29" s="52"/>
      <c r="E29" s="52"/>
      <c r="F29" s="52"/>
      <c r="G29" s="52"/>
      <c r="H29" s="21"/>
      <c r="I29" s="24">
        <f t="shared" si="20"/>
        <v>0</v>
      </c>
      <c r="J29" s="32">
        <f t="shared" si="21"/>
        <v>0</v>
      </c>
      <c r="K29" s="30"/>
      <c r="L29" s="30"/>
      <c r="M29" s="31">
        <f t="shared" si="22"/>
        <v>0</v>
      </c>
      <c r="N29" s="62"/>
      <c r="O29" s="32">
        <f t="shared" si="23"/>
        <v>0</v>
      </c>
      <c r="P29" s="24">
        <f t="shared" si="30"/>
        <v>0</v>
      </c>
      <c r="Q29" s="71">
        <f t="shared" si="28"/>
        <v>0</v>
      </c>
      <c r="R29" s="71">
        <f t="shared" si="29"/>
        <v>0</v>
      </c>
      <c r="S29" s="71">
        <f>IF(H29="RJR",IF(R29&lt;$T$4,$T$4-R29,0),0)</f>
        <v>0</v>
      </c>
      <c r="T29" s="71">
        <f>IF(H29="RHR",IF(R29&lt;$S$4,$S$4-R29,0),0)</f>
        <v>0</v>
      </c>
    </row>
    <row r="30" spans="1:20" s="38" customFormat="1" ht="15.75" customHeight="1">
      <c r="A30" s="6" t="s">
        <v>10</v>
      </c>
      <c r="B30" s="33"/>
      <c r="C30" s="33"/>
      <c r="D30" s="34"/>
      <c r="E30" s="34"/>
      <c r="F30" s="34"/>
      <c r="G30" s="34"/>
      <c r="H30" s="78"/>
      <c r="I30" s="37"/>
      <c r="J30" s="36">
        <f>SUM(J23:J29)</f>
        <v>0.12500000000000011</v>
      </c>
      <c r="K30" s="34"/>
      <c r="L30" s="34"/>
      <c r="M30" s="35">
        <f>SUM(M23:M29)</f>
        <v>0</v>
      </c>
      <c r="N30" s="35">
        <f>SUM(N23:N29)</f>
        <v>0</v>
      </c>
      <c r="O30" s="36">
        <f>SUM(O23:O29)</f>
        <v>0</v>
      </c>
      <c r="P30" s="35">
        <f>SUM(P23:P29)</f>
        <v>1.4618055555555556</v>
      </c>
      <c r="Q30" s="35"/>
      <c r="R30" s="35"/>
      <c r="S30" s="35"/>
      <c r="T30" s="35"/>
    </row>
    <row r="31" spans="1:20" ht="15" customHeight="1">
      <c r="A31" s="7" t="s">
        <v>13</v>
      </c>
      <c r="B31" s="39">
        <f>B22+1</f>
        <v>4</v>
      </c>
      <c r="C31" s="56"/>
      <c r="D31" s="14"/>
      <c r="E31" s="14"/>
      <c r="F31" s="14"/>
      <c r="G31" s="14"/>
      <c r="H31" s="14"/>
      <c r="I31" s="69"/>
      <c r="J31" s="16"/>
      <c r="K31" s="14"/>
      <c r="L31" s="14"/>
      <c r="M31" s="9"/>
      <c r="N31" s="10"/>
      <c r="O31" s="10"/>
      <c r="P31" s="15"/>
      <c r="Q31" s="69"/>
      <c r="R31" s="69"/>
      <c r="S31" s="69"/>
      <c r="T31" s="69"/>
    </row>
    <row r="32" spans="1:20" ht="15" customHeight="1">
      <c r="A32" s="26" t="s">
        <v>3</v>
      </c>
      <c r="B32" s="27">
        <f>B29+1</f>
        <v>43094</v>
      </c>
      <c r="C32" s="61" t="s">
        <v>34</v>
      </c>
      <c r="D32" s="52"/>
      <c r="E32" s="52"/>
      <c r="F32" s="52"/>
      <c r="G32" s="52"/>
      <c r="H32" s="21"/>
      <c r="I32" s="24">
        <f t="shared" ref="I32:I38" si="31">IF(E32=D32,0,IF(E32&gt;D32,E32-D32,E32-D32+1))</f>
        <v>0</v>
      </c>
      <c r="J32" s="23">
        <f t="shared" ref="J32:J38" si="32">IF(D32=E32,0,IF(D32&lt;E32,IF(D32&lt;J$2,IF(E32&gt;J$2,J$2-D32,E32-D32),0)+IF(E32&gt;J$4,IF(D32&gt;J$4,E32-D32,E32-J$4),0),IF(E32&gt;J$2,J$2,E32+IF(D32&lt;J$2,J$2-D32,0))+IF(D32&lt;J$4,1-J$4,1-D32+IF(E32&gt;J$4,E32-J$4,0))))</f>
        <v>0</v>
      </c>
      <c r="K32" s="20"/>
      <c r="L32" s="21"/>
      <c r="M32" s="22">
        <f t="shared" ref="M32:M38" si="33">IF(K32=L32,0,IF(L32&gt;K32,L32-K32,L32-K32+1))</f>
        <v>0</v>
      </c>
      <c r="N32" s="62"/>
      <c r="O32" s="23">
        <f t="shared" ref="O32:O38" si="34">IF(K32=L32,0,IF(K32&lt;L32,IF(K32&lt;O$2,IF(L32&gt;O$2,O$2-K32,L32-K32),0)+IF(L32&gt;O$4,IF(K32&gt;O$4,L32-K32,L32-O$4),0),IF(L32&gt;O$2,O$2,L32+IF(K32&lt;O$2,O$2-K32,0))+IF(K32&lt;O$4,1-O$4,1-K32+IF(L32&gt;O$4,L32-O$4,0))))</f>
        <v>0</v>
      </c>
      <c r="P32" s="24">
        <f>I32-(G32/2)-F32</f>
        <v>0</v>
      </c>
      <c r="Q32" s="71">
        <f t="shared" ref="Q32" si="35">IF(I32&gt;$Q$4,I32-$Q$4,0)</f>
        <v>0</v>
      </c>
      <c r="R32" s="71">
        <f t="shared" ref="R32" si="36">IF(D32&lt;E31, D32-E31+1,D32-E31)</f>
        <v>0</v>
      </c>
      <c r="S32" s="71">
        <f>IF(H32="RJR",IF(R32&lt;$T$4,$T$4-R32,0),0)</f>
        <v>0</v>
      </c>
      <c r="T32" s="71">
        <f>IF(H32="RHR",IF(R32&lt;$S$4,$S$4-R32,0),0)</f>
        <v>0</v>
      </c>
    </row>
    <row r="33" spans="1:20" ht="15" customHeight="1">
      <c r="A33" s="26" t="s">
        <v>4</v>
      </c>
      <c r="B33" s="27">
        <f t="shared" ref="B33:B38" si="37">B32+1</f>
        <v>43095</v>
      </c>
      <c r="C33" s="61" t="s">
        <v>48</v>
      </c>
      <c r="D33" s="52">
        <v>0.5</v>
      </c>
      <c r="E33" s="52">
        <v>0.98958333333333337</v>
      </c>
      <c r="F33" s="52">
        <v>1.3888888888888888E-2</v>
      </c>
      <c r="G33" s="52"/>
      <c r="H33" s="21" t="s">
        <v>29</v>
      </c>
      <c r="I33" s="24">
        <f t="shared" si="31"/>
        <v>0.48958333333333337</v>
      </c>
      <c r="J33" s="23">
        <f t="shared" si="32"/>
        <v>7.2916666666666741E-2</v>
      </c>
      <c r="K33" s="21"/>
      <c r="L33" s="21"/>
      <c r="M33" s="22">
        <f t="shared" si="33"/>
        <v>0</v>
      </c>
      <c r="N33" s="62"/>
      <c r="O33" s="23">
        <f t="shared" si="34"/>
        <v>0</v>
      </c>
      <c r="P33" s="24">
        <f t="shared" ref="P33:P35" si="38">I33-(G33/2)-F33</f>
        <v>0.47569444444444448</v>
      </c>
      <c r="Q33" s="71">
        <f t="shared" ref="Q33:Q38" si="39">IF(I33&gt;$Q$4,I33-$Q$4,0)</f>
        <v>0</v>
      </c>
      <c r="R33" s="71">
        <f t="shared" ref="R33:R38" si="40">IF(D33&lt;E32, D33-E32+1,D33-E32)</f>
        <v>0.5</v>
      </c>
      <c r="S33" s="71">
        <f>IF(H33="RJR",IF(R33&lt;$T$4,$T$4-R33,0),0)</f>
        <v>0</v>
      </c>
      <c r="T33" s="71">
        <f>IF(H33="RHR",IF(R33&lt;$S$4,$S$4-R33,0),0)</f>
        <v>0</v>
      </c>
    </row>
    <row r="34" spans="1:20" ht="15" customHeight="1">
      <c r="A34" s="26" t="s">
        <v>5</v>
      </c>
      <c r="B34" s="27">
        <f t="shared" si="37"/>
        <v>43096</v>
      </c>
      <c r="C34" s="61" t="s">
        <v>48</v>
      </c>
      <c r="D34" s="52">
        <v>0.5625</v>
      </c>
      <c r="E34" s="52">
        <v>0.77083333333333337</v>
      </c>
      <c r="F34" s="52"/>
      <c r="G34" s="52"/>
      <c r="H34" s="21" t="s">
        <v>29</v>
      </c>
      <c r="I34" s="24">
        <f t="shared" si="31"/>
        <v>0.20833333333333337</v>
      </c>
      <c r="J34" s="23">
        <f t="shared" si="32"/>
        <v>0</v>
      </c>
      <c r="K34" s="21"/>
      <c r="L34" s="21"/>
      <c r="M34" s="22">
        <f t="shared" si="33"/>
        <v>0</v>
      </c>
      <c r="N34" s="62"/>
      <c r="O34" s="23">
        <f t="shared" si="34"/>
        <v>0</v>
      </c>
      <c r="P34" s="24">
        <f t="shared" si="38"/>
        <v>0.20833333333333337</v>
      </c>
      <c r="Q34" s="71">
        <f t="shared" si="39"/>
        <v>0</v>
      </c>
      <c r="R34" s="71">
        <f t="shared" si="40"/>
        <v>0.57291666666666663</v>
      </c>
      <c r="S34" s="71">
        <f>IF(H34="RJR",IF(R34&lt;$T$4,$T$4-R34,0),0)</f>
        <v>0</v>
      </c>
      <c r="T34" s="71">
        <f>IF(H34="RHR",IF(R34&lt;$S$4,$S$4-R34,0),0)</f>
        <v>0</v>
      </c>
    </row>
    <row r="35" spans="1:20" ht="15" customHeight="1">
      <c r="A35" s="26" t="s">
        <v>6</v>
      </c>
      <c r="B35" s="27">
        <f t="shared" si="37"/>
        <v>43097</v>
      </c>
      <c r="C35" s="61" t="s">
        <v>30</v>
      </c>
      <c r="D35" s="52">
        <v>0.41666666666666669</v>
      </c>
      <c r="E35" s="52">
        <v>0.625</v>
      </c>
      <c r="F35" s="52"/>
      <c r="G35" s="52"/>
      <c r="H35" s="21" t="s">
        <v>29</v>
      </c>
      <c r="I35" s="24">
        <f t="shared" si="31"/>
        <v>0.20833333333333331</v>
      </c>
      <c r="J35" s="23">
        <f t="shared" si="32"/>
        <v>0</v>
      </c>
      <c r="K35" s="21"/>
      <c r="L35" s="21"/>
      <c r="M35" s="22">
        <f t="shared" si="33"/>
        <v>0</v>
      </c>
      <c r="N35" s="62"/>
      <c r="O35" s="23">
        <f t="shared" si="34"/>
        <v>0</v>
      </c>
      <c r="P35" s="24">
        <f t="shared" si="38"/>
        <v>0.20833333333333331</v>
      </c>
      <c r="Q35" s="71">
        <f t="shared" si="39"/>
        <v>0</v>
      </c>
      <c r="R35" s="71">
        <f t="shared" si="40"/>
        <v>0.64583333333333326</v>
      </c>
      <c r="S35" s="71">
        <f>IF(H35="RJR",IF(R35&lt;$T$4,$T$4-R35,0),0)</f>
        <v>0</v>
      </c>
      <c r="T35" s="71">
        <f>IF(H35="RHR",IF(R35&lt;$S$4,$S$4-R35,0),0)</f>
        <v>0</v>
      </c>
    </row>
    <row r="36" spans="1:20" ht="15" customHeight="1">
      <c r="A36" s="26" t="s">
        <v>7</v>
      </c>
      <c r="B36" s="27">
        <f t="shared" si="37"/>
        <v>43098</v>
      </c>
      <c r="C36" s="61" t="s">
        <v>30</v>
      </c>
      <c r="D36" s="52">
        <v>0.41666666666666669</v>
      </c>
      <c r="E36" s="52">
        <v>0.625</v>
      </c>
      <c r="F36" s="52"/>
      <c r="G36" s="52"/>
      <c r="H36" s="21" t="s">
        <v>29</v>
      </c>
      <c r="I36" s="24">
        <f t="shared" si="31"/>
        <v>0.20833333333333331</v>
      </c>
      <c r="J36" s="23">
        <f t="shared" si="32"/>
        <v>0</v>
      </c>
      <c r="K36" s="21"/>
      <c r="L36" s="21"/>
      <c r="M36" s="22">
        <f t="shared" si="33"/>
        <v>0</v>
      </c>
      <c r="N36" s="62"/>
      <c r="O36" s="23">
        <f t="shared" si="34"/>
        <v>0</v>
      </c>
      <c r="P36" s="24">
        <f t="shared" ref="P33:P38" si="41">I36+M36-(G36/2)-F36</f>
        <v>0.20833333333333331</v>
      </c>
      <c r="Q36" s="71">
        <f t="shared" si="39"/>
        <v>0</v>
      </c>
      <c r="R36" s="71">
        <f t="shared" si="40"/>
        <v>0.79166666666666674</v>
      </c>
      <c r="S36" s="71">
        <f>IF(H36="RJR",IF(R36&lt;$T$4,$T$4-R36,0),0)</f>
        <v>0</v>
      </c>
      <c r="T36" s="71">
        <f>IF(H36="RHR",IF(R36&lt;$S$4,$S$4-R36,0),0)</f>
        <v>0</v>
      </c>
    </row>
    <row r="37" spans="1:20" ht="15" customHeight="1">
      <c r="A37" s="26" t="s">
        <v>8</v>
      </c>
      <c r="B37" s="27">
        <f t="shared" si="37"/>
        <v>43099</v>
      </c>
      <c r="C37" s="61" t="s">
        <v>31</v>
      </c>
      <c r="D37" s="52"/>
      <c r="E37" s="52"/>
      <c r="F37" s="52"/>
      <c r="G37" s="52"/>
      <c r="H37" s="21"/>
      <c r="I37" s="24">
        <f t="shared" si="31"/>
        <v>0</v>
      </c>
      <c r="J37" s="23">
        <f t="shared" si="32"/>
        <v>0</v>
      </c>
      <c r="K37" s="21"/>
      <c r="L37" s="21"/>
      <c r="M37" s="22">
        <f t="shared" si="33"/>
        <v>0</v>
      </c>
      <c r="N37" s="62"/>
      <c r="O37" s="23">
        <f t="shared" si="34"/>
        <v>0</v>
      </c>
      <c r="P37" s="24">
        <f t="shared" si="41"/>
        <v>0</v>
      </c>
      <c r="Q37" s="71">
        <f t="shared" si="39"/>
        <v>0</v>
      </c>
      <c r="R37" s="81">
        <f t="shared" si="40"/>
        <v>0.375</v>
      </c>
      <c r="S37" s="71">
        <f>IF(H37="RJR",IF(R37&lt;$T$4,$T$4-R37,0),0)</f>
        <v>0</v>
      </c>
      <c r="T37" s="71">
        <f>IF(H37="RHR",IF(R37&lt;$S$4,$S$4-R37,0),0)</f>
        <v>0</v>
      </c>
    </row>
    <row r="38" spans="1:20" ht="15" customHeight="1">
      <c r="A38" s="28" t="s">
        <v>9</v>
      </c>
      <c r="B38" s="29">
        <f t="shared" si="37"/>
        <v>43100</v>
      </c>
      <c r="C38" s="61" t="s">
        <v>31</v>
      </c>
      <c r="D38" s="52"/>
      <c r="E38" s="52"/>
      <c r="F38" s="52"/>
      <c r="G38" s="52"/>
      <c r="H38" s="21"/>
      <c r="I38" s="24">
        <f t="shared" si="31"/>
        <v>0</v>
      </c>
      <c r="J38" s="32">
        <f t="shared" si="32"/>
        <v>0</v>
      </c>
      <c r="K38" s="30"/>
      <c r="L38" s="30"/>
      <c r="M38" s="31">
        <f t="shared" si="33"/>
        <v>0</v>
      </c>
      <c r="N38" s="62"/>
      <c r="O38" s="32">
        <f t="shared" si="34"/>
        <v>0</v>
      </c>
      <c r="P38" s="24">
        <f t="shared" si="41"/>
        <v>0</v>
      </c>
      <c r="Q38" s="71">
        <f t="shared" si="39"/>
        <v>0</v>
      </c>
      <c r="R38" s="81">
        <f t="shared" si="40"/>
        <v>0</v>
      </c>
      <c r="S38" s="71">
        <f>IF(H38="RJR",IF(R38&lt;$T$4,$T$4-R38,0),0)</f>
        <v>0</v>
      </c>
      <c r="T38" s="71">
        <f>IF(H38="RHR",IF(R38&lt;$S$4,$S$4-R38,0),0)</f>
        <v>0</v>
      </c>
    </row>
    <row r="39" spans="1:20" s="38" customFormat="1" ht="15.75" customHeight="1">
      <c r="A39" s="6" t="s">
        <v>10</v>
      </c>
      <c r="B39" s="33"/>
      <c r="C39" s="33"/>
      <c r="D39" s="34"/>
      <c r="E39" s="34"/>
      <c r="F39" s="34"/>
      <c r="G39" s="34"/>
      <c r="H39" s="78"/>
      <c r="I39" s="35"/>
      <c r="J39" s="36">
        <f>SUM(J32:J38)</f>
        <v>7.2916666666666741E-2</v>
      </c>
      <c r="K39" s="34"/>
      <c r="L39" s="34"/>
      <c r="M39" s="35">
        <f>SUM(M32:M38)</f>
        <v>0</v>
      </c>
      <c r="N39" s="35">
        <f>SUM(N32:N38)</f>
        <v>0</v>
      </c>
      <c r="O39" s="36">
        <f>SUM(O32:O38)</f>
        <v>0</v>
      </c>
      <c r="P39" s="35">
        <f>SUM(P32:P38)</f>
        <v>1.1006944444444444</v>
      </c>
      <c r="Q39" s="35"/>
      <c r="R39" s="35"/>
      <c r="S39" s="35"/>
      <c r="T39" s="35"/>
    </row>
    <row r="40" spans="1:20" ht="15" customHeight="1" thickBot="1">
      <c r="Q40" s="40"/>
      <c r="R40" s="40"/>
      <c r="S40" s="40"/>
      <c r="T40" s="40"/>
    </row>
    <row r="41" spans="1:20" ht="15" customHeight="1" thickTop="1">
      <c r="A41" s="43" t="s">
        <v>11</v>
      </c>
      <c r="B41" s="44"/>
      <c r="C41" s="65"/>
      <c r="D41" s="45"/>
      <c r="E41" s="45"/>
      <c r="F41" s="45"/>
      <c r="G41" s="45"/>
      <c r="H41" s="45"/>
      <c r="I41" s="46" t="e">
        <f>P12+P21+P30+P39</f>
        <v>#REF!</v>
      </c>
      <c r="J41" s="45"/>
      <c r="K41" s="45"/>
      <c r="L41" s="45"/>
      <c r="M41" s="46" t="e">
        <f>M12+M21+M30+M39+#REF!</f>
        <v>#REF!</v>
      </c>
      <c r="N41" s="46" t="e">
        <f>N12+N21+N30+N39+#REF!</f>
        <v>#REF!</v>
      </c>
      <c r="O41" s="47" t="s">
        <v>10</v>
      </c>
      <c r="P41" s="48" t="e">
        <f>(#REF!/0.0416666666666667)/4</f>
        <v>#REF!</v>
      </c>
      <c r="Q41" s="70"/>
      <c r="R41" s="70"/>
      <c r="S41" s="70"/>
      <c r="T41" s="83" t="s">
        <v>15</v>
      </c>
    </row>
    <row r="42" spans="1:20" ht="15" customHeight="1">
      <c r="A42" s="40"/>
      <c r="Q42" s="70"/>
      <c r="R42" s="70"/>
      <c r="S42" s="70"/>
      <c r="T42" s="80"/>
    </row>
    <row r="43" spans="1:20" ht="15" customHeight="1">
      <c r="A43" s="86" t="s">
        <v>51</v>
      </c>
      <c r="B43" s="87"/>
      <c r="C43" s="87"/>
      <c r="D43" s="87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42" t="e">
        <f>(P41-35)*4</f>
        <v>#REF!</v>
      </c>
      <c r="Q43" s="70"/>
      <c r="R43" s="70"/>
      <c r="S43" s="70"/>
      <c r="T43" s="84"/>
    </row>
    <row r="44" spans="1:20" ht="15" customHeight="1">
      <c r="A44" s="97" t="s">
        <v>39</v>
      </c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6"/>
      <c r="P44" s="68" t="e">
        <f>#REF!+#REF!+#REF!+#REF!</f>
        <v>#REF!</v>
      </c>
      <c r="Q44" s="70"/>
      <c r="R44" s="70"/>
      <c r="S44" s="70"/>
      <c r="T44" s="85" t="s">
        <v>37</v>
      </c>
    </row>
    <row r="45" spans="1:20" ht="15" customHeight="1">
      <c r="A45" s="92" t="s">
        <v>40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4"/>
      <c r="P45" s="68" t="e">
        <f>#REF!+#REF!+#REF!+#REF!</f>
        <v>#REF!</v>
      </c>
      <c r="Q45" s="70"/>
      <c r="R45" s="70"/>
      <c r="S45" s="70"/>
      <c r="T45" s="85" t="s">
        <v>38</v>
      </c>
    </row>
    <row r="46" spans="1:20" ht="15" customHeight="1">
      <c r="A46" s="95" t="s">
        <v>41</v>
      </c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6"/>
      <c r="P46" s="68" t="e">
        <f>#REF!+#REF!+#REF!+#REF!</f>
        <v>#REF!</v>
      </c>
      <c r="Q46" s="70"/>
      <c r="R46" s="70"/>
      <c r="S46" s="70"/>
      <c r="T46" s="85" t="s">
        <v>42</v>
      </c>
    </row>
    <row r="47" spans="1:20" ht="15" customHeight="1">
      <c r="A47" s="40"/>
      <c r="Q47" s="70"/>
      <c r="R47" s="70"/>
      <c r="S47" s="70"/>
      <c r="T47" s="85" t="s">
        <v>43</v>
      </c>
    </row>
    <row r="48" spans="1:20" ht="15" customHeight="1">
      <c r="T48" s="85" t="s">
        <v>44</v>
      </c>
    </row>
    <row r="49" spans="3:20" ht="15" customHeight="1">
      <c r="T49" s="82" t="s">
        <v>16</v>
      </c>
    </row>
    <row r="55" spans="3:20" ht="15" customHeight="1">
      <c r="C55" s="40" t="s">
        <v>48</v>
      </c>
    </row>
    <row r="56" spans="3:20" ht="15" customHeight="1">
      <c r="C56" s="40" t="s">
        <v>49</v>
      </c>
    </row>
    <row r="57" spans="3:20" ht="15" customHeight="1">
      <c r="C57" s="40" t="s">
        <v>30</v>
      </c>
    </row>
    <row r="58" spans="3:20" ht="15" customHeight="1">
      <c r="C58" s="40" t="s">
        <v>31</v>
      </c>
      <c r="H58" s="40" t="s">
        <v>28</v>
      </c>
    </row>
    <row r="59" spans="3:20" ht="15" customHeight="1">
      <c r="C59" s="40" t="s">
        <v>34</v>
      </c>
      <c r="H59" s="40" t="s">
        <v>29</v>
      </c>
    </row>
    <row r="60" spans="3:20" ht="15" customHeight="1">
      <c r="C60" s="40" t="s">
        <v>35</v>
      </c>
    </row>
    <row r="61" spans="3:20" ht="15" customHeight="1">
      <c r="C61" s="40" t="s">
        <v>45</v>
      </c>
    </row>
    <row r="62" spans="3:20" ht="15" customHeight="1">
      <c r="C62" s="63">
        <f>IF(C5="journée astreinte",1,0)</f>
        <v>0</v>
      </c>
    </row>
    <row r="63" spans="3:20" ht="15" customHeight="1">
      <c r="C63" s="63">
        <f t="shared" ref="C63:C68" si="42">IF(C6="journée astreinte",1,0)</f>
        <v>0</v>
      </c>
    </row>
    <row r="64" spans="3:20" ht="15" customHeight="1">
      <c r="C64" s="63">
        <f t="shared" si="42"/>
        <v>0</v>
      </c>
    </row>
    <row r="65" spans="2:3" ht="15" customHeight="1">
      <c r="C65" s="63">
        <f t="shared" si="42"/>
        <v>0</v>
      </c>
    </row>
    <row r="66" spans="2:3" ht="15" customHeight="1">
      <c r="C66" s="63">
        <f t="shared" si="42"/>
        <v>0</v>
      </c>
    </row>
    <row r="67" spans="2:3" ht="15" customHeight="1">
      <c r="C67" s="63">
        <f t="shared" si="42"/>
        <v>0</v>
      </c>
    </row>
    <row r="68" spans="2:3" ht="15" customHeight="1">
      <c r="C68" s="64">
        <f t="shared" si="42"/>
        <v>0</v>
      </c>
    </row>
    <row r="69" spans="2:3" ht="15" customHeight="1">
      <c r="B69" s="25"/>
      <c r="C69" s="63">
        <f t="shared" ref="C69:C75" si="43">IF(C14="journée astreinte",1,0)</f>
        <v>0</v>
      </c>
    </row>
    <row r="70" spans="2:3" ht="15" customHeight="1">
      <c r="B70" s="25"/>
      <c r="C70" s="63">
        <f t="shared" si="43"/>
        <v>0</v>
      </c>
    </row>
    <row r="71" spans="2:3" ht="15" customHeight="1">
      <c r="B71" s="25"/>
      <c r="C71" s="63">
        <f t="shared" si="43"/>
        <v>0</v>
      </c>
    </row>
    <row r="72" spans="2:3" ht="15" customHeight="1">
      <c r="B72" s="25"/>
      <c r="C72" s="63">
        <f t="shared" si="43"/>
        <v>0</v>
      </c>
    </row>
    <row r="73" spans="2:3" ht="15" customHeight="1">
      <c r="B73" s="25"/>
      <c r="C73" s="63">
        <f t="shared" si="43"/>
        <v>0</v>
      </c>
    </row>
    <row r="74" spans="2:3" ht="15" customHeight="1">
      <c r="B74" s="25"/>
      <c r="C74" s="63">
        <f t="shared" si="43"/>
        <v>0</v>
      </c>
    </row>
    <row r="75" spans="2:3" ht="15" customHeight="1">
      <c r="B75" s="25"/>
      <c r="C75" s="64">
        <f t="shared" si="43"/>
        <v>0</v>
      </c>
    </row>
    <row r="76" spans="2:3" ht="15" customHeight="1">
      <c r="B76" s="25"/>
      <c r="C76" s="63">
        <f t="shared" ref="C76:C82" si="44">IF(C23="journée astreinte",1,0)</f>
        <v>0</v>
      </c>
    </row>
    <row r="77" spans="2:3" ht="15" customHeight="1">
      <c r="B77" s="25"/>
      <c r="C77" s="63">
        <f t="shared" si="44"/>
        <v>0</v>
      </c>
    </row>
    <row r="78" spans="2:3" ht="15" customHeight="1">
      <c r="B78" s="25"/>
      <c r="C78" s="63">
        <f t="shared" si="44"/>
        <v>0</v>
      </c>
    </row>
    <row r="79" spans="2:3" ht="15" customHeight="1">
      <c r="B79" s="25"/>
      <c r="C79" s="63">
        <f t="shared" si="44"/>
        <v>0</v>
      </c>
    </row>
    <row r="80" spans="2:3" ht="15" customHeight="1">
      <c r="B80" s="25"/>
      <c r="C80" s="63">
        <f t="shared" si="44"/>
        <v>0</v>
      </c>
    </row>
    <row r="81" spans="2:3" ht="15" customHeight="1">
      <c r="B81" s="25"/>
      <c r="C81" s="63">
        <f t="shared" si="44"/>
        <v>0</v>
      </c>
    </row>
    <row r="82" spans="2:3" ht="15" customHeight="1">
      <c r="B82" s="25"/>
      <c r="C82" s="64">
        <f t="shared" si="44"/>
        <v>0</v>
      </c>
    </row>
    <row r="83" spans="2:3" ht="15" customHeight="1">
      <c r="B83" s="25"/>
      <c r="C83" s="63">
        <f t="shared" ref="C83:C89" si="45">IF(C32="journée astreinte",1,0)</f>
        <v>0</v>
      </c>
    </row>
    <row r="84" spans="2:3" ht="15" customHeight="1">
      <c r="C84" s="63">
        <f t="shared" si="45"/>
        <v>0</v>
      </c>
    </row>
    <row r="85" spans="2:3" ht="15" customHeight="1">
      <c r="C85" s="63">
        <f t="shared" si="45"/>
        <v>0</v>
      </c>
    </row>
    <row r="86" spans="2:3" ht="15" customHeight="1">
      <c r="C86" s="63">
        <f t="shared" si="45"/>
        <v>0</v>
      </c>
    </row>
    <row r="87" spans="2:3" ht="15" customHeight="1">
      <c r="C87" s="63">
        <f t="shared" si="45"/>
        <v>0</v>
      </c>
    </row>
    <row r="88" spans="2:3" ht="15" customHeight="1">
      <c r="C88" s="63">
        <f t="shared" si="45"/>
        <v>0</v>
      </c>
    </row>
    <row r="89" spans="2:3" ht="15" customHeight="1">
      <c r="C89" s="64">
        <f t="shared" si="45"/>
        <v>0</v>
      </c>
    </row>
    <row r="90" spans="2:3" ht="15" customHeight="1">
      <c r="C90" s="63"/>
    </row>
    <row r="91" spans="2:3" ht="15" customHeight="1">
      <c r="C91" s="63"/>
    </row>
    <row r="92" spans="2:3" ht="15" customHeight="1">
      <c r="C92" s="63"/>
    </row>
    <row r="93" spans="2:3" ht="15" customHeight="1">
      <c r="C93" s="63"/>
    </row>
    <row r="94" spans="2:3" ht="15" customHeight="1">
      <c r="C94" s="63"/>
    </row>
    <row r="95" spans="2:3" ht="15" customHeight="1">
      <c r="C95" s="63"/>
    </row>
    <row r="96" spans="2:3" ht="15" customHeight="1">
      <c r="C96" s="63"/>
    </row>
    <row r="97" spans="3:3" ht="15" customHeight="1">
      <c r="C97" s="63"/>
    </row>
  </sheetData>
  <mergeCells count="6">
    <mergeCell ref="A43:O43"/>
    <mergeCell ref="D1:E1"/>
    <mergeCell ref="I1:L1"/>
    <mergeCell ref="A45:O45"/>
    <mergeCell ref="A46:O46"/>
    <mergeCell ref="A44:O44"/>
  </mergeCells>
  <phoneticPr fontId="0" type="noConversion"/>
  <dataValidations count="2">
    <dataValidation type="list" allowBlank="1" showInputMessage="1" showErrorMessage="1" sqref="H5:H11 H32:H38 H23:H29 H14:H20">
      <formula1>$H$58:$H$59</formula1>
    </dataValidation>
    <dataValidation type="list" allowBlank="1" showInputMessage="1" showErrorMessage="1" sqref="C5:C11 C32:C38 C23:C29 C14:C20">
      <formula1>$C$55:$C$61</formula1>
    </dataValidation>
  </dataValidations>
  <printOptions horizontalCentered="1" verticalCentered="1"/>
  <pageMargins left="0.39370078740157483" right="0.39370078740157483" top="0.59055118110236227" bottom="0.59055118110236227" header="0.51181102362204722" footer="0.51181102362204722"/>
  <pageSetup paperSize="9" scale="5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Cycles 4 sem</vt:lpstr>
      <vt:lpstr>'Cycles 4 sem'!Zone_d_impression</vt:lpstr>
    </vt:vector>
  </TitlesOfParts>
  <Company>EWS Railway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eperess</dc:creator>
  <cp:lastModifiedBy>domique Bastien</cp:lastModifiedBy>
  <cp:lastPrinted>2018-01-12T11:29:50Z</cp:lastPrinted>
  <dcterms:created xsi:type="dcterms:W3CDTF">2008-04-21T14:48:07Z</dcterms:created>
  <dcterms:modified xsi:type="dcterms:W3CDTF">2018-01-13T18:54:11Z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