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éline\Documents\COURS LICENCE\PROJET TUTORE\"/>
    </mc:Choice>
  </mc:AlternateContent>
  <xr:revisionPtr revIDLastSave="0" documentId="13_ncr:1_{7880AD32-424B-4C6B-B5D5-C0BEB85857DA}" xr6:coauthVersionLast="45" xr6:coauthVersionMax="45" xr10:uidLastSave="{00000000-0000-0000-0000-000000000000}"/>
  <bookViews>
    <workbookView xWindow="-110" yWindow="-110" windowWidth="19420" windowHeight="10420" activeTab="2" xr2:uid="{C2B1758B-5EC2-4683-80C5-5D0276E1889F}"/>
  </bookViews>
  <sheets>
    <sheet name="AVRIL 2020" sheetId="1" r:id="rId1"/>
    <sheet name="MAI 2020" sheetId="2" r:id="rId2"/>
    <sheet name="JUIN 2020" sheetId="3" r:id="rId3"/>
    <sheet name="JUILLET 2020" sheetId="4" r:id="rId4"/>
    <sheet name="AOUT 2020" sheetId="5" r:id="rId5"/>
    <sheet name="SEPTEMBRE 2020" sheetId="6" r:id="rId6"/>
    <sheet name="OCTOBRE 2020" sheetId="7" r:id="rId7"/>
    <sheet name="ANNUEL 2020" sheetId="8" r:id="rId8"/>
  </sheets>
  <externalReferences>
    <externalReference r:id="rId9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4" i="3" l="1"/>
  <c r="T13" i="3" l="1"/>
  <c r="V13" i="3" s="1"/>
  <c r="T10" i="3" a="1"/>
  <c r="T10" i="3" s="1"/>
  <c r="V10" i="3" s="1"/>
  <c r="T8" i="3" a="1"/>
  <c r="T8" i="3" s="1"/>
  <c r="V8" i="3" s="1"/>
  <c r="T7" i="3"/>
  <c r="V7" i="3" s="1"/>
  <c r="T3" i="3"/>
  <c r="T2" i="3"/>
  <c r="V2" i="3" s="1"/>
  <c r="T17" i="2"/>
  <c r="T16" i="2"/>
  <c r="V16" i="2" s="1"/>
  <c r="T15" i="2"/>
  <c r="T14" i="2"/>
  <c r="V14" i="2" s="1"/>
  <c r="T13" i="2"/>
  <c r="T10" i="2"/>
  <c r="V10" i="2" s="1"/>
  <c r="T8" i="2"/>
  <c r="V8" i="2" s="1"/>
  <c r="T7" i="2"/>
  <c r="V7" i="2" s="1"/>
  <c r="T3" i="2"/>
  <c r="V3" i="2" s="1"/>
  <c r="T2" i="2"/>
  <c r="V2" i="2" s="1"/>
  <c r="T17" i="7"/>
  <c r="V17" i="7" s="1"/>
  <c r="T16" i="7"/>
  <c r="V16" i="7" s="1"/>
  <c r="T15" i="7"/>
  <c r="V15" i="7" s="1"/>
  <c r="T14" i="7"/>
  <c r="V14" i="7" s="1"/>
  <c r="T13" i="7"/>
  <c r="V13" i="7" s="1"/>
  <c r="V12" i="7"/>
  <c r="V11" i="7"/>
  <c r="T10" i="7"/>
  <c r="V10" i="7" s="1"/>
  <c r="V9" i="7"/>
  <c r="V8" i="7"/>
  <c r="T8" i="7"/>
  <c r="V7" i="7"/>
  <c r="T7" i="7"/>
  <c r="T3" i="7"/>
  <c r="V3" i="7" s="1"/>
  <c r="T2" i="7"/>
  <c r="V2" i="7" s="1"/>
  <c r="W2" i="7" s="1"/>
  <c r="T17" i="6"/>
  <c r="V17" i="6" s="1"/>
  <c r="T16" i="6"/>
  <c r="V16" i="6" s="1"/>
  <c r="T15" i="6"/>
  <c r="V15" i="6" s="1"/>
  <c r="T14" i="6"/>
  <c r="V14" i="6" s="1"/>
  <c r="T13" i="6"/>
  <c r="V13" i="6" s="1"/>
  <c r="V12" i="6"/>
  <c r="V11" i="6"/>
  <c r="T10" i="6"/>
  <c r="V10" i="6" s="1"/>
  <c r="V9" i="6"/>
  <c r="V8" i="6"/>
  <c r="T8" i="6"/>
  <c r="V7" i="6"/>
  <c r="T7" i="6"/>
  <c r="V3" i="6"/>
  <c r="T3" i="6"/>
  <c r="T2" i="6"/>
  <c r="V2" i="6" s="1"/>
  <c r="W2" i="6" s="1"/>
  <c r="R17" i="5"/>
  <c r="T17" i="5" s="1"/>
  <c r="R16" i="5"/>
  <c r="T16" i="5" s="1"/>
  <c r="R15" i="5"/>
  <c r="T15" i="5" s="1"/>
  <c r="R14" i="5"/>
  <c r="T14" i="5" s="1"/>
  <c r="R13" i="5"/>
  <c r="T13" i="5" s="1"/>
  <c r="T12" i="5"/>
  <c r="T11" i="5"/>
  <c r="R10" i="5"/>
  <c r="T10" i="5" s="1"/>
  <c r="T9" i="5"/>
  <c r="T8" i="5"/>
  <c r="R8" i="5"/>
  <c r="R7" i="5"/>
  <c r="T7" i="5" s="1"/>
  <c r="T3" i="5"/>
  <c r="R3" i="5"/>
  <c r="R2" i="5"/>
  <c r="T2" i="5" s="1"/>
  <c r="U2" i="5" s="1"/>
  <c r="R17" i="4"/>
  <c r="P17" i="4"/>
  <c r="R16" i="4"/>
  <c r="P16" i="4"/>
  <c r="P15" i="4"/>
  <c r="R15" i="4" s="1"/>
  <c r="P14" i="4"/>
  <c r="R14" i="4" s="1"/>
  <c r="R13" i="4"/>
  <c r="P13" i="4"/>
  <c r="R12" i="4"/>
  <c r="R11" i="4"/>
  <c r="P10" i="4"/>
  <c r="R10" i="4" s="1"/>
  <c r="R9" i="4"/>
  <c r="P8" i="4"/>
  <c r="R8" i="4" s="1"/>
  <c r="P7" i="4"/>
  <c r="R7" i="4" s="1"/>
  <c r="P3" i="4"/>
  <c r="R3" i="4" s="1"/>
  <c r="P2" i="4"/>
  <c r="R2" i="4" s="1"/>
  <c r="S2" i="4" s="1"/>
  <c r="V17" i="3"/>
  <c r="T17" i="3"/>
  <c r="V16" i="3"/>
  <c r="T16" i="3"/>
  <c r="T15" i="3"/>
  <c r="V15" i="3" s="1"/>
  <c r="V14" i="3"/>
  <c r="V12" i="3"/>
  <c r="V11" i="3"/>
  <c r="V9" i="3"/>
  <c r="V3" i="3"/>
  <c r="V17" i="2"/>
  <c r="V15" i="2"/>
  <c r="V13" i="2"/>
  <c r="V12" i="2"/>
  <c r="V11" i="2"/>
  <c r="V9" i="2"/>
  <c r="V9" i="1"/>
  <c r="V10" i="1"/>
  <c r="V11" i="1"/>
  <c r="V12" i="1"/>
  <c r="V13" i="1"/>
  <c r="V14" i="1"/>
  <c r="V15" i="1"/>
  <c r="V16" i="1"/>
  <c r="V17" i="1"/>
  <c r="V18" i="1"/>
  <c r="V8" i="1"/>
  <c r="V4" i="1"/>
  <c r="V3" i="1"/>
  <c r="T18" i="1"/>
  <c r="T17" i="1"/>
  <c r="T16" i="1"/>
  <c r="T15" i="1"/>
  <c r="T14" i="1"/>
  <c r="T11" i="1"/>
  <c r="T9" i="1"/>
  <c r="T8" i="1"/>
  <c r="W2" i="3" l="1"/>
  <c r="W2" i="2"/>
  <c r="I3" i="3"/>
  <c r="E69" i="3" l="1"/>
  <c r="E115" i="2"/>
  <c r="E271" i="5"/>
  <c r="P154" i="1"/>
  <c r="P3" i="1"/>
  <c r="I3" i="1" s="1"/>
  <c r="P153" i="2"/>
  <c r="P3" i="2"/>
  <c r="P176" i="3"/>
  <c r="P3" i="3"/>
  <c r="P190" i="6"/>
  <c r="P3" i="6"/>
  <c r="P3" i="7"/>
  <c r="I3" i="7" s="1"/>
  <c r="I123" i="7" s="1"/>
  <c r="P124" i="7"/>
  <c r="J524" i="5"/>
  <c r="J484" i="4"/>
  <c r="B484" i="4"/>
  <c r="I484" i="4"/>
  <c r="I477" i="4"/>
  <c r="I470" i="4"/>
  <c r="I463" i="4"/>
  <c r="I454" i="4"/>
  <c r="I447" i="4"/>
  <c r="E453" i="4" s="1"/>
  <c r="F453" i="4" s="1"/>
  <c r="F446" i="4"/>
  <c r="I423" i="4"/>
  <c r="I416" i="4"/>
  <c r="I409" i="4"/>
  <c r="I402" i="4"/>
  <c r="E407" i="4" s="1"/>
  <c r="F407" i="4" s="1"/>
  <c r="I395" i="4"/>
  <c r="I388" i="4"/>
  <c r="I381" i="4"/>
  <c r="I374" i="4"/>
  <c r="I367" i="4"/>
  <c r="E373" i="4" s="1"/>
  <c r="F373" i="4" s="1"/>
  <c r="I360" i="4"/>
  <c r="I353" i="4"/>
  <c r="E357" i="4" s="1"/>
  <c r="F357" i="4" s="1"/>
  <c r="I292" i="4"/>
  <c r="F263" i="4"/>
  <c r="I345" i="4"/>
  <c r="I338" i="4"/>
  <c r="I331" i="4"/>
  <c r="I324" i="4"/>
  <c r="I317" i="4"/>
  <c r="I310" i="4"/>
  <c r="B524" i="5"/>
  <c r="I524" i="5"/>
  <c r="I517" i="5"/>
  <c r="I510" i="5"/>
  <c r="I503" i="5"/>
  <c r="I496" i="5"/>
  <c r="I489" i="5"/>
  <c r="I482" i="5"/>
  <c r="I475" i="5"/>
  <c r="I468" i="5"/>
  <c r="I461" i="5"/>
  <c r="I450" i="5"/>
  <c r="I443" i="5"/>
  <c r="I436" i="5"/>
  <c r="I429" i="5"/>
  <c r="I422" i="5"/>
  <c r="I415" i="5"/>
  <c r="I407" i="5"/>
  <c r="I400" i="5"/>
  <c r="I393" i="5"/>
  <c r="I386" i="5"/>
  <c r="I378" i="5"/>
  <c r="I371" i="5"/>
  <c r="I364" i="5"/>
  <c r="I357" i="5"/>
  <c r="I349" i="5"/>
  <c r="I332" i="5"/>
  <c r="I318" i="5"/>
  <c r="I304" i="5"/>
  <c r="I290" i="5"/>
  <c r="I276" i="5"/>
  <c r="I262" i="5"/>
  <c r="I248" i="5"/>
  <c r="I234" i="5"/>
  <c r="I346" i="5" s="1"/>
  <c r="I220" i="5"/>
  <c r="I202" i="5"/>
  <c r="I188" i="5"/>
  <c r="I174" i="5"/>
  <c r="I160" i="5"/>
  <c r="I146" i="5"/>
  <c r="I132" i="5"/>
  <c r="I117" i="5"/>
  <c r="I103" i="5"/>
  <c r="I89" i="5"/>
  <c r="I75" i="5"/>
  <c r="I60" i="5"/>
  <c r="I46" i="5"/>
  <c r="I32" i="5"/>
  <c r="I18" i="5"/>
  <c r="I3" i="5"/>
  <c r="E450" i="4" l="1"/>
  <c r="F450" i="4" s="1"/>
  <c r="E447" i="4"/>
  <c r="F447" i="4" s="1"/>
  <c r="E451" i="4"/>
  <c r="F451" i="4" s="1"/>
  <c r="E452" i="4"/>
  <c r="F452" i="4" s="1"/>
  <c r="E448" i="4"/>
  <c r="F448" i="4" s="1"/>
  <c r="E408" i="4"/>
  <c r="F408" i="4" s="1"/>
  <c r="E402" i="4"/>
  <c r="F402" i="4" s="1"/>
  <c r="E403" i="4"/>
  <c r="F403" i="4" s="1"/>
  <c r="E405" i="4"/>
  <c r="F405" i="4" s="1"/>
  <c r="E406" i="4"/>
  <c r="F406" i="4" s="1"/>
  <c r="E370" i="4"/>
  <c r="F370" i="4" s="1"/>
  <c r="E367" i="4"/>
  <c r="F367" i="4" s="1"/>
  <c r="E371" i="4"/>
  <c r="F371" i="4" s="1"/>
  <c r="E372" i="4"/>
  <c r="F372" i="4" s="1"/>
  <c r="E368" i="4"/>
  <c r="F368" i="4" s="1"/>
  <c r="E353" i="4"/>
  <c r="F353" i="4" s="1"/>
  <c r="E359" i="4"/>
  <c r="F359" i="4" s="1"/>
  <c r="E354" i="4"/>
  <c r="F354" i="4" s="1"/>
  <c r="E358" i="4"/>
  <c r="F358" i="4" s="1"/>
  <c r="E356" i="4"/>
  <c r="F356" i="4" s="1"/>
  <c r="G447" i="4" l="1"/>
  <c r="G402" i="4"/>
  <c r="G367" i="4"/>
  <c r="G353" i="4"/>
  <c r="I278" i="4" l="1"/>
  <c r="I264" i="4"/>
  <c r="I249" i="4"/>
  <c r="I235" i="4"/>
  <c r="E247" i="4" s="1"/>
  <c r="F247" i="4" s="1"/>
  <c r="F243" i="4"/>
  <c r="F242" i="4"/>
  <c r="F241" i="4"/>
  <c r="F240" i="4"/>
  <c r="F239" i="4"/>
  <c r="F234" i="4"/>
  <c r="I220" i="4"/>
  <c r="I206" i="4"/>
  <c r="I190" i="4"/>
  <c r="I176" i="4"/>
  <c r="I162" i="4"/>
  <c r="I147" i="4"/>
  <c r="I133" i="4"/>
  <c r="I119" i="4"/>
  <c r="I105" i="4"/>
  <c r="I90" i="4"/>
  <c r="I74" i="4"/>
  <c r="I60" i="4"/>
  <c r="I32" i="4"/>
  <c r="I46" i="4"/>
  <c r="I18" i="4"/>
  <c r="I4" i="4"/>
  <c r="I306" i="4" l="1"/>
  <c r="E244" i="4"/>
  <c r="F244" i="4" s="1"/>
  <c r="E236" i="4"/>
  <c r="F236" i="4" s="1"/>
  <c r="E245" i="4"/>
  <c r="F245" i="4" s="1"/>
  <c r="E248" i="4"/>
  <c r="F248" i="4" s="1"/>
  <c r="E235" i="4"/>
  <c r="F235" i="4" s="1"/>
  <c r="E238" i="4"/>
  <c r="F238" i="4" s="1"/>
  <c r="E246" i="4"/>
  <c r="F246" i="4" s="1"/>
  <c r="G235" i="4" l="1"/>
  <c r="I130" i="7" l="1"/>
  <c r="I169" i="7" s="1"/>
  <c r="I196" i="3"/>
  <c r="I211" i="3" s="1"/>
  <c r="I253" i="3" s="1"/>
  <c r="I190" i="2"/>
  <c r="I183" i="2"/>
  <c r="I176" i="2"/>
  <c r="I197" i="2" s="1"/>
  <c r="I152" i="2"/>
  <c r="P161" i="2"/>
  <c r="P184" i="3"/>
  <c r="I105" i="7"/>
  <c r="I91" i="7"/>
  <c r="I77" i="7"/>
  <c r="I144" i="7" s="1"/>
  <c r="I162" i="7" s="1"/>
  <c r="I59" i="7"/>
  <c r="I151" i="7" s="1"/>
  <c r="I45" i="7"/>
  <c r="I31" i="7"/>
  <c r="I137" i="7" s="1"/>
  <c r="I176" i="7" s="1"/>
  <c r="I17" i="7"/>
  <c r="I115" i="6"/>
  <c r="I101" i="6"/>
  <c r="I87" i="6"/>
  <c r="I129" i="6" s="1"/>
  <c r="I73" i="6"/>
  <c r="I224" i="6" s="1"/>
  <c r="I245" i="6" s="1"/>
  <c r="I266" i="6" s="1"/>
  <c r="I59" i="6"/>
  <c r="I217" i="6" s="1"/>
  <c r="I238" i="6" s="1"/>
  <c r="I45" i="6"/>
  <c r="I31" i="6"/>
  <c r="I203" i="6" s="1"/>
  <c r="I17" i="6"/>
  <c r="I196" i="6" s="1"/>
  <c r="I259" i="6" s="1"/>
  <c r="I3" i="6"/>
  <c r="E6" i="6" s="1"/>
  <c r="I116" i="3"/>
  <c r="I232" i="3" s="1"/>
  <c r="I102" i="3"/>
  <c r="I225" i="3" s="1"/>
  <c r="I88" i="3"/>
  <c r="I130" i="3" s="1"/>
  <c r="I74" i="3"/>
  <c r="I158" i="3" s="1"/>
  <c r="I60" i="3"/>
  <c r="I45" i="3"/>
  <c r="I31" i="3"/>
  <c r="I189" i="3" s="1"/>
  <c r="I204" i="3" s="1"/>
  <c r="I246" i="3" s="1"/>
  <c r="I17" i="3"/>
  <c r="I182" i="3" s="1"/>
  <c r="I218" i="3" s="1"/>
  <c r="I239" i="3" s="1"/>
  <c r="I175" i="3"/>
  <c r="P11" i="3"/>
  <c r="I135" i="2"/>
  <c r="I106" i="2"/>
  <c r="I121" i="2" s="1"/>
  <c r="I214" i="2" s="1"/>
  <c r="I90" i="2"/>
  <c r="I76" i="2"/>
  <c r="I62" i="2"/>
  <c r="I48" i="2"/>
  <c r="I32" i="2"/>
  <c r="I167" i="2" s="1"/>
  <c r="I18" i="2"/>
  <c r="I160" i="2" s="1"/>
  <c r="I3" i="2"/>
  <c r="P11" i="2"/>
  <c r="I189" i="6" l="1"/>
  <c r="I210" i="6" s="1"/>
  <c r="I157" i="6"/>
  <c r="I143" i="6"/>
  <c r="I206" i="2"/>
  <c r="I221" i="2" s="1"/>
  <c r="I144" i="3"/>
  <c r="I231" i="6"/>
  <c r="I252" i="6" s="1"/>
  <c r="I273" i="6" s="1"/>
  <c r="I171" i="6"/>
  <c r="P162" i="1"/>
  <c r="I107" i="1"/>
  <c r="I136" i="1"/>
  <c r="I121" i="1" s="1"/>
  <c r="I212" i="1" s="1"/>
  <c r="I93" i="1"/>
  <c r="I79" i="1"/>
  <c r="I191" i="1" s="1"/>
  <c r="I65" i="1"/>
  <c r="I184" i="1" s="1"/>
  <c r="I51" i="1"/>
  <c r="I36" i="1"/>
  <c r="I177" i="1" s="1"/>
  <c r="I22" i="1"/>
  <c r="I162" i="1" s="1"/>
  <c r="I198" i="1" s="1"/>
  <c r="I154" i="1"/>
  <c r="F183" i="7" l="1"/>
  <c r="F161" i="7"/>
  <c r="F160" i="7"/>
  <c r="F159" i="7"/>
  <c r="F158" i="7"/>
  <c r="E128" i="7" l="1"/>
  <c r="F128" i="7" s="1"/>
  <c r="E129" i="7"/>
  <c r="F129" i="7" s="1"/>
  <c r="E126" i="7"/>
  <c r="F126" i="7" s="1"/>
  <c r="E123" i="7"/>
  <c r="F123" i="7" s="1"/>
  <c r="E127" i="7"/>
  <c r="F127" i="7" s="1"/>
  <c r="E124" i="7"/>
  <c r="F124" i="7" s="1"/>
  <c r="I169" i="1"/>
  <c r="E196" i="1"/>
  <c r="F196" i="1" s="1"/>
  <c r="F219" i="1"/>
  <c r="F176" i="1"/>
  <c r="E167" i="1"/>
  <c r="F167" i="1" s="1"/>
  <c r="F161" i="1"/>
  <c r="E196" i="2"/>
  <c r="F196" i="2" s="1"/>
  <c r="E172" i="2"/>
  <c r="F172" i="2" s="1"/>
  <c r="E165" i="2"/>
  <c r="F165" i="2" s="1"/>
  <c r="F213" i="2"/>
  <c r="F205" i="2"/>
  <c r="F204" i="2"/>
  <c r="F175" i="2"/>
  <c r="F174" i="2"/>
  <c r="F159" i="2"/>
  <c r="F203" i="3"/>
  <c r="E477" i="4"/>
  <c r="F477" i="4" s="1"/>
  <c r="E471" i="4"/>
  <c r="F471" i="4" s="1"/>
  <c r="E468" i="4"/>
  <c r="F468" i="4" s="1"/>
  <c r="E454" i="4"/>
  <c r="F454" i="4" s="1"/>
  <c r="I439" i="4"/>
  <c r="E444" i="4" s="1"/>
  <c r="F444" i="4" s="1"/>
  <c r="I432" i="4"/>
  <c r="E436" i="4" s="1"/>
  <c r="F436" i="4" s="1"/>
  <c r="E424" i="4"/>
  <c r="F424" i="4" s="1"/>
  <c r="E416" i="4"/>
  <c r="F416" i="4" s="1"/>
  <c r="E409" i="4"/>
  <c r="F409" i="4" s="1"/>
  <c r="E400" i="4"/>
  <c r="F400" i="4" s="1"/>
  <c r="E394" i="4"/>
  <c r="F394" i="4" s="1"/>
  <c r="E385" i="4"/>
  <c r="F385" i="4" s="1"/>
  <c r="E377" i="4"/>
  <c r="F377" i="4" s="1"/>
  <c r="E366" i="4"/>
  <c r="F366" i="4" s="1"/>
  <c r="E349" i="4"/>
  <c r="F349" i="4" s="1"/>
  <c r="E339" i="4"/>
  <c r="F339" i="4" s="1"/>
  <c r="E331" i="4"/>
  <c r="F331" i="4" s="1"/>
  <c r="E329" i="4"/>
  <c r="F329" i="4" s="1"/>
  <c r="E322" i="4"/>
  <c r="F322" i="4" s="1"/>
  <c r="E313" i="4"/>
  <c r="F313" i="4" s="1"/>
  <c r="E518" i="5"/>
  <c r="F518" i="5" s="1"/>
  <c r="E513" i="5"/>
  <c r="F513" i="5" s="1"/>
  <c r="E503" i="5"/>
  <c r="F503" i="5" s="1"/>
  <c r="E502" i="5"/>
  <c r="F502" i="5" s="1"/>
  <c r="E493" i="5"/>
  <c r="F493" i="5" s="1"/>
  <c r="E487" i="5"/>
  <c r="F487" i="5" s="1"/>
  <c r="E479" i="5"/>
  <c r="F479" i="5" s="1"/>
  <c r="E473" i="5"/>
  <c r="F473" i="5" s="1"/>
  <c r="E465" i="5"/>
  <c r="F465" i="5" s="1"/>
  <c r="E453" i="5"/>
  <c r="F453" i="5" s="1"/>
  <c r="E443" i="5"/>
  <c r="F443" i="5" s="1"/>
  <c r="E442" i="5"/>
  <c r="F442" i="5" s="1"/>
  <c r="E434" i="5"/>
  <c r="F434" i="5" s="1"/>
  <c r="E426" i="5"/>
  <c r="F426" i="5" s="1"/>
  <c r="E418" i="5"/>
  <c r="F418" i="5" s="1"/>
  <c r="E411" i="5"/>
  <c r="F411" i="5" s="1"/>
  <c r="E406" i="5"/>
  <c r="F406" i="5" s="1"/>
  <c r="E396" i="5"/>
  <c r="F396" i="5" s="1"/>
  <c r="E387" i="5"/>
  <c r="F387" i="5" s="1"/>
  <c r="E379" i="5"/>
  <c r="F379" i="5" s="1"/>
  <c r="E372" i="5"/>
  <c r="F372" i="5" s="1"/>
  <c r="E365" i="5"/>
  <c r="F365" i="5" s="1"/>
  <c r="E364" i="5"/>
  <c r="F364" i="5" s="1"/>
  <c r="E361" i="5"/>
  <c r="F361" i="5" s="1"/>
  <c r="E352" i="5"/>
  <c r="F352" i="5" s="1"/>
  <c r="E522" i="5"/>
  <c r="F522" i="5" s="1"/>
  <c r="E517" i="5"/>
  <c r="F517" i="5" s="1"/>
  <c r="E508" i="5"/>
  <c r="F508" i="5" s="1"/>
  <c r="E474" i="5"/>
  <c r="F474" i="5" s="1"/>
  <c r="E471" i="5"/>
  <c r="F471" i="5" s="1"/>
  <c r="E468" i="5"/>
  <c r="F468" i="5" s="1"/>
  <c r="E467" i="5"/>
  <c r="F467" i="5" s="1"/>
  <c r="E466" i="5"/>
  <c r="F466" i="5" s="1"/>
  <c r="E461" i="5"/>
  <c r="F461" i="5" s="1"/>
  <c r="F460" i="5"/>
  <c r="F457" i="5"/>
  <c r="E455" i="5"/>
  <c r="F455" i="5" s="1"/>
  <c r="E447" i="5"/>
  <c r="F447" i="5" s="1"/>
  <c r="E446" i="5"/>
  <c r="F446" i="5" s="1"/>
  <c r="E444" i="5"/>
  <c r="F444" i="5" s="1"/>
  <c r="E441" i="5"/>
  <c r="F441" i="5" s="1"/>
  <c r="E440" i="5"/>
  <c r="F440" i="5" s="1"/>
  <c r="E437" i="5"/>
  <c r="F437" i="5" s="1"/>
  <c r="E436" i="5"/>
  <c r="F436" i="5" s="1"/>
  <c r="E428" i="5"/>
  <c r="F428" i="5" s="1"/>
  <c r="E427" i="5"/>
  <c r="F427" i="5" s="1"/>
  <c r="E423" i="5"/>
  <c r="F423" i="5" s="1"/>
  <c r="E422" i="5"/>
  <c r="F422" i="5" s="1"/>
  <c r="E421" i="5"/>
  <c r="F421" i="5" s="1"/>
  <c r="E420" i="5"/>
  <c r="F420" i="5" s="1"/>
  <c r="E419" i="5"/>
  <c r="F419" i="5" s="1"/>
  <c r="E416" i="5"/>
  <c r="F416" i="5" s="1"/>
  <c r="F414" i="5"/>
  <c r="E413" i="5"/>
  <c r="F413" i="5" s="1"/>
  <c r="E412" i="5"/>
  <c r="F412" i="5" s="1"/>
  <c r="E408" i="5"/>
  <c r="F408" i="5" s="1"/>
  <c r="E404" i="5"/>
  <c r="F404" i="5" s="1"/>
  <c r="E403" i="5"/>
  <c r="F403" i="5" s="1"/>
  <c r="E392" i="5"/>
  <c r="F392" i="5" s="1"/>
  <c r="E390" i="5"/>
  <c r="F390" i="5" s="1"/>
  <c r="E389" i="5"/>
  <c r="F389" i="5" s="1"/>
  <c r="F385" i="5"/>
  <c r="E384" i="5"/>
  <c r="F384" i="5" s="1"/>
  <c r="E382" i="5"/>
  <c r="F382" i="5" s="1"/>
  <c r="E381" i="5"/>
  <c r="F381" i="5" s="1"/>
  <c r="E378" i="5"/>
  <c r="F378" i="5" s="1"/>
  <c r="F356" i="5"/>
  <c r="E353" i="5"/>
  <c r="F353" i="5" s="1"/>
  <c r="E480" i="4"/>
  <c r="F480" i="4" s="1"/>
  <c r="F462" i="4"/>
  <c r="F461" i="4"/>
  <c r="E457" i="4"/>
  <c r="F457" i="4" s="1"/>
  <c r="E445" i="4"/>
  <c r="F445" i="4" s="1"/>
  <c r="E433" i="4"/>
  <c r="F433" i="4" s="1"/>
  <c r="F352" i="4"/>
  <c r="E342" i="4"/>
  <c r="F342" i="4" s="1"/>
  <c r="E341" i="4"/>
  <c r="F341" i="4" s="1"/>
  <c r="E330" i="4"/>
  <c r="F330" i="4" s="1"/>
  <c r="E328" i="4"/>
  <c r="F328" i="4" s="1"/>
  <c r="E325" i="4"/>
  <c r="F325" i="4" s="1"/>
  <c r="E324" i="4"/>
  <c r="F324" i="4" s="1"/>
  <c r="E323" i="4"/>
  <c r="F323" i="4" s="1"/>
  <c r="E314" i="4"/>
  <c r="F314" i="4" s="1"/>
  <c r="E310" i="4"/>
  <c r="F310" i="4" s="1"/>
  <c r="F309" i="4"/>
  <c r="E437" i="4" l="1"/>
  <c r="F437" i="4" s="1"/>
  <c r="E382" i="4"/>
  <c r="F382" i="4" s="1"/>
  <c r="E455" i="4"/>
  <c r="F455" i="4" s="1"/>
  <c r="E478" i="4"/>
  <c r="F478" i="4" s="1"/>
  <c r="E375" i="4"/>
  <c r="F375" i="4" s="1"/>
  <c r="E463" i="4"/>
  <c r="F463" i="4" s="1"/>
  <c r="E489" i="5"/>
  <c r="F489" i="5" s="1"/>
  <c r="E496" i="5"/>
  <c r="F496" i="5" s="1"/>
  <c r="E462" i="5"/>
  <c r="F462" i="5" s="1"/>
  <c r="E499" i="5"/>
  <c r="F499" i="5" s="1"/>
  <c r="E481" i="5"/>
  <c r="F481" i="5" s="1"/>
  <c r="E504" i="5"/>
  <c r="F504" i="5" s="1"/>
  <c r="E506" i="5"/>
  <c r="F506" i="5" s="1"/>
  <c r="E483" i="5"/>
  <c r="F483" i="5" s="1"/>
  <c r="E485" i="5"/>
  <c r="F485" i="5" s="1"/>
  <c r="E374" i="5"/>
  <c r="F374" i="5" s="1"/>
  <c r="E488" i="5"/>
  <c r="F488" i="5" s="1"/>
  <c r="E397" i="5"/>
  <c r="F397" i="5" s="1"/>
  <c r="E429" i="5"/>
  <c r="F429" i="5" s="1"/>
  <c r="E494" i="5"/>
  <c r="F494" i="5" s="1"/>
  <c r="E520" i="5"/>
  <c r="F520" i="5" s="1"/>
  <c r="G517" i="5" s="1"/>
  <c r="E393" i="5"/>
  <c r="F393" i="5" s="1"/>
  <c r="E398" i="5"/>
  <c r="F398" i="5" s="1"/>
  <c r="E435" i="5"/>
  <c r="F435" i="5" s="1"/>
  <c r="E454" i="5"/>
  <c r="F454" i="5" s="1"/>
  <c r="E495" i="5"/>
  <c r="F495" i="5" s="1"/>
  <c r="E521" i="5"/>
  <c r="F521" i="5" s="1"/>
  <c r="E362" i="5"/>
  <c r="F362" i="5" s="1"/>
  <c r="E363" i="5"/>
  <c r="F363" i="5" s="1"/>
  <c r="E466" i="4"/>
  <c r="F466" i="4" s="1"/>
  <c r="E469" i="4"/>
  <c r="F469" i="4" s="1"/>
  <c r="E481" i="4"/>
  <c r="F481" i="4" s="1"/>
  <c r="E311" i="4"/>
  <c r="F311" i="4" s="1"/>
  <c r="E334" i="4"/>
  <c r="F334" i="4" s="1"/>
  <c r="E348" i="4"/>
  <c r="F348" i="4" s="1"/>
  <c r="E387" i="4"/>
  <c r="F387" i="4" s="1"/>
  <c r="E473" i="4"/>
  <c r="F473" i="4" s="1"/>
  <c r="E483" i="4"/>
  <c r="F483" i="4" s="1"/>
  <c r="E346" i="4"/>
  <c r="F346" i="4" s="1"/>
  <c r="E335" i="4"/>
  <c r="F335" i="4" s="1"/>
  <c r="E396" i="4"/>
  <c r="F396" i="4" s="1"/>
  <c r="E482" i="4"/>
  <c r="F482" i="4" s="1"/>
  <c r="E336" i="4"/>
  <c r="F336" i="4" s="1"/>
  <c r="E351" i="4"/>
  <c r="F351" i="4" s="1"/>
  <c r="E476" i="4"/>
  <c r="F476" i="4" s="1"/>
  <c r="E464" i="4"/>
  <c r="F464" i="4" s="1"/>
  <c r="E343" i="4"/>
  <c r="F343" i="4" s="1"/>
  <c r="E332" i="4"/>
  <c r="F332" i="4" s="1"/>
  <c r="E350" i="4"/>
  <c r="F350" i="4" s="1"/>
  <c r="E474" i="4"/>
  <c r="F474" i="4" s="1"/>
  <c r="E338" i="4"/>
  <c r="F338" i="4" s="1"/>
  <c r="E417" i="4"/>
  <c r="F417" i="4" s="1"/>
  <c r="E401" i="4"/>
  <c r="F401" i="4" s="1"/>
  <c r="E315" i="4"/>
  <c r="F315" i="4" s="1"/>
  <c r="E344" i="4"/>
  <c r="F344" i="4" s="1"/>
  <c r="E361" i="4"/>
  <c r="F361" i="4" s="1"/>
  <c r="E379" i="4"/>
  <c r="F379" i="4" s="1"/>
  <c r="E410" i="4"/>
  <c r="F410" i="4" s="1"/>
  <c r="E439" i="4"/>
  <c r="F439" i="4" s="1"/>
  <c r="E378" i="4"/>
  <c r="F378" i="4" s="1"/>
  <c r="E438" i="4"/>
  <c r="F438" i="4" s="1"/>
  <c r="E316" i="4"/>
  <c r="F316" i="4" s="1"/>
  <c r="E363" i="4"/>
  <c r="F363" i="4" s="1"/>
  <c r="E380" i="4"/>
  <c r="F380" i="4" s="1"/>
  <c r="E413" i="4"/>
  <c r="F413" i="4" s="1"/>
  <c r="E442" i="4"/>
  <c r="F442" i="4" s="1"/>
  <c r="E360" i="4"/>
  <c r="F360" i="4" s="1"/>
  <c r="E364" i="4"/>
  <c r="F364" i="4" s="1"/>
  <c r="E381" i="4"/>
  <c r="F381" i="4" s="1"/>
  <c r="E443" i="4"/>
  <c r="F443" i="4" s="1"/>
  <c r="E365" i="4"/>
  <c r="F365" i="4" s="1"/>
  <c r="E426" i="4"/>
  <c r="F426" i="4" s="1"/>
  <c r="E386" i="4"/>
  <c r="F386" i="4" s="1"/>
  <c r="E432" i="4"/>
  <c r="F432" i="4" s="1"/>
  <c r="E150" i="7"/>
  <c r="F150" i="7" s="1"/>
  <c r="E182" i="2"/>
  <c r="F182" i="2" s="1"/>
  <c r="E188" i="2"/>
  <c r="F188" i="2" s="1"/>
  <c r="E220" i="2"/>
  <c r="F220" i="2" s="1"/>
  <c r="E217" i="1"/>
  <c r="F217" i="1" s="1"/>
  <c r="E144" i="7"/>
  <c r="F144" i="7" s="1"/>
  <c r="E145" i="7"/>
  <c r="F145" i="7" s="1"/>
  <c r="E149" i="7"/>
  <c r="F149" i="7" s="1"/>
  <c r="E148" i="7"/>
  <c r="F148" i="7" s="1"/>
  <c r="E147" i="7"/>
  <c r="F147" i="7" s="1"/>
  <c r="G123" i="7"/>
  <c r="E160" i="1"/>
  <c r="F160" i="1" s="1"/>
  <c r="E197" i="1"/>
  <c r="F197" i="1" s="1"/>
  <c r="E194" i="1"/>
  <c r="F194" i="1" s="1"/>
  <c r="E191" i="1"/>
  <c r="F191" i="1" s="1"/>
  <c r="E192" i="1"/>
  <c r="F192" i="1" s="1"/>
  <c r="E195" i="1"/>
  <c r="F195" i="1" s="1"/>
  <c r="E162" i="1"/>
  <c r="F162" i="1" s="1"/>
  <c r="E170" i="1"/>
  <c r="F170" i="1" s="1"/>
  <c r="E163" i="1"/>
  <c r="F163" i="1" s="1"/>
  <c r="E165" i="1"/>
  <c r="F165" i="1" s="1"/>
  <c r="E166" i="1"/>
  <c r="F166" i="1" s="1"/>
  <c r="E168" i="1"/>
  <c r="F168" i="1" s="1"/>
  <c r="E157" i="1"/>
  <c r="F157" i="1" s="1"/>
  <c r="E158" i="1"/>
  <c r="F158" i="1" s="1"/>
  <c r="E154" i="1"/>
  <c r="F154" i="1" s="1"/>
  <c r="E159" i="1"/>
  <c r="F159" i="1" s="1"/>
  <c r="E155" i="1"/>
  <c r="F155" i="1" s="1"/>
  <c r="E215" i="2"/>
  <c r="F215" i="2" s="1"/>
  <c r="E218" i="2"/>
  <c r="F218" i="2" s="1"/>
  <c r="E214" i="2"/>
  <c r="F214" i="2" s="1"/>
  <c r="E193" i="2"/>
  <c r="F193" i="2" s="1"/>
  <c r="E190" i="2"/>
  <c r="F190" i="2" s="1"/>
  <c r="E194" i="2"/>
  <c r="F194" i="2" s="1"/>
  <c r="E195" i="2"/>
  <c r="F195" i="2" s="1"/>
  <c r="E191" i="2"/>
  <c r="F191" i="2" s="1"/>
  <c r="E187" i="2"/>
  <c r="F187" i="2" s="1"/>
  <c r="E170" i="2"/>
  <c r="F170" i="2" s="1"/>
  <c r="E173" i="2"/>
  <c r="F173" i="2" s="1"/>
  <c r="E171" i="2"/>
  <c r="F171" i="2" s="1"/>
  <c r="E168" i="2"/>
  <c r="F168" i="2" s="1"/>
  <c r="E167" i="2"/>
  <c r="F167" i="2" s="1"/>
  <c r="E166" i="2"/>
  <c r="F166" i="2" s="1"/>
  <c r="E163" i="2"/>
  <c r="F163" i="2" s="1"/>
  <c r="E160" i="2"/>
  <c r="F160" i="2" s="1"/>
  <c r="E161" i="2"/>
  <c r="F161" i="2" s="1"/>
  <c r="E164" i="2"/>
  <c r="F164" i="2" s="1"/>
  <c r="E475" i="4"/>
  <c r="F475" i="4" s="1"/>
  <c r="E470" i="4"/>
  <c r="F470" i="4" s="1"/>
  <c r="E467" i="4"/>
  <c r="F467" i="4" s="1"/>
  <c r="E459" i="4"/>
  <c r="F459" i="4" s="1"/>
  <c r="E460" i="4"/>
  <c r="F460" i="4" s="1"/>
  <c r="E458" i="4"/>
  <c r="F458" i="4" s="1"/>
  <c r="E440" i="4"/>
  <c r="F440" i="4" s="1"/>
  <c r="E435" i="4"/>
  <c r="F435" i="4" s="1"/>
  <c r="E427" i="4"/>
  <c r="F427" i="4" s="1"/>
  <c r="E428" i="4"/>
  <c r="F428" i="4" s="1"/>
  <c r="E429" i="4"/>
  <c r="F429" i="4" s="1"/>
  <c r="E423" i="4"/>
  <c r="F423" i="4" s="1"/>
  <c r="E419" i="4"/>
  <c r="F419" i="4" s="1"/>
  <c r="E420" i="4"/>
  <c r="F420" i="4" s="1"/>
  <c r="E421" i="4"/>
  <c r="F421" i="4" s="1"/>
  <c r="E422" i="4"/>
  <c r="F422" i="4" s="1"/>
  <c r="E412" i="4"/>
  <c r="F412" i="4" s="1"/>
  <c r="E414" i="4"/>
  <c r="F414" i="4" s="1"/>
  <c r="E415" i="4"/>
  <c r="F415" i="4" s="1"/>
  <c r="E395" i="4"/>
  <c r="F395" i="4" s="1"/>
  <c r="E399" i="4"/>
  <c r="F399" i="4" s="1"/>
  <c r="E398" i="4"/>
  <c r="F398" i="4" s="1"/>
  <c r="E388" i="4"/>
  <c r="F388" i="4" s="1"/>
  <c r="E389" i="4"/>
  <c r="F389" i="4" s="1"/>
  <c r="E391" i="4"/>
  <c r="F391" i="4" s="1"/>
  <c r="E393" i="4"/>
  <c r="F393" i="4" s="1"/>
  <c r="E392" i="4"/>
  <c r="F392" i="4" s="1"/>
  <c r="E384" i="4"/>
  <c r="F384" i="4" s="1"/>
  <c r="E374" i="4"/>
  <c r="F374" i="4" s="1"/>
  <c r="E345" i="4"/>
  <c r="F345" i="4" s="1"/>
  <c r="E337" i="4"/>
  <c r="F337" i="4" s="1"/>
  <c r="E327" i="4"/>
  <c r="F327" i="4" s="1"/>
  <c r="G324" i="4" s="1"/>
  <c r="E317" i="4"/>
  <c r="F317" i="4" s="1"/>
  <c r="E318" i="4"/>
  <c r="F318" i="4" s="1"/>
  <c r="E321" i="4"/>
  <c r="F321" i="4" s="1"/>
  <c r="E320" i="4"/>
  <c r="F320" i="4" s="1"/>
  <c r="E523" i="5"/>
  <c r="F523" i="5" s="1"/>
  <c r="E514" i="5"/>
  <c r="F514" i="5" s="1"/>
  <c r="E515" i="5"/>
  <c r="F515" i="5" s="1"/>
  <c r="E516" i="5"/>
  <c r="F516" i="5" s="1"/>
  <c r="E510" i="5"/>
  <c r="F510" i="5" s="1"/>
  <c r="E511" i="5"/>
  <c r="F511" i="5" s="1"/>
  <c r="E507" i="5"/>
  <c r="F507" i="5" s="1"/>
  <c r="E509" i="5"/>
  <c r="F509" i="5" s="1"/>
  <c r="E497" i="5"/>
  <c r="F497" i="5" s="1"/>
  <c r="E500" i="5"/>
  <c r="F500" i="5" s="1"/>
  <c r="E501" i="5"/>
  <c r="F501" i="5" s="1"/>
  <c r="E482" i="5"/>
  <c r="F482" i="5" s="1"/>
  <c r="E486" i="5"/>
  <c r="F486" i="5" s="1"/>
  <c r="E490" i="5"/>
  <c r="F490" i="5" s="1"/>
  <c r="E492" i="5"/>
  <c r="F492" i="5" s="1"/>
  <c r="E475" i="5"/>
  <c r="F475" i="5" s="1"/>
  <c r="E476" i="5"/>
  <c r="F476" i="5" s="1"/>
  <c r="E478" i="5"/>
  <c r="F478" i="5" s="1"/>
  <c r="E480" i="5"/>
  <c r="F480" i="5" s="1"/>
  <c r="E469" i="5"/>
  <c r="F469" i="5" s="1"/>
  <c r="G468" i="5" s="1"/>
  <c r="E472" i="5"/>
  <c r="F472" i="5" s="1"/>
  <c r="E464" i="5"/>
  <c r="F464" i="5" s="1"/>
  <c r="G461" i="5" s="1"/>
  <c r="E456" i="5"/>
  <c r="F456" i="5" s="1"/>
  <c r="E450" i="5"/>
  <c r="F450" i="5" s="1"/>
  <c r="E451" i="5"/>
  <c r="F451" i="5" s="1"/>
  <c r="E448" i="5"/>
  <c r="F448" i="5" s="1"/>
  <c r="E449" i="5"/>
  <c r="F449" i="5" s="1"/>
  <c r="E439" i="5"/>
  <c r="F439" i="5" s="1"/>
  <c r="G436" i="5" s="1"/>
  <c r="E430" i="5"/>
  <c r="F430" i="5" s="1"/>
  <c r="E432" i="5"/>
  <c r="F432" i="5" s="1"/>
  <c r="E433" i="5"/>
  <c r="F433" i="5" s="1"/>
  <c r="E425" i="5"/>
  <c r="F425" i="5" s="1"/>
  <c r="G422" i="5" s="1"/>
  <c r="E415" i="5"/>
  <c r="F415" i="5" s="1"/>
  <c r="G415" i="5" s="1"/>
  <c r="E407" i="5"/>
  <c r="F407" i="5" s="1"/>
  <c r="E410" i="5"/>
  <c r="F410" i="5" s="1"/>
  <c r="E400" i="5"/>
  <c r="F400" i="5" s="1"/>
  <c r="G400" i="5" s="1"/>
  <c r="E401" i="5"/>
  <c r="F401" i="5" s="1"/>
  <c r="E405" i="5"/>
  <c r="F405" i="5" s="1"/>
  <c r="E399" i="5"/>
  <c r="F399" i="5" s="1"/>
  <c r="E394" i="5"/>
  <c r="F394" i="5" s="1"/>
  <c r="E391" i="5"/>
  <c r="F391" i="5" s="1"/>
  <c r="E386" i="5"/>
  <c r="F386" i="5" s="1"/>
  <c r="E383" i="5"/>
  <c r="F383" i="5" s="1"/>
  <c r="G378" i="5" s="1"/>
  <c r="E376" i="5"/>
  <c r="F376" i="5" s="1"/>
  <c r="E377" i="5"/>
  <c r="F377" i="5" s="1"/>
  <c r="E375" i="5"/>
  <c r="F375" i="5" s="1"/>
  <c r="E371" i="5"/>
  <c r="F371" i="5" s="1"/>
  <c r="E367" i="5"/>
  <c r="F367" i="5" s="1"/>
  <c r="E370" i="5"/>
  <c r="F370" i="5" s="1"/>
  <c r="E369" i="5"/>
  <c r="F369" i="5" s="1"/>
  <c r="E368" i="5"/>
  <c r="F368" i="5" s="1"/>
  <c r="E357" i="5"/>
  <c r="F357" i="5" s="1"/>
  <c r="E358" i="5"/>
  <c r="F358" i="5" s="1"/>
  <c r="E360" i="5"/>
  <c r="F360" i="5" s="1"/>
  <c r="E354" i="5"/>
  <c r="F354" i="5" s="1"/>
  <c r="E350" i="5"/>
  <c r="F350" i="5" s="1"/>
  <c r="E355" i="5"/>
  <c r="F355" i="5" s="1"/>
  <c r="E349" i="5"/>
  <c r="F349" i="5" s="1"/>
  <c r="G409" i="4" l="1"/>
  <c r="G454" i="4"/>
  <c r="G439" i="4"/>
  <c r="G381" i="4"/>
  <c r="G360" i="4"/>
  <c r="G477" i="4"/>
  <c r="G423" i="4"/>
  <c r="G432" i="4"/>
  <c r="G331" i="4"/>
  <c r="G407" i="5"/>
  <c r="G371" i="5"/>
  <c r="G503" i="5"/>
  <c r="G443" i="5"/>
  <c r="G393" i="5"/>
  <c r="G386" i="5"/>
  <c r="G429" i="5"/>
  <c r="G496" i="5"/>
  <c r="G510" i="5"/>
  <c r="G482" i="5"/>
  <c r="G364" i="5"/>
  <c r="G450" i="5"/>
  <c r="G475" i="5"/>
  <c r="G357" i="5"/>
  <c r="G338" i="4"/>
  <c r="G345" i="4"/>
  <c r="G463" i="4"/>
  <c r="G310" i="4"/>
  <c r="G388" i="4"/>
  <c r="G317" i="4"/>
  <c r="G374" i="4"/>
  <c r="G416" i="4"/>
  <c r="G470" i="4"/>
  <c r="G395" i="4"/>
  <c r="E183" i="2"/>
  <c r="F183" i="2" s="1"/>
  <c r="E189" i="2"/>
  <c r="F189" i="2" s="1"/>
  <c r="E184" i="2"/>
  <c r="F184" i="2" s="1"/>
  <c r="E212" i="1"/>
  <c r="F212" i="1" s="1"/>
  <c r="E213" i="1"/>
  <c r="F213" i="1" s="1"/>
  <c r="E182" i="1"/>
  <c r="F182" i="1" s="1"/>
  <c r="E167" i="7"/>
  <c r="F167" i="7" s="1"/>
  <c r="E168" i="7"/>
  <c r="F168" i="7" s="1"/>
  <c r="E163" i="7"/>
  <c r="F163" i="7" s="1"/>
  <c r="E165" i="7"/>
  <c r="F165" i="7" s="1"/>
  <c r="E166" i="7"/>
  <c r="F166" i="7" s="1"/>
  <c r="E162" i="7"/>
  <c r="F162" i="7" s="1"/>
  <c r="E181" i="2"/>
  <c r="F181" i="2" s="1"/>
  <c r="E179" i="2"/>
  <c r="F179" i="2" s="1"/>
  <c r="E203" i="2"/>
  <c r="F203" i="2" s="1"/>
  <c r="E180" i="2"/>
  <c r="F180" i="2" s="1"/>
  <c r="E176" i="2"/>
  <c r="F176" i="2" s="1"/>
  <c r="E177" i="2"/>
  <c r="F177" i="2" s="1"/>
  <c r="E186" i="2"/>
  <c r="F186" i="2" s="1"/>
  <c r="E217" i="2"/>
  <c r="F217" i="2" s="1"/>
  <c r="E219" i="2"/>
  <c r="F219" i="2" s="1"/>
  <c r="E216" i="1"/>
  <c r="F216" i="1" s="1"/>
  <c r="E218" i="1"/>
  <c r="F218" i="1" s="1"/>
  <c r="E215" i="1"/>
  <c r="F215" i="1" s="1"/>
  <c r="G144" i="7"/>
  <c r="E183" i="1"/>
  <c r="F183" i="1" s="1"/>
  <c r="E177" i="1"/>
  <c r="F177" i="1" s="1"/>
  <c r="E181" i="1"/>
  <c r="F181" i="1" s="1"/>
  <c r="E178" i="1"/>
  <c r="F178" i="1" s="1"/>
  <c r="E180" i="1"/>
  <c r="F180" i="1" s="1"/>
  <c r="G162" i="1"/>
  <c r="E175" i="1"/>
  <c r="F175" i="1" s="1"/>
  <c r="G191" i="1"/>
  <c r="E174" i="1"/>
  <c r="F174" i="1" s="1"/>
  <c r="E169" i="1"/>
  <c r="F169" i="1" s="1"/>
  <c r="E173" i="1"/>
  <c r="F173" i="1" s="1"/>
  <c r="E172" i="1"/>
  <c r="F172" i="1" s="1"/>
  <c r="G154" i="1"/>
  <c r="G190" i="2"/>
  <c r="G160" i="2"/>
  <c r="G167" i="2"/>
  <c r="G489" i="5"/>
  <c r="G349" i="5"/>
  <c r="B15" i="8" l="1" a="1"/>
  <c r="B15" i="8" s="1"/>
  <c r="B16" i="8" a="1"/>
  <c r="B16" i="8" s="1"/>
  <c r="E202" i="2"/>
  <c r="F202" i="2" s="1"/>
  <c r="E201" i="2"/>
  <c r="F201" i="2" s="1"/>
  <c r="E212" i="2"/>
  <c r="F212" i="2" s="1"/>
  <c r="E198" i="2"/>
  <c r="F198" i="2" s="1"/>
  <c r="G183" i="2"/>
  <c r="E204" i="1"/>
  <c r="F204" i="1" s="1"/>
  <c r="E201" i="1"/>
  <c r="F201" i="1" s="1"/>
  <c r="E198" i="1"/>
  <c r="F198" i="1" s="1"/>
  <c r="E202" i="1"/>
  <c r="F202" i="1" s="1"/>
  <c r="E203" i="1"/>
  <c r="F203" i="1" s="1"/>
  <c r="E199" i="1"/>
  <c r="F199" i="1" s="1"/>
  <c r="G177" i="1"/>
  <c r="G162" i="7"/>
  <c r="E197" i="2"/>
  <c r="F197" i="2" s="1"/>
  <c r="E200" i="2"/>
  <c r="F200" i="2" s="1"/>
  <c r="G176" i="2"/>
  <c r="G214" i="2"/>
  <c r="G212" i="1"/>
  <c r="I205" i="1"/>
  <c r="I220" i="1" s="1"/>
  <c r="G169" i="1"/>
  <c r="E189" i="1"/>
  <c r="F189" i="1" s="1"/>
  <c r="E184" i="1"/>
  <c r="F184" i="1" s="1"/>
  <c r="E187" i="1"/>
  <c r="F187" i="1" s="1"/>
  <c r="E190" i="1"/>
  <c r="F190" i="1" s="1"/>
  <c r="E185" i="1"/>
  <c r="F185" i="1" s="1"/>
  <c r="E188" i="1"/>
  <c r="F188" i="1" s="1"/>
  <c r="E209" i="2" l="1"/>
  <c r="F209" i="2" s="1"/>
  <c r="E211" i="2"/>
  <c r="F211" i="2" s="1"/>
  <c r="E207" i="2"/>
  <c r="F207" i="2" s="1"/>
  <c r="E206" i="2"/>
  <c r="F206" i="2" s="1"/>
  <c r="G197" i="2"/>
  <c r="E210" i="2"/>
  <c r="F210" i="2" s="1"/>
  <c r="G198" i="1"/>
  <c r="E226" i="2"/>
  <c r="F226" i="2" s="1"/>
  <c r="E225" i="2"/>
  <c r="F225" i="2" s="1"/>
  <c r="E224" i="2"/>
  <c r="F224" i="2" s="1"/>
  <c r="E222" i="2"/>
  <c r="F222" i="2" s="1"/>
  <c r="E227" i="2"/>
  <c r="F227" i="2" s="1"/>
  <c r="E221" i="2"/>
  <c r="F221" i="2" s="1"/>
  <c r="E206" i="1"/>
  <c r="F206" i="1" s="1"/>
  <c r="E208" i="1"/>
  <c r="F208" i="1" s="1"/>
  <c r="E210" i="1"/>
  <c r="F210" i="1" s="1"/>
  <c r="E205" i="1"/>
  <c r="F205" i="1" s="1"/>
  <c r="E209" i="1"/>
  <c r="F209" i="1" s="1"/>
  <c r="E211" i="1"/>
  <c r="F211" i="1" s="1"/>
  <c r="G184" i="1"/>
  <c r="G206" i="2" l="1"/>
  <c r="G221" i="2"/>
  <c r="G205" i="1"/>
  <c r="E225" i="1"/>
  <c r="F225" i="1" s="1"/>
  <c r="E221" i="1"/>
  <c r="F221" i="1" s="1"/>
  <c r="E223" i="1"/>
  <c r="F223" i="1" s="1"/>
  <c r="E224" i="1"/>
  <c r="F224" i="1" s="1"/>
  <c r="E226" i="1"/>
  <c r="F226" i="1" s="1"/>
  <c r="E220" i="1"/>
  <c r="F220" i="1" s="1"/>
  <c r="G220" i="1" l="1"/>
  <c r="P11" i="1"/>
  <c r="E157" i="2" l="1"/>
  <c r="F157" i="2" s="1"/>
  <c r="E155" i="2"/>
  <c r="F155" i="2" s="1"/>
  <c r="E156" i="2"/>
  <c r="F156" i="2" s="1"/>
  <c r="E158" i="2"/>
  <c r="F158" i="2" s="1"/>
  <c r="E153" i="2"/>
  <c r="F153" i="2" s="1"/>
  <c r="E152" i="2"/>
  <c r="F152" i="2" s="1"/>
  <c r="E15" i="7"/>
  <c r="F15" i="7" s="1"/>
  <c r="F119" i="7"/>
  <c r="F113" i="7"/>
  <c r="F112" i="7"/>
  <c r="F111" i="7"/>
  <c r="F110" i="7"/>
  <c r="F109" i="7"/>
  <c r="F99" i="7"/>
  <c r="F98" i="7"/>
  <c r="F97" i="7"/>
  <c r="F96" i="7"/>
  <c r="F95" i="7"/>
  <c r="F85" i="7"/>
  <c r="F84" i="7"/>
  <c r="F83" i="7"/>
  <c r="F82" i="7"/>
  <c r="F81" i="7"/>
  <c r="F76" i="7"/>
  <c r="F75" i="7"/>
  <c r="F74" i="7"/>
  <c r="F73" i="7"/>
  <c r="F67" i="7"/>
  <c r="F66" i="7"/>
  <c r="F65" i="7"/>
  <c r="F64" i="7"/>
  <c r="F63" i="7"/>
  <c r="F53" i="7"/>
  <c r="F52" i="7"/>
  <c r="F51" i="7"/>
  <c r="F50" i="7"/>
  <c r="F49" i="7"/>
  <c r="F39" i="7"/>
  <c r="F38" i="7"/>
  <c r="F37" i="7"/>
  <c r="F36" i="7"/>
  <c r="F35" i="7"/>
  <c r="F25" i="7"/>
  <c r="F24" i="7"/>
  <c r="F23" i="7"/>
  <c r="F22" i="7"/>
  <c r="F21" i="7"/>
  <c r="F11" i="7"/>
  <c r="F10" i="7"/>
  <c r="F9" i="7"/>
  <c r="F8" i="7"/>
  <c r="F7" i="7"/>
  <c r="F179" i="6"/>
  <c r="F178" i="6"/>
  <c r="F177" i="6"/>
  <c r="F176" i="6"/>
  <c r="F175" i="6"/>
  <c r="F165" i="6"/>
  <c r="F164" i="6"/>
  <c r="F163" i="6"/>
  <c r="F162" i="6"/>
  <c r="F161" i="6"/>
  <c r="F151" i="6"/>
  <c r="F150" i="6"/>
  <c r="F149" i="6"/>
  <c r="F148" i="6"/>
  <c r="F147" i="6"/>
  <c r="F137" i="6"/>
  <c r="F136" i="6"/>
  <c r="F135" i="6"/>
  <c r="F134" i="6"/>
  <c r="F133" i="6"/>
  <c r="F123" i="6"/>
  <c r="F122" i="6"/>
  <c r="F121" i="6"/>
  <c r="F120" i="6"/>
  <c r="F119" i="6"/>
  <c r="F109" i="6"/>
  <c r="F108" i="6"/>
  <c r="F107" i="6"/>
  <c r="F106" i="6"/>
  <c r="F105" i="6"/>
  <c r="F95" i="6"/>
  <c r="F94" i="6"/>
  <c r="F93" i="6"/>
  <c r="F92" i="6"/>
  <c r="F91" i="6"/>
  <c r="F81" i="6"/>
  <c r="F80" i="6"/>
  <c r="F79" i="6"/>
  <c r="F78" i="6"/>
  <c r="F77" i="6"/>
  <c r="F67" i="6"/>
  <c r="F66" i="6"/>
  <c r="F65" i="6"/>
  <c r="F64" i="6"/>
  <c r="F63" i="6"/>
  <c r="F53" i="6"/>
  <c r="F52" i="6"/>
  <c r="F51" i="6"/>
  <c r="F50" i="6"/>
  <c r="F49" i="6"/>
  <c r="F39" i="6"/>
  <c r="F38" i="6"/>
  <c r="F37" i="6"/>
  <c r="F36" i="6"/>
  <c r="F35" i="6"/>
  <c r="F25" i="6"/>
  <c r="F24" i="6"/>
  <c r="F23" i="6"/>
  <c r="F22" i="6"/>
  <c r="F21" i="6"/>
  <c r="F11" i="6"/>
  <c r="F10" i="6"/>
  <c r="F9" i="6"/>
  <c r="F8" i="6"/>
  <c r="F7" i="6"/>
  <c r="E345" i="5"/>
  <c r="F345" i="5" s="1"/>
  <c r="E344" i="5"/>
  <c r="F344" i="5" s="1"/>
  <c r="E343" i="5"/>
  <c r="F343" i="5" s="1"/>
  <c r="E342" i="5"/>
  <c r="F342" i="5" s="1"/>
  <c r="E341" i="5"/>
  <c r="F341" i="5" s="1"/>
  <c r="F340" i="5"/>
  <c r="F339" i="5"/>
  <c r="F338" i="5"/>
  <c r="F337" i="5"/>
  <c r="F336" i="5"/>
  <c r="E335" i="5"/>
  <c r="F335" i="5" s="1"/>
  <c r="E333" i="5"/>
  <c r="F333" i="5" s="1"/>
  <c r="E332" i="5"/>
  <c r="F332" i="5" s="1"/>
  <c r="E331" i="5"/>
  <c r="F331" i="5" s="1"/>
  <c r="E330" i="5"/>
  <c r="F330" i="5" s="1"/>
  <c r="E329" i="5"/>
  <c r="F329" i="5" s="1"/>
  <c r="E328" i="5"/>
  <c r="F328" i="5" s="1"/>
  <c r="E327" i="5"/>
  <c r="F327" i="5" s="1"/>
  <c r="F326" i="5"/>
  <c r="F325" i="5"/>
  <c r="F324" i="5"/>
  <c r="F323" i="5"/>
  <c r="F322" i="5"/>
  <c r="E321" i="5"/>
  <c r="F321" i="5" s="1"/>
  <c r="E319" i="5"/>
  <c r="F319" i="5" s="1"/>
  <c r="E318" i="5"/>
  <c r="F318" i="5" s="1"/>
  <c r="E317" i="5"/>
  <c r="F317" i="5" s="1"/>
  <c r="E316" i="5"/>
  <c r="F316" i="5" s="1"/>
  <c r="E315" i="5"/>
  <c r="F315" i="5" s="1"/>
  <c r="E314" i="5"/>
  <c r="F314" i="5" s="1"/>
  <c r="E313" i="5"/>
  <c r="F313" i="5" s="1"/>
  <c r="F312" i="5"/>
  <c r="F311" i="5"/>
  <c r="F310" i="5"/>
  <c r="F309" i="5"/>
  <c r="F308" i="5"/>
  <c r="E307" i="5"/>
  <c r="F307" i="5" s="1"/>
  <c r="E305" i="5"/>
  <c r="F305" i="5" s="1"/>
  <c r="E304" i="5"/>
  <c r="F304" i="5" s="1"/>
  <c r="E303" i="5"/>
  <c r="F303" i="5" s="1"/>
  <c r="E302" i="5"/>
  <c r="F302" i="5" s="1"/>
  <c r="E301" i="5"/>
  <c r="F301" i="5" s="1"/>
  <c r="E300" i="5"/>
  <c r="F300" i="5" s="1"/>
  <c r="E299" i="5"/>
  <c r="F299" i="5" s="1"/>
  <c r="F298" i="5"/>
  <c r="F297" i="5"/>
  <c r="F296" i="5"/>
  <c r="F295" i="5"/>
  <c r="F294" i="5"/>
  <c r="E293" i="5"/>
  <c r="F293" i="5" s="1"/>
  <c r="E291" i="5"/>
  <c r="F291" i="5" s="1"/>
  <c r="E290" i="5"/>
  <c r="F290" i="5" s="1"/>
  <c r="E289" i="5"/>
  <c r="F289" i="5" s="1"/>
  <c r="E288" i="5"/>
  <c r="F288" i="5" s="1"/>
  <c r="E287" i="5"/>
  <c r="F287" i="5" s="1"/>
  <c r="E286" i="5"/>
  <c r="F286" i="5" s="1"/>
  <c r="E285" i="5"/>
  <c r="F285" i="5" s="1"/>
  <c r="F284" i="5"/>
  <c r="F283" i="5"/>
  <c r="F282" i="5"/>
  <c r="F281" i="5"/>
  <c r="F280" i="5"/>
  <c r="E279" i="5"/>
  <c r="F279" i="5" s="1"/>
  <c r="E277" i="5"/>
  <c r="F277" i="5" s="1"/>
  <c r="E276" i="5"/>
  <c r="F276" i="5" s="1"/>
  <c r="E275" i="5"/>
  <c r="F275" i="5" s="1"/>
  <c r="E274" i="5"/>
  <c r="F274" i="5" s="1"/>
  <c r="E273" i="5"/>
  <c r="F273" i="5" s="1"/>
  <c r="E272" i="5"/>
  <c r="F272" i="5" s="1"/>
  <c r="F271" i="5"/>
  <c r="F270" i="5"/>
  <c r="F269" i="5"/>
  <c r="F268" i="5"/>
  <c r="F267" i="5"/>
  <c r="F266" i="5"/>
  <c r="E265" i="5"/>
  <c r="F265" i="5" s="1"/>
  <c r="E263" i="5"/>
  <c r="F263" i="5" s="1"/>
  <c r="E262" i="5"/>
  <c r="F262" i="5" s="1"/>
  <c r="E261" i="5"/>
  <c r="F261" i="5" s="1"/>
  <c r="E260" i="5"/>
  <c r="F260" i="5" s="1"/>
  <c r="E259" i="5"/>
  <c r="F259" i="5" s="1"/>
  <c r="E258" i="5"/>
  <c r="F258" i="5" s="1"/>
  <c r="E257" i="5"/>
  <c r="F257" i="5" s="1"/>
  <c r="F256" i="5"/>
  <c r="F255" i="5"/>
  <c r="F254" i="5"/>
  <c r="F253" i="5"/>
  <c r="F252" i="5"/>
  <c r="E251" i="5"/>
  <c r="F251" i="5" s="1"/>
  <c r="E249" i="5"/>
  <c r="F249" i="5" s="1"/>
  <c r="E248" i="5"/>
  <c r="F248" i="5" s="1"/>
  <c r="E247" i="5"/>
  <c r="F247" i="5" s="1"/>
  <c r="E246" i="5"/>
  <c r="F246" i="5" s="1"/>
  <c r="E245" i="5"/>
  <c r="F245" i="5" s="1"/>
  <c r="E244" i="5"/>
  <c r="F244" i="5" s="1"/>
  <c r="E243" i="5"/>
  <c r="F243" i="5" s="1"/>
  <c r="F242" i="5"/>
  <c r="F241" i="5"/>
  <c r="F240" i="5"/>
  <c r="F239" i="5"/>
  <c r="F238" i="5"/>
  <c r="E237" i="5"/>
  <c r="F237" i="5" s="1"/>
  <c r="E235" i="5"/>
  <c r="F235" i="5" s="1"/>
  <c r="E234" i="5"/>
  <c r="F234" i="5" s="1"/>
  <c r="E233" i="5"/>
  <c r="F233" i="5" s="1"/>
  <c r="E232" i="5"/>
  <c r="F232" i="5" s="1"/>
  <c r="E231" i="5"/>
  <c r="F231" i="5" s="1"/>
  <c r="E230" i="5"/>
  <c r="F230" i="5" s="1"/>
  <c r="E229" i="5"/>
  <c r="F229" i="5" s="1"/>
  <c r="F228" i="5"/>
  <c r="F227" i="5"/>
  <c r="F226" i="5"/>
  <c r="F225" i="5"/>
  <c r="F224" i="5"/>
  <c r="F223" i="5"/>
  <c r="E221" i="5"/>
  <c r="F221" i="5" s="1"/>
  <c r="E220" i="5"/>
  <c r="F220" i="5" s="1"/>
  <c r="F219" i="5"/>
  <c r="F216" i="5"/>
  <c r="E215" i="5"/>
  <c r="F215" i="5" s="1"/>
  <c r="E214" i="5"/>
  <c r="F214" i="5" s="1"/>
  <c r="E213" i="5"/>
  <c r="F213" i="5" s="1"/>
  <c r="E212" i="5"/>
  <c r="F212" i="5" s="1"/>
  <c r="E211" i="5"/>
  <c r="F211" i="5" s="1"/>
  <c r="F210" i="5"/>
  <c r="F209" i="5"/>
  <c r="F208" i="5"/>
  <c r="F207" i="5"/>
  <c r="F206" i="5"/>
  <c r="E205" i="5"/>
  <c r="F205" i="5" s="1"/>
  <c r="E203" i="5"/>
  <c r="F203" i="5" s="1"/>
  <c r="E202" i="5"/>
  <c r="F202" i="5" s="1"/>
  <c r="E201" i="5"/>
  <c r="F201" i="5" s="1"/>
  <c r="E200" i="5"/>
  <c r="F200" i="5" s="1"/>
  <c r="E199" i="5"/>
  <c r="F199" i="5" s="1"/>
  <c r="E198" i="5"/>
  <c r="F198" i="5" s="1"/>
  <c r="E197" i="5"/>
  <c r="F197" i="5" s="1"/>
  <c r="F196" i="5"/>
  <c r="F195" i="5"/>
  <c r="F194" i="5"/>
  <c r="F193" i="5"/>
  <c r="F192" i="5"/>
  <c r="E191" i="5"/>
  <c r="F191" i="5" s="1"/>
  <c r="E189" i="5"/>
  <c r="F189" i="5" s="1"/>
  <c r="E188" i="5"/>
  <c r="F188" i="5" s="1"/>
  <c r="E187" i="5"/>
  <c r="F187" i="5" s="1"/>
  <c r="E186" i="5"/>
  <c r="F186" i="5" s="1"/>
  <c r="E185" i="5"/>
  <c r="F185" i="5" s="1"/>
  <c r="E184" i="5"/>
  <c r="F184" i="5" s="1"/>
  <c r="E183" i="5"/>
  <c r="F183" i="5" s="1"/>
  <c r="F182" i="5"/>
  <c r="F181" i="5"/>
  <c r="F180" i="5"/>
  <c r="F179" i="5"/>
  <c r="F178" i="5"/>
  <c r="E177" i="5"/>
  <c r="F177" i="5" s="1"/>
  <c r="E175" i="5"/>
  <c r="F175" i="5" s="1"/>
  <c r="E174" i="5"/>
  <c r="F174" i="5" s="1"/>
  <c r="E173" i="5"/>
  <c r="F173" i="5" s="1"/>
  <c r="E172" i="5"/>
  <c r="F172" i="5" s="1"/>
  <c r="E171" i="5"/>
  <c r="F171" i="5" s="1"/>
  <c r="E170" i="5"/>
  <c r="F170" i="5" s="1"/>
  <c r="E169" i="5"/>
  <c r="F169" i="5" s="1"/>
  <c r="F168" i="5"/>
  <c r="F167" i="5"/>
  <c r="F166" i="5"/>
  <c r="F165" i="5"/>
  <c r="F164" i="5"/>
  <c r="E163" i="5"/>
  <c r="F163" i="5" s="1"/>
  <c r="E161" i="5"/>
  <c r="F161" i="5" s="1"/>
  <c r="E160" i="5"/>
  <c r="F160" i="5" s="1"/>
  <c r="E159" i="5"/>
  <c r="F159" i="5" s="1"/>
  <c r="E158" i="5"/>
  <c r="F158" i="5" s="1"/>
  <c r="E157" i="5"/>
  <c r="F157" i="5" s="1"/>
  <c r="E156" i="5"/>
  <c r="F156" i="5" s="1"/>
  <c r="E155" i="5"/>
  <c r="F155" i="5" s="1"/>
  <c r="F154" i="5"/>
  <c r="F153" i="5"/>
  <c r="F152" i="5"/>
  <c r="F151" i="5"/>
  <c r="F150" i="5"/>
  <c r="E149" i="5"/>
  <c r="F149" i="5" s="1"/>
  <c r="E147" i="5"/>
  <c r="F147" i="5" s="1"/>
  <c r="E146" i="5"/>
  <c r="F146" i="5" s="1"/>
  <c r="E145" i="5"/>
  <c r="F145" i="5" s="1"/>
  <c r="E144" i="5"/>
  <c r="F144" i="5" s="1"/>
  <c r="E143" i="5"/>
  <c r="F143" i="5" s="1"/>
  <c r="E142" i="5"/>
  <c r="F142" i="5" s="1"/>
  <c r="E141" i="5"/>
  <c r="F141" i="5" s="1"/>
  <c r="F140" i="5"/>
  <c r="F139" i="5"/>
  <c r="F138" i="5"/>
  <c r="F137" i="5"/>
  <c r="F136" i="5"/>
  <c r="E135" i="5"/>
  <c r="F135" i="5" s="1"/>
  <c r="E133" i="5"/>
  <c r="F133" i="5" s="1"/>
  <c r="E132" i="5"/>
  <c r="F132" i="5" s="1"/>
  <c r="F131" i="5"/>
  <c r="E130" i="5"/>
  <c r="F130" i="5" s="1"/>
  <c r="E129" i="5"/>
  <c r="F129" i="5" s="1"/>
  <c r="E128" i="5"/>
  <c r="F128" i="5" s="1"/>
  <c r="E127" i="5"/>
  <c r="F127" i="5" s="1"/>
  <c r="E126" i="5"/>
  <c r="F126" i="5" s="1"/>
  <c r="F125" i="5"/>
  <c r="F124" i="5"/>
  <c r="F123" i="5"/>
  <c r="F122" i="5"/>
  <c r="F121" i="5"/>
  <c r="E120" i="5"/>
  <c r="F120" i="5" s="1"/>
  <c r="E118" i="5"/>
  <c r="F118" i="5" s="1"/>
  <c r="E117" i="5"/>
  <c r="F117" i="5" s="1"/>
  <c r="E116" i="5"/>
  <c r="F116" i="5" s="1"/>
  <c r="E115" i="5"/>
  <c r="F115" i="5" s="1"/>
  <c r="E114" i="5"/>
  <c r="F114" i="5" s="1"/>
  <c r="E113" i="5"/>
  <c r="F113" i="5" s="1"/>
  <c r="E112" i="5"/>
  <c r="F112" i="5" s="1"/>
  <c r="F111" i="5"/>
  <c r="F110" i="5"/>
  <c r="F109" i="5"/>
  <c r="F108" i="5"/>
  <c r="F107" i="5"/>
  <c r="E106" i="5"/>
  <c r="F106" i="5" s="1"/>
  <c r="E104" i="5"/>
  <c r="F104" i="5" s="1"/>
  <c r="E103" i="5"/>
  <c r="F103" i="5" s="1"/>
  <c r="E102" i="5"/>
  <c r="F102" i="5" s="1"/>
  <c r="E101" i="5"/>
  <c r="F101" i="5" s="1"/>
  <c r="E100" i="5"/>
  <c r="F100" i="5" s="1"/>
  <c r="E99" i="5"/>
  <c r="F99" i="5" s="1"/>
  <c r="E98" i="5"/>
  <c r="F98" i="5" s="1"/>
  <c r="F97" i="5"/>
  <c r="F96" i="5"/>
  <c r="F95" i="5"/>
  <c r="F94" i="5"/>
  <c r="F93" i="5"/>
  <c r="E92" i="5"/>
  <c r="F92" i="5" s="1"/>
  <c r="E90" i="5"/>
  <c r="F90" i="5" s="1"/>
  <c r="E89" i="5"/>
  <c r="F89" i="5" s="1"/>
  <c r="E88" i="5"/>
  <c r="F88" i="5" s="1"/>
  <c r="E87" i="5"/>
  <c r="F87" i="5" s="1"/>
  <c r="E86" i="5"/>
  <c r="F86" i="5" s="1"/>
  <c r="E85" i="5"/>
  <c r="F85" i="5" s="1"/>
  <c r="E84" i="5"/>
  <c r="F84" i="5" s="1"/>
  <c r="F83" i="5"/>
  <c r="F82" i="5"/>
  <c r="F81" i="5"/>
  <c r="F80" i="5"/>
  <c r="F79" i="5"/>
  <c r="E78" i="5"/>
  <c r="F78" i="5" s="1"/>
  <c r="E76" i="5"/>
  <c r="F76" i="5" s="1"/>
  <c r="E75" i="5"/>
  <c r="F75" i="5" s="1"/>
  <c r="F74" i="5"/>
  <c r="E73" i="5"/>
  <c r="F73" i="5" s="1"/>
  <c r="E72" i="5"/>
  <c r="F72" i="5" s="1"/>
  <c r="E71" i="5"/>
  <c r="F71" i="5" s="1"/>
  <c r="E70" i="5"/>
  <c r="F70" i="5" s="1"/>
  <c r="E69" i="5"/>
  <c r="F69" i="5" s="1"/>
  <c r="F68" i="5"/>
  <c r="F67" i="5"/>
  <c r="F66" i="5"/>
  <c r="F65" i="5"/>
  <c r="F64" i="5"/>
  <c r="E63" i="5"/>
  <c r="F63" i="5" s="1"/>
  <c r="E61" i="5"/>
  <c r="F61" i="5" s="1"/>
  <c r="E60" i="5"/>
  <c r="F60" i="5" s="1"/>
  <c r="E59" i="5"/>
  <c r="F59" i="5" s="1"/>
  <c r="E58" i="5"/>
  <c r="F58" i="5" s="1"/>
  <c r="E57" i="5"/>
  <c r="F57" i="5" s="1"/>
  <c r="E56" i="5"/>
  <c r="F56" i="5" s="1"/>
  <c r="E55" i="5"/>
  <c r="F55" i="5" s="1"/>
  <c r="F54" i="5"/>
  <c r="F53" i="5"/>
  <c r="F52" i="5"/>
  <c r="F51" i="5"/>
  <c r="F50" i="5"/>
  <c r="E49" i="5"/>
  <c r="F49" i="5" s="1"/>
  <c r="E47" i="5"/>
  <c r="F47" i="5" s="1"/>
  <c r="E46" i="5"/>
  <c r="F46" i="5" s="1"/>
  <c r="E45" i="5"/>
  <c r="F45" i="5" s="1"/>
  <c r="E44" i="5"/>
  <c r="F44" i="5" s="1"/>
  <c r="E43" i="5"/>
  <c r="F43" i="5" s="1"/>
  <c r="E42" i="5"/>
  <c r="F42" i="5" s="1"/>
  <c r="E41" i="5"/>
  <c r="F41" i="5" s="1"/>
  <c r="F40" i="5"/>
  <c r="F39" i="5"/>
  <c r="F38" i="5"/>
  <c r="F37" i="5"/>
  <c r="F36" i="5"/>
  <c r="E35" i="5"/>
  <c r="F35" i="5" s="1"/>
  <c r="E33" i="5"/>
  <c r="F33" i="5" s="1"/>
  <c r="E32" i="5"/>
  <c r="F32" i="5" s="1"/>
  <c r="E31" i="5"/>
  <c r="F31" i="5" s="1"/>
  <c r="E30" i="5"/>
  <c r="F30" i="5" s="1"/>
  <c r="E29" i="5"/>
  <c r="F29" i="5" s="1"/>
  <c r="E28" i="5"/>
  <c r="F28" i="5" s="1"/>
  <c r="E27" i="5"/>
  <c r="F27" i="5" s="1"/>
  <c r="F26" i="5"/>
  <c r="F25" i="5"/>
  <c r="F24" i="5"/>
  <c r="F23" i="5"/>
  <c r="F22" i="5"/>
  <c r="E21" i="5"/>
  <c r="F21" i="5" s="1"/>
  <c r="E19" i="5"/>
  <c r="F19" i="5" s="1"/>
  <c r="E18" i="5"/>
  <c r="F18" i="5" s="1"/>
  <c r="F17" i="5"/>
  <c r="E16" i="5"/>
  <c r="F16" i="5" s="1"/>
  <c r="E15" i="5"/>
  <c r="F15" i="5" s="1"/>
  <c r="E14" i="5"/>
  <c r="F14" i="5" s="1"/>
  <c r="E13" i="5"/>
  <c r="F13" i="5" s="1"/>
  <c r="E12" i="5"/>
  <c r="F12" i="5" s="1"/>
  <c r="F11" i="5"/>
  <c r="F10" i="5"/>
  <c r="F9" i="5"/>
  <c r="F8" i="5"/>
  <c r="F7" i="5"/>
  <c r="E6" i="5"/>
  <c r="F6" i="5" s="1"/>
  <c r="E4" i="5"/>
  <c r="F4" i="5" s="1"/>
  <c r="E3" i="5"/>
  <c r="F3" i="5" s="1"/>
  <c r="E305" i="4"/>
  <c r="F305" i="4" s="1"/>
  <c r="E304" i="4"/>
  <c r="F304" i="4" s="1"/>
  <c r="E303" i="4"/>
  <c r="F303" i="4" s="1"/>
  <c r="E302" i="4"/>
  <c r="F302" i="4" s="1"/>
  <c r="E301" i="4"/>
  <c r="F301" i="4" s="1"/>
  <c r="F300" i="4"/>
  <c r="F299" i="4"/>
  <c r="F298" i="4"/>
  <c r="F297" i="4"/>
  <c r="F296" i="4"/>
  <c r="E295" i="4"/>
  <c r="F295" i="4" s="1"/>
  <c r="E293" i="4"/>
  <c r="F293" i="4" s="1"/>
  <c r="E292" i="4"/>
  <c r="F292" i="4" s="1"/>
  <c r="E291" i="4"/>
  <c r="F291" i="4" s="1"/>
  <c r="E290" i="4"/>
  <c r="F290" i="4" s="1"/>
  <c r="E289" i="4"/>
  <c r="F289" i="4" s="1"/>
  <c r="E288" i="4"/>
  <c r="F288" i="4" s="1"/>
  <c r="E287" i="4"/>
  <c r="F287" i="4" s="1"/>
  <c r="F286" i="4"/>
  <c r="F285" i="4"/>
  <c r="F284" i="4"/>
  <c r="F283" i="4"/>
  <c r="F282" i="4"/>
  <c r="E281" i="4"/>
  <c r="F281" i="4" s="1"/>
  <c r="E279" i="4"/>
  <c r="F279" i="4" s="1"/>
  <c r="E278" i="4"/>
  <c r="F278" i="4" s="1"/>
  <c r="E277" i="4"/>
  <c r="F277" i="4" s="1"/>
  <c r="E276" i="4"/>
  <c r="F276" i="4" s="1"/>
  <c r="E275" i="4"/>
  <c r="F275" i="4" s="1"/>
  <c r="E274" i="4"/>
  <c r="F274" i="4" s="1"/>
  <c r="E273" i="4"/>
  <c r="F273" i="4" s="1"/>
  <c r="F272" i="4"/>
  <c r="F271" i="4"/>
  <c r="F270" i="4"/>
  <c r="F269" i="4"/>
  <c r="F268" i="4"/>
  <c r="E267" i="4"/>
  <c r="F267" i="4" s="1"/>
  <c r="E265" i="4"/>
  <c r="F265" i="4" s="1"/>
  <c r="E264" i="4"/>
  <c r="F264" i="4" s="1"/>
  <c r="E262" i="4"/>
  <c r="F262" i="4" s="1"/>
  <c r="E261" i="4"/>
  <c r="F261" i="4" s="1"/>
  <c r="E260" i="4"/>
  <c r="F260" i="4" s="1"/>
  <c r="E259" i="4"/>
  <c r="F259" i="4" s="1"/>
  <c r="E258" i="4"/>
  <c r="F258" i="4" s="1"/>
  <c r="F257" i="4"/>
  <c r="F256" i="4"/>
  <c r="F255" i="4"/>
  <c r="F254" i="4"/>
  <c r="F253" i="4"/>
  <c r="E252" i="4"/>
  <c r="F252" i="4" s="1"/>
  <c r="E250" i="4"/>
  <c r="F250" i="4" s="1"/>
  <c r="E249" i="4"/>
  <c r="F249" i="4" s="1"/>
  <c r="E233" i="4"/>
  <c r="F233" i="4" s="1"/>
  <c r="E232" i="4"/>
  <c r="F232" i="4" s="1"/>
  <c r="E231" i="4"/>
  <c r="F231" i="4" s="1"/>
  <c r="E230" i="4"/>
  <c r="F230" i="4" s="1"/>
  <c r="E229" i="4"/>
  <c r="F229" i="4" s="1"/>
  <c r="F228" i="4"/>
  <c r="F227" i="4"/>
  <c r="F226" i="4"/>
  <c r="F225" i="4"/>
  <c r="F224" i="4"/>
  <c r="E223" i="4"/>
  <c r="F223" i="4" s="1"/>
  <c r="E221" i="4"/>
  <c r="F221" i="4" s="1"/>
  <c r="E220" i="4"/>
  <c r="F220" i="4" s="1"/>
  <c r="E219" i="4"/>
  <c r="F219" i="4" s="1"/>
  <c r="E218" i="4"/>
  <c r="F218" i="4" s="1"/>
  <c r="E217" i="4"/>
  <c r="F217" i="4" s="1"/>
  <c r="E216" i="4"/>
  <c r="F216" i="4" s="1"/>
  <c r="E215" i="4"/>
  <c r="F215" i="4" s="1"/>
  <c r="F214" i="4"/>
  <c r="F213" i="4"/>
  <c r="F212" i="4"/>
  <c r="F211" i="4"/>
  <c r="F210" i="4"/>
  <c r="E209" i="4"/>
  <c r="F209" i="4" s="1"/>
  <c r="E207" i="4"/>
  <c r="F207" i="4" s="1"/>
  <c r="E206" i="4"/>
  <c r="F206" i="4" s="1"/>
  <c r="E203" i="4"/>
  <c r="F203" i="4" s="1"/>
  <c r="E202" i="4"/>
  <c r="F202" i="4" s="1"/>
  <c r="E201" i="4"/>
  <c r="F201" i="4" s="1"/>
  <c r="E200" i="4"/>
  <c r="F200" i="4" s="1"/>
  <c r="E199" i="4"/>
  <c r="F199" i="4" s="1"/>
  <c r="F198" i="4"/>
  <c r="F197" i="4"/>
  <c r="F196" i="4"/>
  <c r="F195" i="4"/>
  <c r="F194" i="4"/>
  <c r="E193" i="4"/>
  <c r="F193" i="4" s="1"/>
  <c r="E191" i="4"/>
  <c r="F191" i="4" s="1"/>
  <c r="E190" i="4"/>
  <c r="F190" i="4" s="1"/>
  <c r="E189" i="4"/>
  <c r="F189" i="4" s="1"/>
  <c r="E188" i="4"/>
  <c r="F188" i="4" s="1"/>
  <c r="E187" i="4"/>
  <c r="F187" i="4" s="1"/>
  <c r="E186" i="4"/>
  <c r="F186" i="4" s="1"/>
  <c r="E185" i="4"/>
  <c r="F185" i="4" s="1"/>
  <c r="F184" i="4"/>
  <c r="F183" i="4"/>
  <c r="F182" i="4"/>
  <c r="F181" i="4"/>
  <c r="F180" i="4"/>
  <c r="E179" i="4"/>
  <c r="F179" i="4" s="1"/>
  <c r="E177" i="4"/>
  <c r="F177" i="4" s="1"/>
  <c r="E176" i="4"/>
  <c r="F176" i="4" s="1"/>
  <c r="E175" i="4"/>
  <c r="F175" i="4" s="1"/>
  <c r="E174" i="4"/>
  <c r="F174" i="4" s="1"/>
  <c r="E173" i="4"/>
  <c r="F173" i="4" s="1"/>
  <c r="E172" i="4"/>
  <c r="F172" i="4" s="1"/>
  <c r="E171" i="4"/>
  <c r="F171" i="4" s="1"/>
  <c r="F170" i="4"/>
  <c r="F169" i="4"/>
  <c r="F168" i="4"/>
  <c r="F167" i="4"/>
  <c r="F166" i="4"/>
  <c r="E165" i="4"/>
  <c r="F165" i="4" s="1"/>
  <c r="E163" i="4"/>
  <c r="F163" i="4" s="1"/>
  <c r="E162" i="4"/>
  <c r="F162" i="4" s="1"/>
  <c r="F161" i="4"/>
  <c r="E160" i="4"/>
  <c r="F160" i="4" s="1"/>
  <c r="E159" i="4"/>
  <c r="F159" i="4" s="1"/>
  <c r="E158" i="4"/>
  <c r="F158" i="4" s="1"/>
  <c r="E157" i="4"/>
  <c r="F157" i="4" s="1"/>
  <c r="E156" i="4"/>
  <c r="F156" i="4" s="1"/>
  <c r="F155" i="4"/>
  <c r="F154" i="4"/>
  <c r="F153" i="4"/>
  <c r="F152" i="4"/>
  <c r="F151" i="4"/>
  <c r="E150" i="4"/>
  <c r="F150" i="4" s="1"/>
  <c r="E148" i="4"/>
  <c r="F148" i="4" s="1"/>
  <c r="E147" i="4"/>
  <c r="F147" i="4" s="1"/>
  <c r="E146" i="4"/>
  <c r="F146" i="4" s="1"/>
  <c r="E145" i="4"/>
  <c r="F145" i="4" s="1"/>
  <c r="E144" i="4"/>
  <c r="F144" i="4" s="1"/>
  <c r="E143" i="4"/>
  <c r="F143" i="4" s="1"/>
  <c r="E142" i="4"/>
  <c r="F142" i="4" s="1"/>
  <c r="F141" i="4"/>
  <c r="F140" i="4"/>
  <c r="F139" i="4"/>
  <c r="F138" i="4"/>
  <c r="F137" i="4"/>
  <c r="E136" i="4"/>
  <c r="F136" i="4" s="1"/>
  <c r="E134" i="4"/>
  <c r="F134" i="4" s="1"/>
  <c r="E133" i="4"/>
  <c r="F133" i="4" s="1"/>
  <c r="E132" i="4"/>
  <c r="F132" i="4" s="1"/>
  <c r="E131" i="4"/>
  <c r="F131" i="4" s="1"/>
  <c r="E130" i="4"/>
  <c r="F130" i="4" s="1"/>
  <c r="E129" i="4"/>
  <c r="F129" i="4" s="1"/>
  <c r="E128" i="4"/>
  <c r="F128" i="4" s="1"/>
  <c r="F127" i="4"/>
  <c r="F126" i="4"/>
  <c r="F125" i="4"/>
  <c r="F124" i="4"/>
  <c r="F123" i="4"/>
  <c r="E122" i="4"/>
  <c r="F122" i="4" s="1"/>
  <c r="E120" i="4"/>
  <c r="F120" i="4" s="1"/>
  <c r="E119" i="4"/>
  <c r="F119" i="4" s="1"/>
  <c r="E118" i="4"/>
  <c r="F118" i="4" s="1"/>
  <c r="E117" i="4"/>
  <c r="F117" i="4" s="1"/>
  <c r="E116" i="4"/>
  <c r="F116" i="4" s="1"/>
  <c r="E115" i="4"/>
  <c r="F115" i="4" s="1"/>
  <c r="E114" i="4"/>
  <c r="F114" i="4" s="1"/>
  <c r="F113" i="4"/>
  <c r="F112" i="4"/>
  <c r="F111" i="4"/>
  <c r="F110" i="4"/>
  <c r="F109" i="4"/>
  <c r="E108" i="4"/>
  <c r="F108" i="4" s="1"/>
  <c r="E106" i="4"/>
  <c r="F106" i="4" s="1"/>
  <c r="E105" i="4"/>
  <c r="F105" i="4" s="1"/>
  <c r="F104" i="4"/>
  <c r="E103" i="4"/>
  <c r="F103" i="4" s="1"/>
  <c r="E102" i="4"/>
  <c r="F102" i="4" s="1"/>
  <c r="E101" i="4"/>
  <c r="F101" i="4" s="1"/>
  <c r="E100" i="4"/>
  <c r="F100" i="4" s="1"/>
  <c r="E99" i="4"/>
  <c r="F99" i="4" s="1"/>
  <c r="F98" i="4"/>
  <c r="F97" i="4"/>
  <c r="F96" i="4"/>
  <c r="F95" i="4"/>
  <c r="F94" i="4"/>
  <c r="E93" i="4"/>
  <c r="F93" i="4" s="1"/>
  <c r="E91" i="4"/>
  <c r="F91" i="4" s="1"/>
  <c r="E90" i="4"/>
  <c r="F90" i="4" s="1"/>
  <c r="F89" i="4"/>
  <c r="F88" i="4"/>
  <c r="E87" i="4"/>
  <c r="F87" i="4" s="1"/>
  <c r="E86" i="4"/>
  <c r="F86" i="4" s="1"/>
  <c r="E85" i="4"/>
  <c r="F85" i="4" s="1"/>
  <c r="E84" i="4"/>
  <c r="F84" i="4" s="1"/>
  <c r="E83" i="4"/>
  <c r="F83" i="4" s="1"/>
  <c r="F82" i="4"/>
  <c r="F81" i="4"/>
  <c r="F80" i="4"/>
  <c r="F79" i="4"/>
  <c r="F78" i="4"/>
  <c r="E77" i="4"/>
  <c r="F77" i="4" s="1"/>
  <c r="E75" i="4"/>
  <c r="F75" i="4" s="1"/>
  <c r="E74" i="4"/>
  <c r="F74" i="4" s="1"/>
  <c r="E73" i="4"/>
  <c r="F73" i="4" s="1"/>
  <c r="E72" i="4"/>
  <c r="F72" i="4" s="1"/>
  <c r="E71" i="4"/>
  <c r="F71" i="4" s="1"/>
  <c r="E70" i="4"/>
  <c r="F70" i="4" s="1"/>
  <c r="E69" i="4"/>
  <c r="F69" i="4" s="1"/>
  <c r="F68" i="4"/>
  <c r="F67" i="4"/>
  <c r="F66" i="4"/>
  <c r="F65" i="4"/>
  <c r="F64" i="4"/>
  <c r="E63" i="4"/>
  <c r="F63" i="4" s="1"/>
  <c r="E61" i="4"/>
  <c r="F61" i="4" s="1"/>
  <c r="E60" i="4"/>
  <c r="F60" i="4" s="1"/>
  <c r="E59" i="4"/>
  <c r="F59" i="4" s="1"/>
  <c r="E58" i="4"/>
  <c r="F58" i="4" s="1"/>
  <c r="E57" i="4"/>
  <c r="F57" i="4" s="1"/>
  <c r="E56" i="4"/>
  <c r="F56" i="4" s="1"/>
  <c r="E55" i="4"/>
  <c r="F55" i="4" s="1"/>
  <c r="F54" i="4"/>
  <c r="F53" i="4"/>
  <c r="F52" i="4"/>
  <c r="F51" i="4"/>
  <c r="F50" i="4"/>
  <c r="E49" i="4"/>
  <c r="F49" i="4" s="1"/>
  <c r="E47" i="4"/>
  <c r="F47" i="4" s="1"/>
  <c r="E46" i="4"/>
  <c r="F46" i="4" s="1"/>
  <c r="E45" i="4"/>
  <c r="F45" i="4" s="1"/>
  <c r="E44" i="4"/>
  <c r="F44" i="4" s="1"/>
  <c r="E43" i="4"/>
  <c r="F43" i="4" s="1"/>
  <c r="E42" i="4"/>
  <c r="F42" i="4" s="1"/>
  <c r="E41" i="4"/>
  <c r="F41" i="4" s="1"/>
  <c r="F40" i="4"/>
  <c r="F39" i="4"/>
  <c r="F38" i="4"/>
  <c r="F37" i="4"/>
  <c r="F36" i="4"/>
  <c r="E35" i="4"/>
  <c r="F35" i="4" s="1"/>
  <c r="E33" i="4"/>
  <c r="F33" i="4" s="1"/>
  <c r="E32" i="4"/>
  <c r="F32" i="4" s="1"/>
  <c r="E31" i="4"/>
  <c r="F31" i="4" s="1"/>
  <c r="E30" i="4"/>
  <c r="F30" i="4" s="1"/>
  <c r="E29" i="4"/>
  <c r="F29" i="4" s="1"/>
  <c r="E28" i="4"/>
  <c r="F28" i="4" s="1"/>
  <c r="E27" i="4"/>
  <c r="F27" i="4" s="1"/>
  <c r="F26" i="4"/>
  <c r="F25" i="4"/>
  <c r="F24" i="4"/>
  <c r="F23" i="4"/>
  <c r="F22" i="4"/>
  <c r="E21" i="4"/>
  <c r="F21" i="4" s="1"/>
  <c r="E19" i="4"/>
  <c r="F19" i="4" s="1"/>
  <c r="E18" i="4"/>
  <c r="F18" i="4" s="1"/>
  <c r="E17" i="4"/>
  <c r="F17" i="4" s="1"/>
  <c r="E16" i="4"/>
  <c r="F16" i="4" s="1"/>
  <c r="E15" i="4"/>
  <c r="F15" i="4" s="1"/>
  <c r="E14" i="4"/>
  <c r="F14" i="4" s="1"/>
  <c r="E13" i="4"/>
  <c r="F13" i="4" s="1"/>
  <c r="F12" i="4"/>
  <c r="F11" i="4"/>
  <c r="F10" i="4"/>
  <c r="F9" i="4"/>
  <c r="F8" i="4"/>
  <c r="E7" i="4"/>
  <c r="F7" i="4" s="1"/>
  <c r="E5" i="4"/>
  <c r="F5" i="4" s="1"/>
  <c r="E4" i="4"/>
  <c r="F4" i="4" s="1"/>
  <c r="F3" i="4"/>
  <c r="F166" i="3"/>
  <c r="F165" i="3"/>
  <c r="F164" i="3"/>
  <c r="F163" i="3"/>
  <c r="F162" i="3"/>
  <c r="F152" i="3"/>
  <c r="F151" i="3"/>
  <c r="F150" i="3"/>
  <c r="F149" i="3"/>
  <c r="F148" i="3"/>
  <c r="F138" i="3"/>
  <c r="F137" i="3"/>
  <c r="F136" i="3"/>
  <c r="F135" i="3"/>
  <c r="F134" i="3"/>
  <c r="F124" i="3"/>
  <c r="F123" i="3"/>
  <c r="F122" i="3"/>
  <c r="F121" i="3"/>
  <c r="F120" i="3"/>
  <c r="F110" i="3"/>
  <c r="F109" i="3"/>
  <c r="F108" i="3"/>
  <c r="F107" i="3"/>
  <c r="F106" i="3"/>
  <c r="F96" i="3"/>
  <c r="F95" i="3"/>
  <c r="F94" i="3"/>
  <c r="F93" i="3"/>
  <c r="F92" i="3"/>
  <c r="F82" i="3"/>
  <c r="F81" i="3"/>
  <c r="F80" i="3"/>
  <c r="F79" i="3"/>
  <c r="F78" i="3"/>
  <c r="F68" i="3"/>
  <c r="F67" i="3"/>
  <c r="F66" i="3"/>
  <c r="F65" i="3"/>
  <c r="F64" i="3"/>
  <c r="F59" i="3"/>
  <c r="F53" i="3"/>
  <c r="F52" i="3"/>
  <c r="F51" i="3"/>
  <c r="F39" i="3"/>
  <c r="F38" i="3"/>
  <c r="F37" i="3"/>
  <c r="F25" i="3"/>
  <c r="F24" i="3"/>
  <c r="F23" i="3"/>
  <c r="F22" i="3"/>
  <c r="F21" i="3"/>
  <c r="F11" i="3"/>
  <c r="F10" i="3"/>
  <c r="F9" i="3"/>
  <c r="F8" i="3"/>
  <c r="F7" i="3"/>
  <c r="F143" i="2"/>
  <c r="F142" i="2"/>
  <c r="F141" i="2"/>
  <c r="F140" i="2"/>
  <c r="F139" i="2"/>
  <c r="E145" i="2"/>
  <c r="F145" i="2" s="1"/>
  <c r="F129" i="2"/>
  <c r="F128" i="2"/>
  <c r="F127" i="2"/>
  <c r="F126" i="2"/>
  <c r="F125" i="2"/>
  <c r="E124" i="2"/>
  <c r="F124" i="2" s="1"/>
  <c r="F120" i="2"/>
  <c r="F114" i="2"/>
  <c r="F113" i="2"/>
  <c r="F112" i="2"/>
  <c r="F111" i="2"/>
  <c r="F110" i="2"/>
  <c r="E109" i="2"/>
  <c r="F109" i="2" s="1"/>
  <c r="F105" i="2"/>
  <c r="F104" i="2"/>
  <c r="F98" i="2"/>
  <c r="F97" i="2"/>
  <c r="F96" i="2"/>
  <c r="F95" i="2"/>
  <c r="F94" i="2"/>
  <c r="E100" i="2"/>
  <c r="F100" i="2" s="1"/>
  <c r="F84" i="2"/>
  <c r="F83" i="2"/>
  <c r="F82" i="2"/>
  <c r="F81" i="2"/>
  <c r="F80" i="2"/>
  <c r="E79" i="2"/>
  <c r="F79" i="2" s="1"/>
  <c r="F70" i="2"/>
  <c r="F69" i="2"/>
  <c r="F68" i="2"/>
  <c r="F67" i="2"/>
  <c r="F66" i="2"/>
  <c r="E75" i="2"/>
  <c r="F75" i="2" s="1"/>
  <c r="F56" i="2"/>
  <c r="F55" i="2"/>
  <c r="F54" i="2"/>
  <c r="F53" i="2"/>
  <c r="F52" i="2"/>
  <c r="E49" i="2"/>
  <c r="F49" i="2" s="1"/>
  <c r="F47" i="2"/>
  <c r="F46" i="2"/>
  <c r="F40" i="2"/>
  <c r="F39" i="2"/>
  <c r="F38" i="2"/>
  <c r="F37" i="2"/>
  <c r="F36" i="2"/>
  <c r="E45" i="2"/>
  <c r="F45" i="2" s="1"/>
  <c r="F26" i="2"/>
  <c r="F25" i="2"/>
  <c r="F24" i="2"/>
  <c r="F23" i="2"/>
  <c r="F22" i="2"/>
  <c r="E30" i="2"/>
  <c r="F30" i="2" s="1"/>
  <c r="F17" i="2"/>
  <c r="F11" i="2"/>
  <c r="F10" i="2"/>
  <c r="F9" i="2"/>
  <c r="F8" i="2"/>
  <c r="F7" i="2"/>
  <c r="E16" i="2"/>
  <c r="F16" i="2" s="1"/>
  <c r="F144" i="1"/>
  <c r="F143" i="1"/>
  <c r="F142" i="1"/>
  <c r="F141" i="1"/>
  <c r="F140" i="1"/>
  <c r="E149" i="1"/>
  <c r="F149" i="1" s="1"/>
  <c r="E136" i="1"/>
  <c r="F136" i="1" s="1"/>
  <c r="F135" i="1"/>
  <c r="F129" i="1"/>
  <c r="F128" i="1"/>
  <c r="F127" i="1"/>
  <c r="F126" i="1"/>
  <c r="F125" i="1"/>
  <c r="E134" i="1"/>
  <c r="F134" i="1" s="1"/>
  <c r="E120" i="1"/>
  <c r="F120" i="1" s="1"/>
  <c r="F115" i="1"/>
  <c r="F114" i="1"/>
  <c r="F113" i="1"/>
  <c r="F112" i="1"/>
  <c r="F111" i="1"/>
  <c r="E108" i="1"/>
  <c r="F108" i="1" s="1"/>
  <c r="F101" i="1"/>
  <c r="F100" i="1"/>
  <c r="F99" i="1"/>
  <c r="F98" i="1"/>
  <c r="F97" i="1"/>
  <c r="E105" i="1"/>
  <c r="F105" i="1" s="1"/>
  <c r="F87" i="1"/>
  <c r="F86" i="1"/>
  <c r="F85" i="1"/>
  <c r="F84" i="1"/>
  <c r="F83" i="1"/>
  <c r="E91" i="1"/>
  <c r="F91" i="1" s="1"/>
  <c r="F73" i="1"/>
  <c r="F72" i="1"/>
  <c r="F71" i="1"/>
  <c r="F70" i="1"/>
  <c r="F69" i="1"/>
  <c r="E77" i="1"/>
  <c r="F77" i="1" s="1"/>
  <c r="F59" i="1"/>
  <c r="F58" i="1"/>
  <c r="F57" i="1"/>
  <c r="F56" i="1"/>
  <c r="F55" i="1"/>
  <c r="E51" i="1"/>
  <c r="F51" i="1" s="1"/>
  <c r="F50" i="1"/>
  <c r="F44" i="1"/>
  <c r="F43" i="1"/>
  <c r="F42" i="1"/>
  <c r="F41" i="1"/>
  <c r="F40" i="1"/>
  <c r="E36" i="1"/>
  <c r="F36" i="1" s="1"/>
  <c r="F30" i="1"/>
  <c r="F29" i="1"/>
  <c r="F28" i="1"/>
  <c r="F27" i="1"/>
  <c r="F26" i="1"/>
  <c r="E32" i="1"/>
  <c r="F32" i="1" s="1"/>
  <c r="E22" i="1"/>
  <c r="F22" i="1" s="1"/>
  <c r="F21" i="1"/>
  <c r="F15" i="1"/>
  <c r="F14" i="1"/>
  <c r="F13" i="1"/>
  <c r="F12" i="1"/>
  <c r="F11" i="1"/>
  <c r="E3" i="1"/>
  <c r="F3" i="1" l="1"/>
  <c r="G292" i="4"/>
  <c r="G332" i="5"/>
  <c r="G318" i="5"/>
  <c r="G304" i="5"/>
  <c r="G262" i="5"/>
  <c r="G248" i="5"/>
  <c r="G103" i="5"/>
  <c r="G75" i="5"/>
  <c r="G60" i="5"/>
  <c r="G18" i="5"/>
  <c r="G249" i="4"/>
  <c r="G264" i="4"/>
  <c r="G220" i="4"/>
  <c r="G147" i="4"/>
  <c r="G119" i="4"/>
  <c r="G90" i="4"/>
  <c r="E28" i="7"/>
  <c r="F28" i="7" s="1"/>
  <c r="G152" i="2"/>
  <c r="E199" i="3"/>
  <c r="F199" i="3" s="1"/>
  <c r="E201" i="3"/>
  <c r="F201" i="3" s="1"/>
  <c r="E202" i="3"/>
  <c r="F202" i="3" s="1"/>
  <c r="E197" i="3"/>
  <c r="F197" i="3" s="1"/>
  <c r="E196" i="3"/>
  <c r="F196" i="3" s="1"/>
  <c r="E200" i="3"/>
  <c r="F200" i="3" s="1"/>
  <c r="E26" i="6"/>
  <c r="F26" i="6" s="1"/>
  <c r="E44" i="6"/>
  <c r="F44" i="6" s="1"/>
  <c r="E41" i="7"/>
  <c r="F41" i="7" s="1"/>
  <c r="E16" i="7"/>
  <c r="F16" i="7" s="1"/>
  <c r="E92" i="7"/>
  <c r="F92" i="7" s="1"/>
  <c r="E16" i="6"/>
  <c r="F16" i="6" s="1"/>
  <c r="E29" i="6"/>
  <c r="F29" i="6" s="1"/>
  <c r="E27" i="6"/>
  <c r="F27" i="6" s="1"/>
  <c r="E12" i="6"/>
  <c r="F12" i="6" s="1"/>
  <c r="E55" i="6"/>
  <c r="F55" i="6" s="1"/>
  <c r="E70" i="6"/>
  <c r="F70" i="6" s="1"/>
  <c r="E43" i="6"/>
  <c r="F43" i="6" s="1"/>
  <c r="E34" i="6"/>
  <c r="F34" i="6" s="1"/>
  <c r="E85" i="6"/>
  <c r="F85" i="6" s="1"/>
  <c r="E41" i="6"/>
  <c r="F41" i="6" s="1"/>
  <c r="E104" i="1"/>
  <c r="F104" i="1" s="1"/>
  <c r="F96" i="1"/>
  <c r="E110" i="1"/>
  <c r="F110" i="1" s="1"/>
  <c r="E62" i="1"/>
  <c r="F62" i="1" s="1"/>
  <c r="E117" i="1"/>
  <c r="F117" i="1" s="1"/>
  <c r="E139" i="1"/>
  <c r="F139" i="1" s="1"/>
  <c r="E33" i="1"/>
  <c r="F33" i="1" s="1"/>
  <c r="E107" i="1"/>
  <c r="F107" i="1" s="1"/>
  <c r="E116" i="1"/>
  <c r="F116" i="1" s="1"/>
  <c r="E106" i="1"/>
  <c r="F106" i="1" s="1"/>
  <c r="E18" i="1"/>
  <c r="F18" i="1" s="1"/>
  <c r="E47" i="1"/>
  <c r="F47" i="1" s="1"/>
  <c r="E93" i="1"/>
  <c r="F93" i="1" s="1"/>
  <c r="E146" i="1"/>
  <c r="F146" i="1" s="1"/>
  <c r="E17" i="1"/>
  <c r="F17" i="1" s="1"/>
  <c r="I150" i="1"/>
  <c r="I227" i="1" s="1"/>
  <c r="E80" i="1"/>
  <c r="F80" i="1" s="1"/>
  <c r="E94" i="1"/>
  <c r="F94" i="1" s="1"/>
  <c r="E102" i="1"/>
  <c r="F102" i="1" s="1"/>
  <c r="E103" i="1"/>
  <c r="F103" i="1" s="1"/>
  <c r="E121" i="1"/>
  <c r="F121" i="1" s="1"/>
  <c r="E131" i="1"/>
  <c r="F131" i="1" s="1"/>
  <c r="E124" i="1"/>
  <c r="F124" i="1" s="1"/>
  <c r="E146" i="2"/>
  <c r="F146" i="2" s="1"/>
  <c r="E14" i="2"/>
  <c r="F14" i="2" s="1"/>
  <c r="E32" i="2"/>
  <c r="F32" i="2" s="1"/>
  <c r="E43" i="2"/>
  <c r="F43" i="2" s="1"/>
  <c r="E116" i="2"/>
  <c r="F116" i="2" s="1"/>
  <c r="E12" i="2"/>
  <c r="F12" i="2" s="1"/>
  <c r="E4" i="2"/>
  <c r="F4" i="2" s="1"/>
  <c r="E86" i="2"/>
  <c r="F86" i="2" s="1"/>
  <c r="E135" i="2"/>
  <c r="F135" i="2" s="1"/>
  <c r="E18" i="2"/>
  <c r="F18" i="2" s="1"/>
  <c r="E28" i="2"/>
  <c r="F28" i="2" s="1"/>
  <c r="E76" i="2"/>
  <c r="F76" i="2" s="1"/>
  <c r="E121" i="2"/>
  <c r="F121" i="2" s="1"/>
  <c r="E21" i="2"/>
  <c r="F21" i="2" s="1"/>
  <c r="E35" i="2"/>
  <c r="F35" i="2" s="1"/>
  <c r="E61" i="2"/>
  <c r="F61" i="2" s="1"/>
  <c r="E15" i="2"/>
  <c r="F15" i="2" s="1"/>
  <c r="I149" i="2"/>
  <c r="I228" i="2" s="1"/>
  <c r="E31" i="2"/>
  <c r="F31" i="2" s="1"/>
  <c r="E48" i="2"/>
  <c r="F48" i="2" s="1"/>
  <c r="E57" i="2"/>
  <c r="F57" i="2" s="1"/>
  <c r="E131" i="2"/>
  <c r="F131" i="2" s="1"/>
  <c r="E72" i="2"/>
  <c r="F72" i="2" s="1"/>
  <c r="E58" i="2"/>
  <c r="F58" i="2" s="1"/>
  <c r="E73" i="2"/>
  <c r="F73" i="2" s="1"/>
  <c r="F6" i="2"/>
  <c r="E13" i="2"/>
  <c r="F13" i="2" s="1"/>
  <c r="E19" i="2"/>
  <c r="F19" i="2" s="1"/>
  <c r="E27" i="2"/>
  <c r="F27" i="2" s="1"/>
  <c r="F51" i="2"/>
  <c r="E65" i="2"/>
  <c r="F65" i="2" s="1"/>
  <c r="E42" i="2"/>
  <c r="F42" i="2" s="1"/>
  <c r="E59" i="2"/>
  <c r="F59" i="2" s="1"/>
  <c r="E90" i="2"/>
  <c r="F90" i="2" s="1"/>
  <c r="E101" i="2"/>
  <c r="F101" i="2" s="1"/>
  <c r="E3" i="2"/>
  <c r="F3" i="2" s="1"/>
  <c r="E29" i="2"/>
  <c r="F29" i="2" s="1"/>
  <c r="E62" i="2"/>
  <c r="F62" i="2" s="1"/>
  <c r="E106" i="2"/>
  <c r="F106" i="2" s="1"/>
  <c r="E178" i="3"/>
  <c r="F178" i="3" s="1"/>
  <c r="E179" i="3"/>
  <c r="F179" i="3" s="1"/>
  <c r="E175" i="3"/>
  <c r="F175" i="3" s="1"/>
  <c r="E180" i="3"/>
  <c r="F180" i="3" s="1"/>
  <c r="E176" i="3"/>
  <c r="F176" i="3" s="1"/>
  <c r="E181" i="3"/>
  <c r="F181" i="3" s="1"/>
  <c r="E17" i="7"/>
  <c r="F17" i="7" s="1"/>
  <c r="E46" i="7"/>
  <c r="F46" i="7" s="1"/>
  <c r="E42" i="7"/>
  <c r="F42" i="7" s="1"/>
  <c r="E44" i="7"/>
  <c r="F44" i="7" s="1"/>
  <c r="E32" i="7"/>
  <c r="F32" i="7" s="1"/>
  <c r="E12" i="7"/>
  <c r="F12" i="7" s="1"/>
  <c r="E13" i="7"/>
  <c r="F13" i="7" s="1"/>
  <c r="E6" i="7"/>
  <c r="F6" i="7" s="1"/>
  <c r="E14" i="7"/>
  <c r="F14" i="7" s="1"/>
  <c r="E30" i="7"/>
  <c r="F30" i="7" s="1"/>
  <c r="E4" i="7"/>
  <c r="F4" i="7" s="1"/>
  <c r="E20" i="6"/>
  <c r="F20" i="6" s="1"/>
  <c r="E30" i="6"/>
  <c r="F30" i="6" s="1"/>
  <c r="E56" i="3"/>
  <c r="F56" i="3" s="1"/>
  <c r="E85" i="3"/>
  <c r="F85" i="3" s="1"/>
  <c r="E4" i="3"/>
  <c r="F4" i="3" s="1"/>
  <c r="E40" i="7"/>
  <c r="F40" i="7" s="1"/>
  <c r="E34" i="7"/>
  <c r="F34" i="7" s="1"/>
  <c r="E18" i="7"/>
  <c r="F18" i="7" s="1"/>
  <c r="E27" i="7"/>
  <c r="F27" i="7" s="1"/>
  <c r="E20" i="7"/>
  <c r="F20" i="7" s="1"/>
  <c r="E3" i="7"/>
  <c r="F3" i="7" s="1"/>
  <c r="E32" i="6"/>
  <c r="F32" i="6" s="1"/>
  <c r="E40" i="6"/>
  <c r="F40" i="6" s="1"/>
  <c r="E42" i="6"/>
  <c r="F42" i="6" s="1"/>
  <c r="E18" i="6"/>
  <c r="F18" i="6" s="1"/>
  <c r="F6" i="6"/>
  <c r="E13" i="6"/>
  <c r="F13" i="6" s="1"/>
  <c r="E4" i="6"/>
  <c r="F4" i="6" s="1"/>
  <c r="E14" i="6"/>
  <c r="F14" i="6" s="1"/>
  <c r="E31" i="7"/>
  <c r="F31" i="7" s="1"/>
  <c r="E43" i="7"/>
  <c r="F43" i="7" s="1"/>
  <c r="E29" i="7"/>
  <c r="F29" i="7" s="1"/>
  <c r="E26" i="7"/>
  <c r="F26" i="7" s="1"/>
  <c r="E31" i="6"/>
  <c r="F31" i="6" s="1"/>
  <c r="E17" i="6"/>
  <c r="F17" i="6" s="1"/>
  <c r="E28" i="6"/>
  <c r="F28" i="6" s="1"/>
  <c r="E3" i="6"/>
  <c r="F3" i="6" s="1"/>
  <c r="E15" i="6"/>
  <c r="F15" i="6" s="1"/>
  <c r="G89" i="5"/>
  <c r="G146" i="5"/>
  <c r="G160" i="5"/>
  <c r="G174" i="5"/>
  <c r="G202" i="5"/>
  <c r="G3" i="5"/>
  <c r="G132" i="5"/>
  <c r="G188" i="5"/>
  <c r="G32" i="5"/>
  <c r="G46" i="5"/>
  <c r="G117" i="5"/>
  <c r="G220" i="5"/>
  <c r="G234" i="5"/>
  <c r="G276" i="5"/>
  <c r="G290" i="5"/>
  <c r="G133" i="4"/>
  <c r="G4" i="4"/>
  <c r="G278" i="4"/>
  <c r="G190" i="4"/>
  <c r="G46" i="4"/>
  <c r="G60" i="4"/>
  <c r="G162" i="4"/>
  <c r="G32" i="4"/>
  <c r="G74" i="4"/>
  <c r="G206" i="4"/>
  <c r="G18" i="4"/>
  <c r="G105" i="4"/>
  <c r="E46" i="3"/>
  <c r="F46" i="3" s="1"/>
  <c r="E57" i="3"/>
  <c r="F57" i="3" s="1"/>
  <c r="E54" i="3"/>
  <c r="F54" i="3" s="1"/>
  <c r="E58" i="3"/>
  <c r="F58" i="3" s="1"/>
  <c r="E12" i="3"/>
  <c r="F12" i="3" s="1"/>
  <c r="E48" i="3"/>
  <c r="F48" i="3" s="1"/>
  <c r="E45" i="3"/>
  <c r="F45" i="3" s="1"/>
  <c r="F49" i="3"/>
  <c r="E55" i="3"/>
  <c r="F55" i="3" s="1"/>
  <c r="F50" i="3"/>
  <c r="E87" i="2"/>
  <c r="F87" i="2" s="1"/>
  <c r="E117" i="2"/>
  <c r="F117" i="2" s="1"/>
  <c r="E132" i="2"/>
  <c r="F132" i="2" s="1"/>
  <c r="E102" i="2"/>
  <c r="F102" i="2" s="1"/>
  <c r="E147" i="2"/>
  <c r="F147" i="2" s="1"/>
  <c r="E88" i="2"/>
  <c r="F88" i="2" s="1"/>
  <c r="E91" i="2"/>
  <c r="F91" i="2" s="1"/>
  <c r="E118" i="2"/>
  <c r="F118" i="2" s="1"/>
  <c r="E133" i="2"/>
  <c r="F133" i="2" s="1"/>
  <c r="E136" i="2"/>
  <c r="F136" i="2" s="1"/>
  <c r="E44" i="2"/>
  <c r="F44" i="2" s="1"/>
  <c r="E74" i="2"/>
  <c r="F74" i="2" s="1"/>
  <c r="E77" i="2"/>
  <c r="F77" i="2" s="1"/>
  <c r="E99" i="2"/>
  <c r="F99" i="2" s="1"/>
  <c r="E103" i="2"/>
  <c r="F103" i="2" s="1"/>
  <c r="E107" i="2"/>
  <c r="F107" i="2" s="1"/>
  <c r="E122" i="2"/>
  <c r="F122" i="2" s="1"/>
  <c r="E144" i="2"/>
  <c r="F144" i="2" s="1"/>
  <c r="E148" i="2"/>
  <c r="F148" i="2" s="1"/>
  <c r="E33" i="2"/>
  <c r="F33" i="2" s="1"/>
  <c r="E60" i="2"/>
  <c r="F60" i="2" s="1"/>
  <c r="E63" i="2"/>
  <c r="F63" i="2" s="1"/>
  <c r="E85" i="2"/>
  <c r="F85" i="2" s="1"/>
  <c r="E89" i="2"/>
  <c r="F89" i="2" s="1"/>
  <c r="E93" i="2"/>
  <c r="F93" i="2" s="1"/>
  <c r="F115" i="2"/>
  <c r="E119" i="2"/>
  <c r="F119" i="2" s="1"/>
  <c r="E130" i="2"/>
  <c r="F130" i="2" s="1"/>
  <c r="E134" i="2"/>
  <c r="F134" i="2" s="1"/>
  <c r="E138" i="2"/>
  <c r="F138" i="2" s="1"/>
  <c r="E41" i="2"/>
  <c r="F41" i="2" s="1"/>
  <c r="E71" i="2"/>
  <c r="F71" i="2" s="1"/>
  <c r="E19" i="1"/>
  <c r="F19" i="1" s="1"/>
  <c r="E34" i="1"/>
  <c r="F34" i="1" s="1"/>
  <c r="E37" i="1"/>
  <c r="F37" i="1" s="1"/>
  <c r="E52" i="1"/>
  <c r="F52" i="1" s="1"/>
  <c r="E74" i="1"/>
  <c r="F74" i="1" s="1"/>
  <c r="E78" i="1"/>
  <c r="F78" i="1" s="1"/>
  <c r="E82" i="1"/>
  <c r="F82" i="1" s="1"/>
  <c r="E132" i="1"/>
  <c r="F132" i="1" s="1"/>
  <c r="E147" i="1"/>
  <c r="F147" i="1" s="1"/>
  <c r="E4" i="1"/>
  <c r="E23" i="1"/>
  <c r="F23" i="1" s="1"/>
  <c r="E45" i="1"/>
  <c r="F45" i="1" s="1"/>
  <c r="E49" i="1"/>
  <c r="F49" i="1" s="1"/>
  <c r="E60" i="1"/>
  <c r="F60" i="1" s="1"/>
  <c r="E64" i="1"/>
  <c r="F64" i="1" s="1"/>
  <c r="E68" i="1"/>
  <c r="F68" i="1" s="1"/>
  <c r="E89" i="1"/>
  <c r="F89" i="1" s="1"/>
  <c r="E118" i="1"/>
  <c r="F118" i="1" s="1"/>
  <c r="E66" i="1"/>
  <c r="F66" i="1" s="1"/>
  <c r="E88" i="1"/>
  <c r="F88" i="1" s="1"/>
  <c r="E35" i="1"/>
  <c r="F35" i="1" s="1"/>
  <c r="E54" i="1"/>
  <c r="F54" i="1" s="1"/>
  <c r="E75" i="1"/>
  <c r="F75" i="1" s="1"/>
  <c r="E9" i="1"/>
  <c r="F9" i="1" s="1"/>
  <c r="E25" i="1"/>
  <c r="F25" i="1" s="1"/>
  <c r="E46" i="1"/>
  <c r="F46" i="1" s="1"/>
  <c r="E61" i="1"/>
  <c r="F61" i="1" s="1"/>
  <c r="E65" i="1"/>
  <c r="F65" i="1" s="1"/>
  <c r="E90" i="1"/>
  <c r="F90" i="1" s="1"/>
  <c r="E119" i="1"/>
  <c r="F119" i="1" s="1"/>
  <c r="E122" i="1"/>
  <c r="F122" i="1" s="1"/>
  <c r="E137" i="1"/>
  <c r="F137" i="1" s="1"/>
  <c r="E48" i="1"/>
  <c r="F48" i="1" s="1"/>
  <c r="E63" i="1"/>
  <c r="F63" i="1" s="1"/>
  <c r="E92" i="1"/>
  <c r="F92" i="1" s="1"/>
  <c r="E16" i="1"/>
  <c r="F16" i="1" s="1"/>
  <c r="E20" i="1"/>
  <c r="F20" i="1" s="1"/>
  <c r="E31" i="1"/>
  <c r="F31" i="1" s="1"/>
  <c r="E39" i="1"/>
  <c r="F39" i="1" s="1"/>
  <c r="E79" i="1"/>
  <c r="F79" i="1" s="1"/>
  <c r="E133" i="1"/>
  <c r="F133" i="1" s="1"/>
  <c r="E148" i="1"/>
  <c r="F148" i="1" s="1"/>
  <c r="E76" i="1"/>
  <c r="F76" i="1" s="1"/>
  <c r="E130" i="1"/>
  <c r="F130" i="1" s="1"/>
  <c r="E145" i="1"/>
  <c r="F145" i="1" s="1"/>
  <c r="F4" i="1" l="1"/>
  <c r="T4" i="1"/>
  <c r="T3" i="1"/>
  <c r="W3" i="1" s="1"/>
  <c r="B306" i="4"/>
  <c r="J306" i="4" s="1"/>
  <c r="J4" i="4" s="1"/>
  <c r="B35" i="8" s="1"/>
  <c r="B346" i="5"/>
  <c r="J346" i="5" s="1"/>
  <c r="J4" i="5" s="1"/>
  <c r="B36" i="8" s="1"/>
  <c r="E136" i="7"/>
  <c r="F136" i="7" s="1"/>
  <c r="E135" i="7"/>
  <c r="F135" i="7" s="1"/>
  <c r="E130" i="7"/>
  <c r="F130" i="7" s="1"/>
  <c r="E131" i="7"/>
  <c r="F131" i="7" s="1"/>
  <c r="E134" i="7"/>
  <c r="F134" i="7" s="1"/>
  <c r="E133" i="7"/>
  <c r="F133" i="7" s="1"/>
  <c r="E57" i="6"/>
  <c r="F57" i="6" s="1"/>
  <c r="E100" i="6"/>
  <c r="F100" i="6" s="1"/>
  <c r="G196" i="3"/>
  <c r="E215" i="3"/>
  <c r="F215" i="3" s="1"/>
  <c r="E216" i="3"/>
  <c r="F216" i="3" s="1"/>
  <c r="E212" i="3"/>
  <c r="F212" i="3" s="1"/>
  <c r="E217" i="3"/>
  <c r="F217" i="3" s="1"/>
  <c r="E211" i="3"/>
  <c r="F211" i="3" s="1"/>
  <c r="E214" i="3"/>
  <c r="F214" i="3" s="1"/>
  <c r="E20" i="3"/>
  <c r="F20" i="3" s="1"/>
  <c r="E31" i="3"/>
  <c r="F31" i="3" s="1"/>
  <c r="E113" i="6"/>
  <c r="F113" i="6" s="1"/>
  <c r="E208" i="6"/>
  <c r="F208" i="6" s="1"/>
  <c r="E204" i="6"/>
  <c r="F204" i="6" s="1"/>
  <c r="E209" i="6"/>
  <c r="F209" i="6" s="1"/>
  <c r="E207" i="6"/>
  <c r="F207" i="6" s="1"/>
  <c r="E206" i="6"/>
  <c r="F206" i="6" s="1"/>
  <c r="E203" i="6"/>
  <c r="F203" i="6" s="1"/>
  <c r="E215" i="6"/>
  <c r="F215" i="6" s="1"/>
  <c r="E216" i="6"/>
  <c r="F216" i="6" s="1"/>
  <c r="E211" i="6"/>
  <c r="F211" i="6" s="1"/>
  <c r="E213" i="6"/>
  <c r="F213" i="6" s="1"/>
  <c r="E210" i="6"/>
  <c r="F210" i="6" s="1"/>
  <c r="E214" i="6"/>
  <c r="F214" i="6" s="1"/>
  <c r="E201" i="6"/>
  <c r="F201" i="6" s="1"/>
  <c r="E196" i="6"/>
  <c r="F196" i="6" s="1"/>
  <c r="E200" i="6"/>
  <c r="F200" i="6" s="1"/>
  <c r="E199" i="6"/>
  <c r="F199" i="6" s="1"/>
  <c r="E202" i="6"/>
  <c r="F202" i="6" s="1"/>
  <c r="E197" i="6"/>
  <c r="F197" i="6" s="1"/>
  <c r="E143" i="7"/>
  <c r="F143" i="7" s="1"/>
  <c r="E138" i="7"/>
  <c r="F138" i="7" s="1"/>
  <c r="E137" i="7"/>
  <c r="F137" i="7" s="1"/>
  <c r="E141" i="7"/>
  <c r="F141" i="7" s="1"/>
  <c r="E140" i="7"/>
  <c r="F140" i="7" s="1"/>
  <c r="E142" i="7"/>
  <c r="F142" i="7" s="1"/>
  <c r="E108" i="7"/>
  <c r="F108" i="7" s="1"/>
  <c r="E68" i="7"/>
  <c r="F68" i="7" s="1"/>
  <c r="E72" i="7"/>
  <c r="F72" i="7" s="1"/>
  <c r="E104" i="7"/>
  <c r="F104" i="7" s="1"/>
  <c r="E55" i="7"/>
  <c r="F55" i="7" s="1"/>
  <c r="E102" i="7"/>
  <c r="F102" i="7" s="1"/>
  <c r="E100" i="7"/>
  <c r="F100" i="7" s="1"/>
  <c r="E62" i="7"/>
  <c r="F62" i="7" s="1"/>
  <c r="E103" i="7"/>
  <c r="F103" i="7" s="1"/>
  <c r="E94" i="7"/>
  <c r="F94" i="7" s="1"/>
  <c r="E69" i="7"/>
  <c r="F69" i="7" s="1"/>
  <c r="E70" i="7"/>
  <c r="F70" i="7" s="1"/>
  <c r="E91" i="7"/>
  <c r="F91" i="7" s="1"/>
  <c r="E45" i="7"/>
  <c r="F45" i="7" s="1"/>
  <c r="E114" i="7"/>
  <c r="F114" i="7" s="1"/>
  <c r="E60" i="7"/>
  <c r="F60" i="7" s="1"/>
  <c r="E101" i="7"/>
  <c r="F101" i="7" s="1"/>
  <c r="E59" i="7"/>
  <c r="F59" i="7" s="1"/>
  <c r="E71" i="7"/>
  <c r="F71" i="7" s="1"/>
  <c r="E193" i="6"/>
  <c r="F193" i="6" s="1"/>
  <c r="E189" i="6"/>
  <c r="F189" i="6" s="1"/>
  <c r="E192" i="6"/>
  <c r="F192" i="6" s="1"/>
  <c r="E195" i="6"/>
  <c r="F195" i="6" s="1"/>
  <c r="E190" i="6"/>
  <c r="F190" i="6" s="1"/>
  <c r="E194" i="6"/>
  <c r="F194" i="6" s="1"/>
  <c r="E127" i="6"/>
  <c r="F127" i="6" s="1"/>
  <c r="E73" i="6"/>
  <c r="F73" i="6" s="1"/>
  <c r="E82" i="6"/>
  <c r="F82" i="6" s="1"/>
  <c r="E74" i="6"/>
  <c r="F74" i="6" s="1"/>
  <c r="E84" i="6"/>
  <c r="F84" i="6" s="1"/>
  <c r="E86" i="6"/>
  <c r="F86" i="6" s="1"/>
  <c r="E45" i="6"/>
  <c r="F45" i="6" s="1"/>
  <c r="E56" i="6"/>
  <c r="F56" i="6" s="1"/>
  <c r="E48" i="6"/>
  <c r="F48" i="6" s="1"/>
  <c r="E69" i="6"/>
  <c r="F69" i="6" s="1"/>
  <c r="E54" i="6"/>
  <c r="F54" i="6" s="1"/>
  <c r="E59" i="6"/>
  <c r="F59" i="6" s="1"/>
  <c r="E68" i="6"/>
  <c r="F68" i="6" s="1"/>
  <c r="E60" i="6"/>
  <c r="F60" i="6" s="1"/>
  <c r="E72" i="6"/>
  <c r="F72" i="6" s="1"/>
  <c r="E62" i="6"/>
  <c r="F62" i="6" s="1"/>
  <c r="E71" i="6"/>
  <c r="F71" i="6" s="1"/>
  <c r="E58" i="6"/>
  <c r="F58" i="6" s="1"/>
  <c r="E46" i="6"/>
  <c r="F46" i="6" s="1"/>
  <c r="F76" i="6"/>
  <c r="E83" i="6"/>
  <c r="F83" i="6" s="1"/>
  <c r="G107" i="1"/>
  <c r="G36" i="1"/>
  <c r="G22" i="1"/>
  <c r="G3" i="1"/>
  <c r="G93" i="1"/>
  <c r="G136" i="1"/>
  <c r="G121" i="1"/>
  <c r="G65" i="1"/>
  <c r="G51" i="1"/>
  <c r="G76" i="2"/>
  <c r="G18" i="2"/>
  <c r="G32" i="2"/>
  <c r="G3" i="2"/>
  <c r="G135" i="2"/>
  <c r="G48" i="2"/>
  <c r="G106" i="2"/>
  <c r="G62" i="2"/>
  <c r="G90" i="2"/>
  <c r="G121" i="2"/>
  <c r="G175" i="3"/>
  <c r="E83" i="3"/>
  <c r="F83" i="3" s="1"/>
  <c r="E26" i="3"/>
  <c r="F26" i="3" s="1"/>
  <c r="E77" i="3"/>
  <c r="F77" i="3" s="1"/>
  <c r="E58" i="7"/>
  <c r="F58" i="7" s="1"/>
  <c r="E57" i="7"/>
  <c r="F57" i="7" s="1"/>
  <c r="E54" i="7"/>
  <c r="F54" i="7" s="1"/>
  <c r="E56" i="7"/>
  <c r="F56" i="7" s="1"/>
  <c r="E48" i="7"/>
  <c r="F48" i="7" s="1"/>
  <c r="G3" i="7"/>
  <c r="E105" i="7"/>
  <c r="F105" i="7" s="1"/>
  <c r="E106" i="7"/>
  <c r="F106" i="7" s="1"/>
  <c r="E117" i="7"/>
  <c r="F117" i="7" s="1"/>
  <c r="E116" i="7"/>
  <c r="F116" i="7" s="1"/>
  <c r="E118" i="7"/>
  <c r="F118" i="7" s="1"/>
  <c r="E115" i="7"/>
  <c r="F115" i="7" s="1"/>
  <c r="G31" i="7"/>
  <c r="E110" i="6"/>
  <c r="F110" i="6" s="1"/>
  <c r="E104" i="6"/>
  <c r="F104" i="6" s="1"/>
  <c r="E88" i="6"/>
  <c r="F88" i="6" s="1"/>
  <c r="E96" i="6"/>
  <c r="F96" i="6" s="1"/>
  <c r="E99" i="6"/>
  <c r="F99" i="6" s="1"/>
  <c r="E87" i="6"/>
  <c r="F87" i="6" s="1"/>
  <c r="G17" i="6"/>
  <c r="E98" i="6"/>
  <c r="F98" i="6" s="1"/>
  <c r="E40" i="3"/>
  <c r="F40" i="3" s="1"/>
  <c r="E18" i="3"/>
  <c r="F18" i="3" s="1"/>
  <c r="E27" i="3"/>
  <c r="F27" i="3" s="1"/>
  <c r="E17" i="3"/>
  <c r="F17" i="3" s="1"/>
  <c r="E86" i="3"/>
  <c r="F86" i="3" s="1"/>
  <c r="E41" i="3"/>
  <c r="F41" i="3" s="1"/>
  <c r="F35" i="3"/>
  <c r="E44" i="3"/>
  <c r="F44" i="3" s="1"/>
  <c r="F36" i="3"/>
  <c r="E16" i="3"/>
  <c r="F16" i="3" s="1"/>
  <c r="E87" i="3"/>
  <c r="F87" i="3" s="1"/>
  <c r="E15" i="3"/>
  <c r="F15" i="3" s="1"/>
  <c r="E13" i="3"/>
  <c r="F13" i="3" s="1"/>
  <c r="E75" i="3"/>
  <c r="F75" i="3" s="1"/>
  <c r="E74" i="3"/>
  <c r="F74" i="3" s="1"/>
  <c r="E28" i="3"/>
  <c r="F28" i="3" s="1"/>
  <c r="E6" i="3"/>
  <c r="F6" i="3" s="1"/>
  <c r="E29" i="3"/>
  <c r="F29" i="3" s="1"/>
  <c r="E32" i="3"/>
  <c r="F32" i="3" s="1"/>
  <c r="E42" i="3"/>
  <c r="F42" i="3" s="1"/>
  <c r="E34" i="3"/>
  <c r="F34" i="3" s="1"/>
  <c r="E3" i="3"/>
  <c r="F3" i="3" s="1"/>
  <c r="E14" i="3"/>
  <c r="F14" i="3" s="1"/>
  <c r="E30" i="3"/>
  <c r="F30" i="3" s="1"/>
  <c r="E84" i="3"/>
  <c r="F84" i="3" s="1"/>
  <c r="E43" i="3"/>
  <c r="F43" i="3" s="1"/>
  <c r="G17" i="7"/>
  <c r="G31" i="6"/>
  <c r="G3" i="6"/>
  <c r="G45" i="3"/>
  <c r="G79" i="1"/>
  <c r="B228" i="2" l="1"/>
  <c r="J228" i="2" s="1"/>
  <c r="B6" i="8" a="1"/>
  <c r="B6" i="8" s="1"/>
  <c r="B26" i="8" s="1"/>
  <c r="B5" i="8" a="1"/>
  <c r="B5" i="8" s="1"/>
  <c r="B25" i="8" s="1"/>
  <c r="E157" i="7"/>
  <c r="F157" i="7" s="1"/>
  <c r="E156" i="7"/>
  <c r="F156" i="7" s="1"/>
  <c r="E155" i="7"/>
  <c r="F155" i="7" s="1"/>
  <c r="E154" i="7"/>
  <c r="F154" i="7" s="1"/>
  <c r="E151" i="7"/>
  <c r="F151" i="7" s="1"/>
  <c r="E152" i="7"/>
  <c r="F152" i="7" s="1"/>
  <c r="G130" i="7"/>
  <c r="I184" i="7"/>
  <c r="E97" i="6"/>
  <c r="F97" i="6" s="1"/>
  <c r="E90" i="6"/>
  <c r="F90" i="6" s="1"/>
  <c r="E115" i="6"/>
  <c r="F115" i="6" s="1"/>
  <c r="E118" i="6"/>
  <c r="F118" i="6" s="1"/>
  <c r="E169" i="6"/>
  <c r="F169" i="6" s="1"/>
  <c r="E125" i="6"/>
  <c r="F125" i="6" s="1"/>
  <c r="E126" i="6"/>
  <c r="F126" i="6" s="1"/>
  <c r="E128" i="6"/>
  <c r="F128" i="6" s="1"/>
  <c r="B227" i="1"/>
  <c r="B12" i="8" s="1" a="1"/>
  <c r="B12" i="8" s="1"/>
  <c r="G211" i="3"/>
  <c r="E190" i="3"/>
  <c r="F190" i="3" s="1"/>
  <c r="E189" i="3"/>
  <c r="F189" i="3" s="1"/>
  <c r="E195" i="3"/>
  <c r="F195" i="3" s="1"/>
  <c r="E193" i="3"/>
  <c r="F193" i="3" s="1"/>
  <c r="E192" i="3"/>
  <c r="F192" i="3" s="1"/>
  <c r="E194" i="3"/>
  <c r="F194" i="3" s="1"/>
  <c r="E187" i="3"/>
  <c r="F187" i="3" s="1"/>
  <c r="E182" i="3"/>
  <c r="F182" i="3" s="1"/>
  <c r="E186" i="3"/>
  <c r="F186" i="3" s="1"/>
  <c r="E185" i="3"/>
  <c r="F185" i="3" s="1"/>
  <c r="E183" i="3"/>
  <c r="F183" i="3" s="1"/>
  <c r="E188" i="3"/>
  <c r="F188" i="3" s="1"/>
  <c r="E237" i="3"/>
  <c r="F237" i="3" s="1"/>
  <c r="E236" i="3"/>
  <c r="F236" i="3" s="1"/>
  <c r="E238" i="3"/>
  <c r="F238" i="3" s="1"/>
  <c r="E232" i="3"/>
  <c r="F232" i="3" s="1"/>
  <c r="E233" i="3"/>
  <c r="F233" i="3" s="1"/>
  <c r="E235" i="3"/>
  <c r="F235" i="3" s="1"/>
  <c r="E209" i="3"/>
  <c r="F209" i="3" s="1"/>
  <c r="E207" i="3"/>
  <c r="F207" i="3" s="1"/>
  <c r="E204" i="3"/>
  <c r="F204" i="3" s="1"/>
  <c r="E205" i="3"/>
  <c r="F205" i="3" s="1"/>
  <c r="E208" i="3"/>
  <c r="F208" i="3" s="1"/>
  <c r="E210" i="3"/>
  <c r="F210" i="3" s="1"/>
  <c r="E223" i="6"/>
  <c r="F223" i="6" s="1"/>
  <c r="E221" i="6"/>
  <c r="F221" i="6" s="1"/>
  <c r="E220" i="6"/>
  <c r="F220" i="6" s="1"/>
  <c r="E222" i="6"/>
  <c r="F222" i="6" s="1"/>
  <c r="E218" i="6"/>
  <c r="F218" i="6" s="1"/>
  <c r="E217" i="6"/>
  <c r="F217" i="6" s="1"/>
  <c r="E112" i="6"/>
  <c r="F112" i="6" s="1"/>
  <c r="G203" i="6"/>
  <c r="E114" i="6"/>
  <c r="F114" i="6" s="1"/>
  <c r="E101" i="6"/>
  <c r="F101" i="6" s="1"/>
  <c r="E153" i="6"/>
  <c r="F153" i="6" s="1"/>
  <c r="G210" i="6"/>
  <c r="E102" i="6"/>
  <c r="F102" i="6" s="1"/>
  <c r="E111" i="6"/>
  <c r="F111" i="6" s="1"/>
  <c r="E230" i="6"/>
  <c r="F230" i="6" s="1"/>
  <c r="E227" i="6"/>
  <c r="F227" i="6" s="1"/>
  <c r="E224" i="6"/>
  <c r="F224" i="6" s="1"/>
  <c r="E228" i="6"/>
  <c r="F228" i="6" s="1"/>
  <c r="E229" i="6"/>
  <c r="F229" i="6" s="1"/>
  <c r="E225" i="6"/>
  <c r="F225" i="6" s="1"/>
  <c r="E124" i="6"/>
  <c r="F124" i="6" s="1"/>
  <c r="G196" i="6"/>
  <c r="E236" i="6"/>
  <c r="F236" i="6" s="1"/>
  <c r="E235" i="6"/>
  <c r="F235" i="6" s="1"/>
  <c r="E231" i="6"/>
  <c r="F231" i="6" s="1"/>
  <c r="E234" i="6"/>
  <c r="F234" i="6" s="1"/>
  <c r="E232" i="6"/>
  <c r="F232" i="6" s="1"/>
  <c r="E237" i="6"/>
  <c r="F237" i="6" s="1"/>
  <c r="G137" i="7"/>
  <c r="E180" i="7"/>
  <c r="F180" i="7" s="1"/>
  <c r="E182" i="7"/>
  <c r="F182" i="7" s="1"/>
  <c r="E176" i="7"/>
  <c r="F176" i="7" s="1"/>
  <c r="E179" i="7"/>
  <c r="F179" i="7" s="1"/>
  <c r="E181" i="7"/>
  <c r="F181" i="7" s="1"/>
  <c r="E177" i="7"/>
  <c r="F177" i="7" s="1"/>
  <c r="G59" i="7"/>
  <c r="G91" i="7"/>
  <c r="G45" i="7"/>
  <c r="G105" i="7"/>
  <c r="G189" i="6"/>
  <c r="E116" i="6"/>
  <c r="F116" i="6" s="1"/>
  <c r="G73" i="6"/>
  <c r="G59" i="6"/>
  <c r="G45" i="6"/>
  <c r="B150" i="1"/>
  <c r="B149" i="2"/>
  <c r="G31" i="3"/>
  <c r="G17" i="3"/>
  <c r="E78" i="7"/>
  <c r="F78" i="7" s="1"/>
  <c r="E90" i="7"/>
  <c r="F90" i="7" s="1"/>
  <c r="E89" i="7"/>
  <c r="F89" i="7" s="1"/>
  <c r="E88" i="7"/>
  <c r="F88" i="7" s="1"/>
  <c r="E86" i="7"/>
  <c r="F86" i="7" s="1"/>
  <c r="E87" i="7"/>
  <c r="F87" i="7" s="1"/>
  <c r="E77" i="7"/>
  <c r="F77" i="7" s="1"/>
  <c r="E80" i="7"/>
  <c r="F80" i="7" s="1"/>
  <c r="I120" i="7"/>
  <c r="E167" i="6"/>
  <c r="F167" i="6" s="1"/>
  <c r="E160" i="6"/>
  <c r="F160" i="6" s="1"/>
  <c r="E158" i="6"/>
  <c r="F158" i="6" s="1"/>
  <c r="E156" i="6"/>
  <c r="F156" i="6" s="1"/>
  <c r="E143" i="6"/>
  <c r="F143" i="6" s="1"/>
  <c r="E130" i="6"/>
  <c r="F130" i="6" s="1"/>
  <c r="E140" i="6"/>
  <c r="F140" i="6" s="1"/>
  <c r="E132" i="6"/>
  <c r="F132" i="6" s="1"/>
  <c r="E139" i="6"/>
  <c r="F139" i="6" s="1"/>
  <c r="E129" i="6"/>
  <c r="F129" i="6" s="1"/>
  <c r="E141" i="6"/>
  <c r="F141" i="6" s="1"/>
  <c r="E138" i="6"/>
  <c r="F138" i="6" s="1"/>
  <c r="E142" i="6"/>
  <c r="F142" i="6" s="1"/>
  <c r="G87" i="6"/>
  <c r="G3" i="3"/>
  <c r="E73" i="3"/>
  <c r="F73" i="3" s="1"/>
  <c r="E71" i="3"/>
  <c r="F71" i="3" s="1"/>
  <c r="E61" i="3"/>
  <c r="F61" i="3" s="1"/>
  <c r="F69" i="3"/>
  <c r="E70" i="3"/>
  <c r="F70" i="3" s="1"/>
  <c r="E63" i="3"/>
  <c r="F63" i="3" s="1"/>
  <c r="E60" i="3"/>
  <c r="F60" i="3" s="1"/>
  <c r="E72" i="3"/>
  <c r="F72" i="3" s="1"/>
  <c r="E117" i="3"/>
  <c r="F117" i="3" s="1"/>
  <c r="E129" i="3"/>
  <c r="F129" i="3" s="1"/>
  <c r="E125" i="3"/>
  <c r="F125" i="3" s="1"/>
  <c r="E116" i="3"/>
  <c r="F116" i="3" s="1"/>
  <c r="E119" i="3"/>
  <c r="F119" i="3" s="1"/>
  <c r="E126" i="3"/>
  <c r="F126" i="3" s="1"/>
  <c r="E127" i="3"/>
  <c r="F127" i="3" s="1"/>
  <c r="E128" i="3"/>
  <c r="F128" i="3" s="1"/>
  <c r="E100" i="3"/>
  <c r="F100" i="3" s="1"/>
  <c r="E98" i="3"/>
  <c r="F98" i="3" s="1"/>
  <c r="E89" i="3"/>
  <c r="F89" i="3" s="1"/>
  <c r="E101" i="3"/>
  <c r="F101" i="3" s="1"/>
  <c r="E91" i="3"/>
  <c r="F91" i="3" s="1"/>
  <c r="E88" i="3"/>
  <c r="F88" i="3" s="1"/>
  <c r="E99" i="3"/>
  <c r="F99" i="3" s="1"/>
  <c r="E97" i="3"/>
  <c r="F97" i="3" s="1"/>
  <c r="B13" i="8" l="1" a="1"/>
  <c r="B13" i="8" s="1"/>
  <c r="G151" i="7"/>
  <c r="G176" i="7"/>
  <c r="E174" i="7"/>
  <c r="F174" i="7" s="1"/>
  <c r="E170" i="7"/>
  <c r="F170" i="7" s="1"/>
  <c r="E172" i="7"/>
  <c r="F172" i="7" s="1"/>
  <c r="E169" i="7"/>
  <c r="F169" i="7" s="1"/>
  <c r="E175" i="7"/>
  <c r="F175" i="7" s="1"/>
  <c r="E173" i="7"/>
  <c r="F173" i="7" s="1"/>
  <c r="E166" i="6"/>
  <c r="F166" i="6" s="1"/>
  <c r="E168" i="6"/>
  <c r="F168" i="6" s="1"/>
  <c r="E157" i="6"/>
  <c r="F157" i="6" s="1"/>
  <c r="E152" i="6"/>
  <c r="F152" i="6" s="1"/>
  <c r="E146" i="6"/>
  <c r="F146" i="6" s="1"/>
  <c r="E155" i="6"/>
  <c r="F155" i="6" s="1"/>
  <c r="E154" i="6"/>
  <c r="F154" i="6" s="1"/>
  <c r="E170" i="6"/>
  <c r="F170" i="6" s="1"/>
  <c r="E144" i="6"/>
  <c r="F144" i="6" s="1"/>
  <c r="G115" i="6"/>
  <c r="G101" i="6"/>
  <c r="B3" i="8" a="1"/>
  <c r="B3" i="8" s="1"/>
  <c r="J149" i="2"/>
  <c r="J4" i="2" s="1"/>
  <c r="B33" i="8" s="1"/>
  <c r="J227" i="1"/>
  <c r="B2" i="8" a="1"/>
  <c r="B2" i="8" s="1"/>
  <c r="B22" i="8" s="1"/>
  <c r="J150" i="1"/>
  <c r="E258" i="3"/>
  <c r="F258" i="3" s="1"/>
  <c r="E256" i="3"/>
  <c r="F256" i="3" s="1"/>
  <c r="E254" i="3"/>
  <c r="F254" i="3" s="1"/>
  <c r="E259" i="3"/>
  <c r="F259" i="3" s="1"/>
  <c r="E257" i="3"/>
  <c r="F257" i="3" s="1"/>
  <c r="E253" i="3"/>
  <c r="F253" i="3" s="1"/>
  <c r="E230" i="3"/>
  <c r="F230" i="3" s="1"/>
  <c r="E231" i="3"/>
  <c r="F231" i="3" s="1"/>
  <c r="E228" i="3"/>
  <c r="F228" i="3" s="1"/>
  <c r="E225" i="3"/>
  <c r="F225" i="3" s="1"/>
  <c r="E226" i="3"/>
  <c r="F226" i="3" s="1"/>
  <c r="E229" i="3"/>
  <c r="F229" i="3" s="1"/>
  <c r="G232" i="3"/>
  <c r="G189" i="3"/>
  <c r="G182" i="3"/>
  <c r="G204" i="3"/>
  <c r="E218" i="3"/>
  <c r="F218" i="3" s="1"/>
  <c r="E219" i="3"/>
  <c r="F219" i="3" s="1"/>
  <c r="E221" i="3"/>
  <c r="F221" i="3" s="1"/>
  <c r="E223" i="3"/>
  <c r="F223" i="3" s="1"/>
  <c r="E224" i="3"/>
  <c r="F224" i="3" s="1"/>
  <c r="E222" i="3"/>
  <c r="F222" i="3" s="1"/>
  <c r="G217" i="6"/>
  <c r="G231" i="6"/>
  <c r="G224" i="6"/>
  <c r="E257" i="6"/>
  <c r="F257" i="6" s="1"/>
  <c r="E256" i="6"/>
  <c r="F256" i="6" s="1"/>
  <c r="E258" i="6"/>
  <c r="F258" i="6" s="1"/>
  <c r="E255" i="6"/>
  <c r="F255" i="6" s="1"/>
  <c r="E253" i="6"/>
  <c r="F253" i="6" s="1"/>
  <c r="E252" i="6"/>
  <c r="F252" i="6" s="1"/>
  <c r="E250" i="6"/>
  <c r="F250" i="6" s="1"/>
  <c r="E246" i="6"/>
  <c r="F246" i="6" s="1"/>
  <c r="E248" i="6"/>
  <c r="F248" i="6" s="1"/>
  <c r="E245" i="6"/>
  <c r="F245" i="6" s="1"/>
  <c r="E249" i="6"/>
  <c r="F249" i="6" s="1"/>
  <c r="E251" i="6"/>
  <c r="F251" i="6" s="1"/>
  <c r="E243" i="6"/>
  <c r="F243" i="6" s="1"/>
  <c r="E244" i="6"/>
  <c r="F244" i="6" s="1"/>
  <c r="E242" i="6"/>
  <c r="F242" i="6" s="1"/>
  <c r="E239" i="6"/>
  <c r="F239" i="6" s="1"/>
  <c r="E238" i="6"/>
  <c r="F238" i="6" s="1"/>
  <c r="E241" i="6"/>
  <c r="F241" i="6" s="1"/>
  <c r="G77" i="7"/>
  <c r="B120" i="7" s="1"/>
  <c r="E184" i="6"/>
  <c r="F184" i="6" s="1"/>
  <c r="E172" i="6"/>
  <c r="F172" i="6" s="1"/>
  <c r="E181" i="6"/>
  <c r="F181" i="6" s="1"/>
  <c r="E171" i="6"/>
  <c r="F171" i="6" s="1"/>
  <c r="E182" i="6"/>
  <c r="F182" i="6" s="1"/>
  <c r="E183" i="6"/>
  <c r="F183" i="6" s="1"/>
  <c r="E180" i="6"/>
  <c r="F180" i="6" s="1"/>
  <c r="F174" i="6"/>
  <c r="I185" i="6"/>
  <c r="I280" i="6" s="1"/>
  <c r="G129" i="6"/>
  <c r="G116" i="3"/>
  <c r="E130" i="3"/>
  <c r="F130" i="3" s="1"/>
  <c r="E142" i="3"/>
  <c r="F142" i="3" s="1"/>
  <c r="E131" i="3"/>
  <c r="F131" i="3" s="1"/>
  <c r="E139" i="3"/>
  <c r="F139" i="3" s="1"/>
  <c r="E143" i="3"/>
  <c r="F143" i="3" s="1"/>
  <c r="E133" i="3"/>
  <c r="F133" i="3" s="1"/>
  <c r="E140" i="3"/>
  <c r="F140" i="3" s="1"/>
  <c r="E141" i="3"/>
  <c r="F141" i="3" s="1"/>
  <c r="E170" i="3"/>
  <c r="F170" i="3" s="1"/>
  <c r="E158" i="3"/>
  <c r="F158" i="3" s="1"/>
  <c r="E171" i="3"/>
  <c r="F171" i="3" s="1"/>
  <c r="E168" i="3"/>
  <c r="F168" i="3" s="1"/>
  <c r="E167" i="3"/>
  <c r="F167" i="3" s="1"/>
  <c r="E161" i="3"/>
  <c r="F161" i="3" s="1"/>
  <c r="E169" i="3"/>
  <c r="F169" i="3" s="1"/>
  <c r="E159" i="3"/>
  <c r="F159" i="3" s="1"/>
  <c r="G60" i="3"/>
  <c r="E103" i="3"/>
  <c r="F103" i="3" s="1"/>
  <c r="E114" i="3"/>
  <c r="F114" i="3" s="1"/>
  <c r="I172" i="3"/>
  <c r="E105" i="3"/>
  <c r="F105" i="3" s="1"/>
  <c r="E112" i="3"/>
  <c r="F112" i="3" s="1"/>
  <c r="E113" i="3"/>
  <c r="F113" i="3" s="1"/>
  <c r="E102" i="3"/>
  <c r="F102" i="3" s="1"/>
  <c r="E115" i="3"/>
  <c r="F115" i="3" s="1"/>
  <c r="E111" i="3"/>
  <c r="F111" i="3" s="1"/>
  <c r="G157" i="6" l="1"/>
  <c r="B23" i="8"/>
  <c r="J4" i="1"/>
  <c r="B32" i="8" s="1"/>
  <c r="G169" i="7"/>
  <c r="B184" i="7" s="1"/>
  <c r="G143" i="6"/>
  <c r="G245" i="6"/>
  <c r="E249" i="3"/>
  <c r="F249" i="3" s="1"/>
  <c r="E246" i="3"/>
  <c r="F246" i="3" s="1"/>
  <c r="E247" i="3"/>
  <c r="F247" i="3" s="1"/>
  <c r="E251" i="3"/>
  <c r="F251" i="3" s="1"/>
  <c r="E250" i="3"/>
  <c r="F250" i="3" s="1"/>
  <c r="E252" i="3"/>
  <c r="F252" i="3" s="1"/>
  <c r="G253" i="3"/>
  <c r="G218" i="3"/>
  <c r="G225" i="3"/>
  <c r="E244" i="3"/>
  <c r="F244" i="3" s="1"/>
  <c r="E243" i="3"/>
  <c r="F243" i="3" s="1"/>
  <c r="E240" i="3"/>
  <c r="F240" i="3" s="1"/>
  <c r="E239" i="3"/>
  <c r="F239" i="3" s="1"/>
  <c r="E242" i="3"/>
  <c r="F242" i="3" s="1"/>
  <c r="E245" i="3"/>
  <c r="F245" i="3" s="1"/>
  <c r="I260" i="3"/>
  <c r="G238" i="6"/>
  <c r="E278" i="6"/>
  <c r="F278" i="6" s="1"/>
  <c r="E273" i="6"/>
  <c r="F273" i="6" s="1"/>
  <c r="E277" i="6"/>
  <c r="F277" i="6" s="1"/>
  <c r="E276" i="6"/>
  <c r="F276" i="6" s="1"/>
  <c r="E279" i="6"/>
  <c r="F279" i="6" s="1"/>
  <c r="E274" i="6"/>
  <c r="F274" i="6" s="1"/>
  <c r="E270" i="6"/>
  <c r="F270" i="6" s="1"/>
  <c r="E269" i="6"/>
  <c r="F269" i="6" s="1"/>
  <c r="E271" i="6"/>
  <c r="F271" i="6" s="1"/>
  <c r="E266" i="6"/>
  <c r="F266" i="6" s="1"/>
  <c r="E267" i="6"/>
  <c r="F267" i="6" s="1"/>
  <c r="E272" i="6"/>
  <c r="F272" i="6" s="1"/>
  <c r="E264" i="6"/>
  <c r="F264" i="6" s="1"/>
  <c r="E265" i="6"/>
  <c r="F265" i="6" s="1"/>
  <c r="E262" i="6"/>
  <c r="F262" i="6" s="1"/>
  <c r="E260" i="6"/>
  <c r="F260" i="6" s="1"/>
  <c r="E259" i="6"/>
  <c r="F259" i="6" s="1"/>
  <c r="E263" i="6"/>
  <c r="F263" i="6" s="1"/>
  <c r="G252" i="6"/>
  <c r="J120" i="7"/>
  <c r="B8" i="8" a="1"/>
  <c r="B8" i="8" s="1"/>
  <c r="G171" i="6"/>
  <c r="B185" i="6" s="1"/>
  <c r="J185" i="6" s="1"/>
  <c r="G130" i="3"/>
  <c r="G102" i="3"/>
  <c r="G74" i="3"/>
  <c r="G158" i="3"/>
  <c r="E153" i="3"/>
  <c r="F153" i="3" s="1"/>
  <c r="E147" i="3"/>
  <c r="F147" i="3" s="1"/>
  <c r="E154" i="3"/>
  <c r="F154" i="3" s="1"/>
  <c r="E157" i="3"/>
  <c r="F157" i="3" s="1"/>
  <c r="E145" i="3"/>
  <c r="F145" i="3" s="1"/>
  <c r="E144" i="3"/>
  <c r="F144" i="3" s="1"/>
  <c r="E155" i="3"/>
  <c r="F155" i="3" s="1"/>
  <c r="E156" i="3"/>
  <c r="F156" i="3" s="1"/>
  <c r="G88" i="3"/>
  <c r="G239" i="3" l="1"/>
  <c r="G246" i="3"/>
  <c r="G266" i="6"/>
  <c r="G273" i="6"/>
  <c r="G259" i="6"/>
  <c r="J184" i="7"/>
  <c r="J4" i="7" s="1"/>
  <c r="B38" i="8" s="1"/>
  <c r="B18" i="8" a="1"/>
  <c r="B18" i="8" s="1"/>
  <c r="B28" i="8" s="1"/>
  <c r="B17" i="8" a="1"/>
  <c r="B17" i="8" s="1"/>
  <c r="B7" i="8" a="1"/>
  <c r="B7" i="8" s="1"/>
  <c r="G144" i="3"/>
  <c r="B172" i="3" s="1"/>
  <c r="B280" i="6" l="1"/>
  <c r="J280" i="6" s="1"/>
  <c r="J4" i="6" s="1"/>
  <c r="B37" i="8" s="1"/>
  <c r="B4" i="8" a="1"/>
  <c r="B4" i="8" s="1"/>
  <c r="B9" i="8" s="1"/>
  <c r="J172" i="3"/>
  <c r="B260" i="3"/>
  <c r="B27" i="8" l="1" a="1"/>
  <c r="B27" i="8" s="1"/>
  <c r="J260" i="3"/>
  <c r="J4" i="3" s="1"/>
  <c r="B34" i="8" s="1"/>
  <c r="B39" i="8" s="1"/>
  <c r="B14" i="8" a="1"/>
  <c r="B14" i="8" s="1"/>
  <c r="B19" i="8" s="1"/>
  <c r="B24" i="8" l="1"/>
  <c r="B29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3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3">
    <bk>
      <rc t="2" v="0"/>
    </bk>
    <bk>
      <rc t="2" v="1"/>
    </bk>
    <bk>
      <rc t="2" v="2"/>
    </bk>
  </valueMetadata>
</metadata>
</file>

<file path=xl/sharedStrings.xml><?xml version="1.0" encoding="utf-8"?>
<sst xmlns="http://schemas.openxmlformats.org/spreadsheetml/2006/main" count="2492" uniqueCount="168">
  <si>
    <t>Prévisions mensuelles</t>
  </si>
  <si>
    <t xml:space="preserve">  AVRIL 2020</t>
  </si>
  <si>
    <t>Temps</t>
  </si>
  <si>
    <t>Plats</t>
  </si>
  <si>
    <t>Prix unitaire</t>
  </si>
  <si>
    <t>Prévisionnel</t>
  </si>
  <si>
    <t>Chiffre d'affaires</t>
  </si>
  <si>
    <t>CA TOTAL</t>
  </si>
  <si>
    <t>Part en %</t>
  </si>
  <si>
    <t>Nbr cvts</t>
  </si>
  <si>
    <t xml:space="preserve">Mercredi 01/04/2020 </t>
  </si>
  <si>
    <t>Soleil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</si>
  <si>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     </t>
    </r>
  </si>
  <si>
    <t>Salade composée</t>
  </si>
  <si>
    <t>Hot dog</t>
  </si>
  <si>
    <t>Panini chaud salé</t>
  </si>
  <si>
    <t>Sandwichs froids</t>
  </si>
  <si>
    <t>Nuggets</t>
  </si>
  <si>
    <t>Frites moy</t>
  </si>
  <si>
    <t>Chips moy</t>
  </si>
  <si>
    <t>Panini sucrés</t>
  </si>
  <si>
    <t>Glaces moy</t>
  </si>
  <si>
    <t>Samedi 04/04/2020</t>
  </si>
  <si>
    <t>Pluie</t>
  </si>
  <si>
    <t>Aucun</t>
  </si>
  <si>
    <t xml:space="preserve">Dimanche 05/04/2020 </t>
  </si>
  <si>
    <t xml:space="preserve">Mercredi 07/04/2020 </t>
  </si>
  <si>
    <t>Nuageux</t>
  </si>
  <si>
    <t>Samedi 10/04/2020</t>
  </si>
  <si>
    <t>Averses</t>
  </si>
  <si>
    <t xml:space="preserve">Dimanche 11/04/2020 </t>
  </si>
  <si>
    <t xml:space="preserve">Mercredi 14/04/2020 </t>
  </si>
  <si>
    <t xml:space="preserve">Samedi 17/04/2020 </t>
  </si>
  <si>
    <t xml:space="preserve">Dimanche 18/04/2020 </t>
  </si>
  <si>
    <t xml:space="preserve">Mercredi 21/04/2020 </t>
  </si>
  <si>
    <t xml:space="preserve">Samedi 24/04/2020 </t>
  </si>
  <si>
    <t>Dimanche 25/04/20</t>
  </si>
  <si>
    <t xml:space="preserve">Samedi 28/04/2020 </t>
  </si>
  <si>
    <t xml:space="preserve">Chiffre d'affaires total </t>
  </si>
  <si>
    <t>Nbr cvts total</t>
  </si>
  <si>
    <t xml:space="preserve">  MAI 2020</t>
  </si>
  <si>
    <t>Vendredi 01/05/2020 Férié</t>
  </si>
  <si>
    <t>Samedi 02/05/2020</t>
  </si>
  <si>
    <t xml:space="preserve">Dimanche 03/05/2020 </t>
  </si>
  <si>
    <t xml:space="preserve">Très nuageux </t>
  </si>
  <si>
    <t xml:space="preserve">Mercredi 06/05/2020 </t>
  </si>
  <si>
    <t>Vendredi 08/05/2020 Férié</t>
  </si>
  <si>
    <t>Samedi 09/05/2020</t>
  </si>
  <si>
    <t xml:space="preserve">Dimanche 10/05/2020 </t>
  </si>
  <si>
    <t xml:space="preserve">Mercredi 13/05/2020 </t>
  </si>
  <si>
    <t xml:space="preserve">Samedi 16/05/2020 </t>
  </si>
  <si>
    <t xml:space="preserve">Dimanche 17/05/2020 </t>
  </si>
  <si>
    <t xml:space="preserve">Nuageux </t>
  </si>
  <si>
    <t>Mercredi 20/05/2020</t>
  </si>
  <si>
    <t>Samedi 23/05/2020</t>
  </si>
  <si>
    <t>Mercredi 27/05/2020</t>
  </si>
  <si>
    <t xml:space="preserve">Samedi 30/05/2020 </t>
  </si>
  <si>
    <t xml:space="preserve">Dimanche 31/05/2020 </t>
  </si>
  <si>
    <t xml:space="preserve"> JUIN 2020</t>
  </si>
  <si>
    <t>Lundi 01/06/2020 Pentecôte</t>
  </si>
  <si>
    <t>Mercredi 03/06/2020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</si>
  <si>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</t>
    </r>
  </si>
  <si>
    <t>Samedi 06/06/2020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</si>
  <si>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</t>
    </r>
  </si>
  <si>
    <t>Dimanche 07/06/2020</t>
  </si>
  <si>
    <t>Mercredi 10/06/2020</t>
  </si>
  <si>
    <t>Samedi 13/06/2020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</si>
  <si>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</t>
    </r>
  </si>
  <si>
    <t>Dimanche 14/06/2020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</si>
  <si>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</t>
    </r>
  </si>
  <si>
    <t>Mercredi 17/06/2020</t>
  </si>
  <si>
    <t>Samedi 20/06/2020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</si>
  <si>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</t>
    </r>
  </si>
  <si>
    <t>Dimanche 21/06/2020</t>
  </si>
  <si>
    <t>Mercredi 24/06/2020</t>
  </si>
  <si>
    <t>Samedi 27/06/2020</t>
  </si>
  <si>
    <t>Dimanche 28/06/2020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</si>
  <si>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</t>
    </r>
  </si>
  <si>
    <t xml:space="preserve"> JUILLET 2020</t>
  </si>
  <si>
    <t>Tempête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</si>
  <si>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</t>
    </r>
  </si>
  <si>
    <t>Burger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</si>
  <si>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      </t>
    </r>
  </si>
  <si>
    <t>Pluie orageuse</t>
  </si>
  <si>
    <t xml:space="preserve">Soleil </t>
  </si>
  <si>
    <t>Données non communiquées année N-1</t>
  </si>
  <si>
    <t>AOUT 2020</t>
  </si>
  <si>
    <t xml:space="preserve">   SEPTEMBRE 2020</t>
  </si>
  <si>
    <t>Mercredi 02/09/2020</t>
  </si>
  <si>
    <t>Samedi 05/09/2020</t>
  </si>
  <si>
    <t>Mercredi 09/09/2020</t>
  </si>
  <si>
    <t>Dimanche 06/09/2020</t>
  </si>
  <si>
    <t>Samedi 12/09/2020</t>
  </si>
  <si>
    <t>Dimanche 13/09/2020</t>
  </si>
  <si>
    <t>Mercredi 16/09/2020</t>
  </si>
  <si>
    <t>Samedi 19/09/2020</t>
  </si>
  <si>
    <t>Dimanche 20/09/2020</t>
  </si>
  <si>
    <t>Mercredi 23/09/2020</t>
  </si>
  <si>
    <t>Samedi 26/09/2020</t>
  </si>
  <si>
    <t>Dimanche 27/09/2020</t>
  </si>
  <si>
    <t>Mercredi 30/09/2020</t>
  </si>
  <si>
    <t xml:space="preserve">   OCTOBRE 2020</t>
  </si>
  <si>
    <t>Samedi 03/10/2020</t>
  </si>
  <si>
    <t>Dimanche 04/10/2020</t>
  </si>
  <si>
    <t>Mercredi 07/10/2020</t>
  </si>
  <si>
    <t>Samedi 10/10/2020</t>
  </si>
  <si>
    <t>Dimanche 11/10/2020</t>
  </si>
  <si>
    <t>Mercredi 14/10/2020</t>
  </si>
  <si>
    <t>Samedi 17/10/2020</t>
  </si>
  <si>
    <t>Dimanche 18/10/2020</t>
  </si>
  <si>
    <t>Mercredi 21/10/2020</t>
  </si>
  <si>
    <t>Samedi 24/10/2020</t>
  </si>
  <si>
    <t>Dimanche 25/10/2020</t>
  </si>
  <si>
    <t>Mercredi 28/10/2020</t>
  </si>
  <si>
    <t>Samedi 31/10/2020</t>
  </si>
  <si>
    <t xml:space="preserve">Hypothèses : </t>
  </si>
  <si>
    <t>Moyenne</t>
  </si>
  <si>
    <t>La journée la plus haute en Juillet</t>
  </si>
  <si>
    <t>La journée la plus basse en Juillet</t>
  </si>
  <si>
    <t xml:space="preserve">Total </t>
  </si>
  <si>
    <t>Eau minérale gazeuse</t>
  </si>
  <si>
    <t>Sodas</t>
  </si>
  <si>
    <t>Bière</t>
  </si>
  <si>
    <t>Vin rosé</t>
  </si>
  <si>
    <t xml:space="preserve">Redbull </t>
  </si>
  <si>
    <t xml:space="preserve">Boissons chaudes </t>
  </si>
  <si>
    <t>pourcentage freq boisson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</si>
  <si>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</t>
    </r>
  </si>
  <si>
    <t xml:space="preserve">AOUT 2020 </t>
  </si>
  <si>
    <t xml:space="preserve">CHIFFRES D'AFFAIRES </t>
  </si>
  <si>
    <t xml:space="preserve">  Avril 2020</t>
  </si>
  <si>
    <t xml:space="preserve">  Mai 2020</t>
  </si>
  <si>
    <t xml:space="preserve">  Juin 2020</t>
  </si>
  <si>
    <t xml:space="preserve">  Juillet 2020</t>
  </si>
  <si>
    <t xml:space="preserve">  Août 2020</t>
  </si>
  <si>
    <t xml:space="preserve">  Septembre 2020</t>
  </si>
  <si>
    <t>Nourritures</t>
  </si>
  <si>
    <t>Boissons</t>
  </si>
  <si>
    <t xml:space="preserve">Mercredi 03/06/2020 </t>
  </si>
  <si>
    <t xml:space="preserve">Samedi 06/06/2020 </t>
  </si>
  <si>
    <t>Très nuageux</t>
  </si>
  <si>
    <t xml:space="preserve">Dimanche 24/05/2020 </t>
  </si>
  <si>
    <t xml:space="preserve">  Octobre 2020</t>
  </si>
  <si>
    <t>Total mois</t>
  </si>
  <si>
    <t>Prix moyen boisson par personne</t>
  </si>
  <si>
    <t>Prix moyen repas par personne</t>
  </si>
  <si>
    <t>Prix moyen nourriture par personne</t>
  </si>
  <si>
    <t>% freq boisson</t>
  </si>
  <si>
    <t>Samedi - Soleil</t>
  </si>
  <si>
    <t>Samedi - Nuageux</t>
  </si>
  <si>
    <t>Dimanche - Soleil</t>
  </si>
  <si>
    <t>Jour férié - Soleil</t>
  </si>
  <si>
    <t>Jour férié - Nuageux</t>
  </si>
  <si>
    <t xml:space="preserve">Dimanche - Nuageux </t>
  </si>
  <si>
    <t>Mercredi - Soleil</t>
  </si>
  <si>
    <t>Mercredi - Nuageux</t>
  </si>
  <si>
    <t xml:space="preserve">Mercredi 29/04/2020 </t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</si>
  <si>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        </t>
    </r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</si>
  <si>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4" tint="0.3999755851924192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                                </t>
    </r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</si>
  <si>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          </t>
    </r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</si>
  <si>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                        </t>
    </r>
  </si>
  <si>
    <r>
      <rPr>
        <sz val="11"/>
        <color theme="5" tint="0.39997558519241921"/>
        <rFont val="Calibri"/>
        <family val="2"/>
        <scheme val="minor"/>
      </rPr>
      <t>Burger</t>
    </r>
    <r>
      <rPr>
        <sz val="11"/>
        <color theme="1"/>
        <rFont val="Calibri"/>
        <family val="2"/>
        <scheme val="minor"/>
      </rPr>
      <t xml:space="preserve">         </t>
    </r>
  </si>
  <si>
    <t>% freq nourriture</t>
  </si>
  <si>
    <t>Prix moyen repas/pers</t>
  </si>
  <si>
    <t>Moyenne (couverts)</t>
  </si>
  <si>
    <t>Jour le + fréquenté en Juillet (cvts)</t>
  </si>
  <si>
    <t xml:space="preserve"> MAI 2020</t>
  </si>
  <si>
    <t xml:space="preserve">  JUIN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</si>
</sst>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_-* #,##0.00\ [$€-40C]_-;\-* #,##0.00\ [$€-40C]_-;_-* &quot;-&quot;??\ [$€-40C]_-;_-@_-"/>
    <numFmt numFmtId="165" formatCode="#,##0.00\ &quot;€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11"/>
      <color rgb="FF9966FF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rgb="FFFF00FF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rgb="FF99663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5">
    <xf numFmtId="0" fontId="0" fillId="0" borderId="0" xfId="0"/>
    <xf numFmtId="17" fontId="5" fillId="0" borderId="4" xfId="0" applyNumberFormat="1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9" xfId="0" applyBorder="1" applyAlignment="1">
      <alignment vertical="center" wrapText="1"/>
    </xf>
    <xf numFmtId="8" fontId="7" fillId="0" borderId="9" xfId="0" applyNumberFormat="1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8" fontId="0" fillId="0" borderId="9" xfId="0" applyNumberFormat="1" applyBorder="1" applyAlignment="1">
      <alignment horizontal="center" vertical="center"/>
    </xf>
    <xf numFmtId="10" fontId="0" fillId="0" borderId="9" xfId="1" applyNumberFormat="1" applyFont="1" applyBorder="1" applyAlignment="1">
      <alignment horizontal="center"/>
    </xf>
    <xf numFmtId="10" fontId="0" fillId="0" borderId="13" xfId="1" applyNumberFormat="1" applyFont="1" applyBorder="1" applyAlignment="1">
      <alignment horizontal="center" vertical="center"/>
    </xf>
    <xf numFmtId="8" fontId="9" fillId="0" borderId="13" xfId="0" applyNumberFormat="1" applyFont="1" applyBorder="1" applyAlignment="1">
      <alignment horizontal="left" vertical="center"/>
    </xf>
    <xf numFmtId="8" fontId="9" fillId="0" borderId="13" xfId="0" applyNumberFormat="1" applyFont="1" applyBorder="1" applyAlignment="1">
      <alignment horizontal="center" vertical="center"/>
    </xf>
    <xf numFmtId="1" fontId="10" fillId="0" borderId="13" xfId="0" applyNumberFormat="1" applyFont="1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/>
    </xf>
    <xf numFmtId="1" fontId="11" fillId="0" borderId="13" xfId="0" applyNumberFormat="1" applyFont="1" applyBorder="1" applyAlignment="1">
      <alignment horizontal="center" vertical="center"/>
    </xf>
    <xf numFmtId="8" fontId="12" fillId="0" borderId="13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0" fontId="14" fillId="0" borderId="13" xfId="0" applyFont="1" applyBorder="1" applyAlignment="1">
      <alignment vertical="center"/>
    </xf>
    <xf numFmtId="8" fontId="14" fillId="0" borderId="13" xfId="0" applyNumberFormat="1" applyFont="1" applyBorder="1" applyAlignment="1">
      <alignment horizontal="center" vertical="center"/>
    </xf>
    <xf numFmtId="1" fontId="14" fillId="0" borderId="13" xfId="0" applyNumberFormat="1" applyFont="1" applyBorder="1" applyAlignment="1">
      <alignment horizontal="center" vertical="center"/>
    </xf>
    <xf numFmtId="0" fontId="15" fillId="0" borderId="13" xfId="0" applyFont="1" applyBorder="1" applyAlignment="1">
      <alignment vertical="center"/>
    </xf>
    <xf numFmtId="8" fontId="15" fillId="0" borderId="13" xfId="0" applyNumberFormat="1" applyFont="1" applyBorder="1" applyAlignment="1">
      <alignment horizontal="center" vertical="center"/>
    </xf>
    <xf numFmtId="1" fontId="15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8" fontId="2" fillId="0" borderId="13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0" fontId="16" fillId="0" borderId="13" xfId="0" applyFont="1" applyBorder="1"/>
    <xf numFmtId="8" fontId="16" fillId="0" borderId="13" xfId="0" applyNumberFormat="1" applyFont="1" applyBorder="1" applyAlignment="1">
      <alignment horizontal="center"/>
    </xf>
    <xf numFmtId="1" fontId="16" fillId="0" borderId="13" xfId="0" applyNumberFormat="1" applyFont="1" applyBorder="1" applyAlignment="1">
      <alignment horizontal="center"/>
    </xf>
    <xf numFmtId="8" fontId="0" fillId="0" borderId="13" xfId="0" applyNumberFormat="1" applyBorder="1" applyAlignment="1">
      <alignment horizontal="center"/>
    </xf>
    <xf numFmtId="0" fontId="17" fillId="0" borderId="17" xfId="0" applyFont="1" applyBorder="1"/>
    <xf numFmtId="8" fontId="17" fillId="0" borderId="17" xfId="0" applyNumberFormat="1" applyFont="1" applyBorder="1" applyAlignment="1">
      <alignment horizontal="center"/>
    </xf>
    <xf numFmtId="1" fontId="2" fillId="0" borderId="17" xfId="0" applyNumberFormat="1" applyFont="1" applyBorder="1" applyAlignment="1">
      <alignment horizontal="center"/>
    </xf>
    <xf numFmtId="8" fontId="0" fillId="0" borderId="17" xfId="0" applyNumberFormat="1" applyBorder="1" applyAlignment="1">
      <alignment horizontal="center"/>
    </xf>
    <xf numFmtId="10" fontId="0" fillId="0" borderId="17" xfId="1" applyNumberFormat="1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8" fontId="18" fillId="0" borderId="5" xfId="0" applyNumberFormat="1" applyFont="1" applyBorder="1" applyAlignment="1">
      <alignment horizontal="center"/>
    </xf>
    <xf numFmtId="1" fontId="18" fillId="0" borderId="5" xfId="0" applyNumberFormat="1" applyFont="1" applyBorder="1"/>
    <xf numFmtId="8" fontId="0" fillId="0" borderId="5" xfId="0" applyNumberFormat="1" applyBorder="1"/>
    <xf numFmtId="0" fontId="18" fillId="0" borderId="5" xfId="0" applyFont="1" applyBorder="1"/>
    <xf numFmtId="0" fontId="0" fillId="0" borderId="6" xfId="0" applyBorder="1"/>
    <xf numFmtId="0" fontId="19" fillId="0" borderId="19" xfId="0" applyFont="1" applyBorder="1" applyAlignment="1">
      <alignment horizontal="center" wrapText="1"/>
    </xf>
    <xf numFmtId="8" fontId="20" fillId="0" borderId="2" xfId="0" applyNumberFormat="1" applyFont="1" applyBorder="1" applyAlignment="1">
      <alignment horizontal="center"/>
    </xf>
    <xf numFmtId="1" fontId="20" fillId="0" borderId="19" xfId="0" applyNumberFormat="1" applyFont="1" applyBorder="1" applyAlignment="1">
      <alignment horizontal="center"/>
    </xf>
    <xf numFmtId="1" fontId="18" fillId="0" borderId="5" xfId="0" applyNumberFormat="1" applyFont="1" applyBorder="1" applyAlignment="1">
      <alignment horizontal="center"/>
    </xf>
    <xf numFmtId="8" fontId="0" fillId="0" borderId="5" xfId="0" applyNumberFormat="1" applyBorder="1" applyAlignment="1">
      <alignment horizontal="center"/>
    </xf>
    <xf numFmtId="0" fontId="18" fillId="0" borderId="5" xfId="0" applyFont="1" applyBorder="1" applyAlignment="1">
      <alignment horizont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left" vertical="center" wrapText="1"/>
    </xf>
    <xf numFmtId="8" fontId="7" fillId="0" borderId="13" xfId="0" applyNumberFormat="1" applyFont="1" applyBorder="1" applyAlignment="1">
      <alignment horizontal="center" vertical="center"/>
    </xf>
    <xf numFmtId="1" fontId="7" fillId="0" borderId="13" xfId="0" applyNumberFormat="1" applyFont="1" applyBorder="1" applyAlignment="1">
      <alignment horizontal="center"/>
    </xf>
    <xf numFmtId="8" fontId="9" fillId="0" borderId="13" xfId="0" applyNumberFormat="1" applyFont="1" applyBorder="1" applyAlignment="1">
      <alignment horizontal="left"/>
    </xf>
    <xf numFmtId="8" fontId="9" fillId="0" borderId="13" xfId="0" applyNumberFormat="1" applyFont="1" applyBorder="1" applyAlignment="1">
      <alignment horizontal="center"/>
    </xf>
    <xf numFmtId="1" fontId="10" fillId="0" borderId="13" xfId="0" applyNumberFormat="1" applyFont="1" applyBorder="1" applyAlignment="1">
      <alignment horizontal="center"/>
    </xf>
    <xf numFmtId="8" fontId="12" fillId="0" borderId="13" xfId="0" applyNumberFormat="1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4" fillId="0" borderId="13" xfId="0" applyFont="1" applyBorder="1"/>
    <xf numFmtId="8" fontId="14" fillId="0" borderId="13" xfId="0" applyNumberFormat="1" applyFont="1" applyBorder="1" applyAlignment="1">
      <alignment horizontal="center"/>
    </xf>
    <xf numFmtId="1" fontId="14" fillId="0" borderId="13" xfId="0" applyNumberFormat="1" applyFont="1" applyBorder="1" applyAlignment="1">
      <alignment horizontal="center"/>
    </xf>
    <xf numFmtId="0" fontId="15" fillId="0" borderId="13" xfId="0" applyFont="1" applyBorder="1"/>
    <xf numFmtId="8" fontId="15" fillId="0" borderId="13" xfId="0" applyNumberFormat="1" applyFont="1" applyBorder="1" applyAlignment="1">
      <alignment horizontal="center"/>
    </xf>
    <xf numFmtId="1" fontId="15" fillId="0" borderId="13" xfId="0" applyNumberFormat="1" applyFont="1" applyBorder="1" applyAlignment="1">
      <alignment horizontal="center"/>
    </xf>
    <xf numFmtId="0" fontId="2" fillId="0" borderId="13" xfId="0" applyFont="1" applyBorder="1"/>
    <xf numFmtId="8" fontId="2" fillId="0" borderId="13" xfId="0" applyNumberFormat="1" applyFont="1" applyBorder="1" applyAlignment="1">
      <alignment horizontal="center"/>
    </xf>
    <xf numFmtId="1" fontId="2" fillId="0" borderId="13" xfId="0" applyNumberFormat="1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8" fontId="18" fillId="0" borderId="16" xfId="0" applyNumberFormat="1" applyFont="1" applyBorder="1" applyAlignment="1">
      <alignment horizontal="center"/>
    </xf>
    <xf numFmtId="1" fontId="18" fillId="0" borderId="16" xfId="0" applyNumberFormat="1" applyFont="1" applyBorder="1" applyAlignment="1">
      <alignment horizontal="center"/>
    </xf>
    <xf numFmtId="8" fontId="0" fillId="0" borderId="16" xfId="0" applyNumberForma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0" fillId="0" borderId="18" xfId="0" applyBorder="1" applyAlignment="1">
      <alignment horizontal="center"/>
    </xf>
    <xf numFmtId="14" fontId="0" fillId="0" borderId="22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10" fontId="0" fillId="0" borderId="23" xfId="1" applyNumberFormat="1" applyFont="1" applyBorder="1" applyAlignment="1">
      <alignment horizontal="center"/>
    </xf>
    <xf numFmtId="10" fontId="0" fillId="0" borderId="26" xfId="1" applyNumberFormat="1" applyFont="1" applyBorder="1" applyAlignment="1">
      <alignment horizontal="center"/>
    </xf>
    <xf numFmtId="0" fontId="7" fillId="0" borderId="21" xfId="0" applyFont="1" applyBorder="1" applyAlignment="1">
      <alignment vertical="center" wrapText="1"/>
    </xf>
    <xf numFmtId="8" fontId="7" fillId="0" borderId="21" xfId="0" applyNumberFormat="1" applyFont="1" applyBorder="1" applyAlignment="1">
      <alignment horizontal="center" vertical="center"/>
    </xf>
    <xf numFmtId="1" fontId="7" fillId="0" borderId="21" xfId="0" applyNumberFormat="1" applyFont="1" applyBorder="1" applyAlignment="1">
      <alignment horizontal="center" vertical="center"/>
    </xf>
    <xf numFmtId="8" fontId="0" fillId="0" borderId="21" xfId="0" applyNumberFormat="1" applyBorder="1" applyAlignment="1">
      <alignment horizontal="center" vertical="center"/>
    </xf>
    <xf numFmtId="10" fontId="0" fillId="0" borderId="25" xfId="1" applyNumberFormat="1" applyFont="1" applyBorder="1" applyAlignment="1">
      <alignment horizontal="center"/>
    </xf>
    <xf numFmtId="10" fontId="0" fillId="0" borderId="31" xfId="1" applyNumberFormat="1" applyFont="1" applyBorder="1" applyAlignment="1">
      <alignment horizontal="center"/>
    </xf>
    <xf numFmtId="0" fontId="0" fillId="0" borderId="21" xfId="0" applyBorder="1" applyAlignment="1">
      <alignment vertical="center" wrapText="1"/>
    </xf>
    <xf numFmtId="14" fontId="0" fillId="0" borderId="22" xfId="0" applyNumberFormat="1" applyBorder="1" applyAlignment="1">
      <alignment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4" xfId="0" applyNumberFormat="1" applyBorder="1"/>
    <xf numFmtId="0" fontId="6" fillId="0" borderId="8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22" fillId="0" borderId="16" xfId="0" applyFont="1" applyBorder="1" applyAlignment="1">
      <alignment horizontal="center"/>
    </xf>
    <xf numFmtId="8" fontId="0" fillId="0" borderId="13" xfId="0" applyNumberFormat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8" fontId="0" fillId="0" borderId="0" xfId="0" applyNumberFormat="1"/>
    <xf numFmtId="0" fontId="24" fillId="0" borderId="13" xfId="0" applyFont="1" applyBorder="1" applyAlignment="1">
      <alignment vertical="center" wrapText="1"/>
    </xf>
    <xf numFmtId="8" fontId="24" fillId="0" borderId="13" xfId="0" applyNumberFormat="1" applyFont="1" applyBorder="1" applyAlignment="1">
      <alignment horizontal="center" vertical="center"/>
    </xf>
    <xf numFmtId="1" fontId="24" fillId="0" borderId="13" xfId="0" applyNumberFormat="1" applyFont="1" applyBorder="1" applyAlignment="1">
      <alignment horizontal="center" vertical="center"/>
    </xf>
    <xf numFmtId="8" fontId="15" fillId="0" borderId="13" xfId="0" applyNumberFormat="1" applyFont="1" applyBorder="1" applyAlignment="1">
      <alignment horizontal="left" vertical="center"/>
    </xf>
    <xf numFmtId="8" fontId="16" fillId="0" borderId="13" xfId="0" applyNumberFormat="1" applyFont="1" applyBorder="1" applyAlignment="1">
      <alignment vertical="center" wrapText="1"/>
    </xf>
    <xf numFmtId="8" fontId="16" fillId="0" borderId="13" xfId="0" applyNumberFormat="1" applyFont="1" applyBorder="1" applyAlignment="1">
      <alignment horizontal="center" vertical="center"/>
    </xf>
    <xf numFmtId="1" fontId="16" fillId="0" borderId="13" xfId="0" applyNumberFormat="1" applyFont="1" applyBorder="1" applyAlignment="1">
      <alignment horizontal="center" vertical="center"/>
    </xf>
    <xf numFmtId="8" fontId="12" fillId="0" borderId="13" xfId="0" applyNumberFormat="1" applyFont="1" applyBorder="1" applyAlignment="1">
      <alignment vertical="center" wrapText="1"/>
    </xf>
    <xf numFmtId="8" fontId="25" fillId="0" borderId="13" xfId="0" applyNumberFormat="1" applyFont="1" applyBorder="1" applyAlignment="1">
      <alignment vertical="center" wrapText="1"/>
    </xf>
    <xf numFmtId="8" fontId="25" fillId="0" borderId="13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4" fillId="0" borderId="21" xfId="0" applyFont="1" applyBorder="1" applyAlignment="1">
      <alignment vertical="center" wrapText="1"/>
    </xf>
    <xf numFmtId="8" fontId="24" fillId="0" borderId="21" xfId="0" applyNumberFormat="1" applyFont="1" applyBorder="1" applyAlignment="1">
      <alignment horizontal="center" vertical="center"/>
    </xf>
    <xf numFmtId="1" fontId="24" fillId="0" borderId="21" xfId="0" applyNumberFormat="1" applyFont="1" applyBorder="1" applyAlignment="1">
      <alignment horizontal="center" vertical="center"/>
    </xf>
    <xf numFmtId="10" fontId="0" fillId="0" borderId="21" xfId="1" applyNumberFormat="1" applyFont="1" applyBorder="1" applyAlignment="1">
      <alignment horizontal="center"/>
    </xf>
    <xf numFmtId="0" fontId="24" fillId="0" borderId="9" xfId="0" applyFont="1" applyBorder="1" applyAlignment="1">
      <alignment vertical="center" wrapText="1"/>
    </xf>
    <xf numFmtId="8" fontId="24" fillId="0" borderId="9" xfId="0" applyNumberFormat="1" applyFont="1" applyBorder="1" applyAlignment="1">
      <alignment horizontal="center" vertical="center"/>
    </xf>
    <xf numFmtId="1" fontId="24" fillId="0" borderId="9" xfId="0" applyNumberFormat="1" applyFont="1" applyBorder="1" applyAlignment="1">
      <alignment horizontal="center" vertical="center"/>
    </xf>
    <xf numFmtId="8" fontId="25" fillId="0" borderId="17" xfId="0" applyNumberFormat="1" applyFont="1" applyBorder="1" applyAlignment="1">
      <alignment vertical="center" wrapText="1"/>
    </xf>
    <xf numFmtId="8" fontId="25" fillId="0" borderId="17" xfId="0" applyNumberFormat="1" applyFont="1" applyBorder="1" applyAlignment="1">
      <alignment horizontal="center" vertical="center"/>
    </xf>
    <xf numFmtId="1" fontId="13" fillId="0" borderId="17" xfId="0" applyNumberFormat="1" applyFont="1" applyBorder="1" applyAlignment="1">
      <alignment horizontal="center" vertical="center"/>
    </xf>
    <xf numFmtId="8" fontId="0" fillId="0" borderId="17" xfId="0" applyNumberFormat="1" applyBorder="1" applyAlignment="1">
      <alignment horizontal="center" vertical="center"/>
    </xf>
    <xf numFmtId="10" fontId="0" fillId="0" borderId="17" xfId="1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8" fontId="0" fillId="0" borderId="0" xfId="0" applyNumberFormat="1" applyBorder="1" applyAlignment="1">
      <alignment vertical="center"/>
    </xf>
    <xf numFmtId="8" fontId="0" fillId="0" borderId="0" xfId="0" applyNumberFormat="1" applyBorder="1" applyAlignment="1">
      <alignment horizontal="center" vertical="center"/>
    </xf>
    <xf numFmtId="8" fontId="3" fillId="0" borderId="0" xfId="0" applyNumberFormat="1" applyFont="1" applyBorder="1" applyAlignment="1">
      <alignment vertical="center"/>
    </xf>
    <xf numFmtId="1" fontId="0" fillId="0" borderId="0" xfId="0" applyNumberFormat="1" applyBorder="1" applyAlignment="1">
      <alignment vertical="center"/>
    </xf>
    <xf numFmtId="0" fontId="0" fillId="0" borderId="0" xfId="0" applyBorder="1"/>
    <xf numFmtId="8" fontId="16" fillId="0" borderId="0" xfId="0" applyNumberFormat="1" applyFont="1" applyBorder="1" applyAlignment="1">
      <alignment vertical="center" wrapText="1"/>
    </xf>
    <xf numFmtId="8" fontId="16" fillId="0" borderId="0" xfId="0" applyNumberFormat="1" applyFont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8" fontId="12" fillId="0" borderId="0" xfId="0" applyNumberFormat="1" applyFont="1" applyBorder="1" applyAlignment="1">
      <alignment vertical="center" wrapText="1"/>
    </xf>
    <xf numFmtId="8" fontId="12" fillId="0" borderId="0" xfId="0" applyNumberFormat="1" applyFont="1" applyBorder="1" applyAlignment="1">
      <alignment horizontal="center" vertical="center"/>
    </xf>
    <xf numFmtId="1" fontId="13" fillId="0" borderId="0" xfId="0" applyNumberFormat="1" applyFont="1" applyBorder="1" applyAlignment="1">
      <alignment horizontal="center" vertical="center"/>
    </xf>
    <xf numFmtId="8" fontId="25" fillId="0" borderId="0" xfId="0" applyNumberFormat="1" applyFont="1" applyBorder="1" applyAlignment="1">
      <alignment vertical="center" wrapText="1"/>
    </xf>
    <xf numFmtId="8" fontId="2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8" fontId="2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8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" fontId="2" fillId="0" borderId="0" xfId="0" applyNumberFormat="1" applyFont="1" applyBorder="1" applyAlignment="1">
      <alignment vertical="center"/>
    </xf>
    <xf numFmtId="10" fontId="0" fillId="0" borderId="0" xfId="1" applyNumberFormat="1" applyFont="1" applyBorder="1" applyAlignment="1">
      <alignment vertical="center"/>
    </xf>
    <xf numFmtId="8" fontId="15" fillId="0" borderId="0" xfId="0" applyNumberFormat="1" applyFont="1" applyBorder="1" applyAlignment="1">
      <alignment vertical="center"/>
    </xf>
    <xf numFmtId="1" fontId="15" fillId="0" borderId="0" xfId="0" applyNumberFormat="1" applyFont="1" applyBorder="1" applyAlignment="1">
      <alignment vertical="center"/>
    </xf>
    <xf numFmtId="10" fontId="0" fillId="0" borderId="0" xfId="1" applyNumberFormat="1" applyFont="1" applyBorder="1" applyAlignment="1"/>
    <xf numFmtId="0" fontId="19" fillId="0" borderId="1" xfId="0" applyFont="1" applyBorder="1" applyAlignment="1">
      <alignment horizontal="center" wrapText="1"/>
    </xf>
    <xf numFmtId="0" fontId="19" fillId="0" borderId="2" xfId="0" applyFont="1" applyBorder="1" applyAlignment="1">
      <alignment horizontal="center" wrapText="1"/>
    </xf>
    <xf numFmtId="1" fontId="20" fillId="0" borderId="3" xfId="0" applyNumberFormat="1" applyFont="1" applyBorder="1" applyAlignment="1">
      <alignment horizontal="center"/>
    </xf>
    <xf numFmtId="8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13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8" fontId="25" fillId="0" borderId="20" xfId="0" applyNumberFormat="1" applyFont="1" applyBorder="1" applyAlignment="1">
      <alignment vertical="center" wrapText="1"/>
    </xf>
    <xf numFmtId="8" fontId="25" fillId="0" borderId="20" xfId="0" applyNumberFormat="1" applyFont="1" applyBorder="1" applyAlignment="1">
      <alignment horizontal="center" vertical="center"/>
    </xf>
    <xf numFmtId="1" fontId="0" fillId="0" borderId="6" xfId="0" applyNumberFormat="1" applyBorder="1"/>
    <xf numFmtId="0" fontId="3" fillId="0" borderId="13" xfId="0" applyFont="1" applyBorder="1" applyAlignment="1">
      <alignment horizontal="center"/>
    </xf>
    <xf numFmtId="17" fontId="0" fillId="0" borderId="13" xfId="0" applyNumberFormat="1" applyBorder="1"/>
    <xf numFmtId="8" fontId="0" fillId="0" borderId="13" xfId="0" applyNumberFormat="1" applyBorder="1"/>
    <xf numFmtId="164" fontId="0" fillId="0" borderId="13" xfId="0" applyNumberFormat="1" applyBorder="1"/>
    <xf numFmtId="8" fontId="3" fillId="0" borderId="13" xfId="0" applyNumberFormat="1" applyFont="1" applyBorder="1" applyAlignment="1">
      <alignment horizontal="right"/>
    </xf>
    <xf numFmtId="164" fontId="3" fillId="0" borderId="13" xfId="0" applyNumberFormat="1" applyFont="1" applyBorder="1"/>
    <xf numFmtId="0" fontId="3" fillId="0" borderId="22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17" fontId="0" fillId="0" borderId="35" xfId="0" applyNumberFormat="1" applyBorder="1"/>
    <xf numFmtId="164" fontId="0" fillId="0" borderId="29" xfId="0" applyNumberFormat="1" applyBorder="1" applyAlignment="1">
      <alignment horizontal="center"/>
    </xf>
    <xf numFmtId="8" fontId="0" fillId="0" borderId="35" xfId="0" applyNumberFormat="1" applyBorder="1"/>
    <xf numFmtId="164" fontId="0" fillId="0" borderId="29" xfId="0" applyNumberFormat="1" applyBorder="1"/>
    <xf numFmtId="8" fontId="3" fillId="0" borderId="36" xfId="0" applyNumberFormat="1" applyFont="1" applyBorder="1" applyAlignment="1">
      <alignment horizontal="right"/>
    </xf>
    <xf numFmtId="164" fontId="3" fillId="0" borderId="30" xfId="0" applyNumberFormat="1" applyFont="1" applyBorder="1"/>
    <xf numFmtId="164" fontId="3" fillId="0" borderId="13" xfId="0" applyNumberFormat="1" applyFont="1" applyBorder="1" applyAlignment="1">
      <alignment horizontal="center"/>
    </xf>
    <xf numFmtId="165" fontId="20" fillId="0" borderId="19" xfId="0" applyNumberFormat="1" applyFont="1" applyBorder="1" applyAlignment="1">
      <alignment horizontal="center"/>
    </xf>
    <xf numFmtId="165" fontId="20" fillId="0" borderId="19" xfId="0" applyNumberFormat="1" applyFont="1" applyBorder="1" applyAlignment="1">
      <alignment horizontal="center" wrapText="1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9" fontId="0" fillId="0" borderId="29" xfId="0" applyNumberFormat="1" applyBorder="1" applyAlignment="1">
      <alignment horizontal="center"/>
    </xf>
    <xf numFmtId="9" fontId="0" fillId="0" borderId="30" xfId="0" applyNumberFormat="1" applyBorder="1" applyAlignment="1">
      <alignment horizontal="center"/>
    </xf>
    <xf numFmtId="0" fontId="6" fillId="0" borderId="32" xfId="0" applyFont="1" applyBorder="1" applyAlignment="1">
      <alignment horizontal="center"/>
    </xf>
    <xf numFmtId="165" fontId="27" fillId="2" borderId="46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9" fontId="0" fillId="0" borderId="48" xfId="0" applyNumberFormat="1" applyBorder="1" applyAlignment="1">
      <alignment horizontal="center"/>
    </xf>
    <xf numFmtId="8" fontId="0" fillId="0" borderId="13" xfId="0" applyNumberFormat="1" applyBorder="1" applyAlignment="1">
      <alignment horizontal="center" vertical="center"/>
    </xf>
    <xf numFmtId="8" fontId="2" fillId="0" borderId="13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0" fontId="0" fillId="0" borderId="13" xfId="0" applyFill="1" applyBorder="1" applyAlignment="1">
      <alignment horizontal="left" vertical="center" wrapText="1"/>
    </xf>
    <xf numFmtId="8" fontId="7" fillId="0" borderId="13" xfId="0" applyNumberFormat="1" applyFont="1" applyFill="1" applyBorder="1" applyAlignment="1">
      <alignment horizontal="center" vertical="center"/>
    </xf>
    <xf numFmtId="1" fontId="7" fillId="0" borderId="13" xfId="0" applyNumberFormat="1" applyFont="1" applyFill="1" applyBorder="1" applyAlignment="1">
      <alignment horizontal="center"/>
    </xf>
    <xf numFmtId="8" fontId="0" fillId="0" borderId="13" xfId="0" applyNumberFormat="1" applyFill="1" applyBorder="1" applyAlignment="1">
      <alignment horizontal="center"/>
    </xf>
    <xf numFmtId="10" fontId="0" fillId="0" borderId="13" xfId="1" applyNumberFormat="1" applyFont="1" applyFill="1" applyBorder="1" applyAlignment="1">
      <alignment horizontal="center"/>
    </xf>
    <xf numFmtId="8" fontId="9" fillId="0" borderId="13" xfId="0" applyNumberFormat="1" applyFont="1" applyFill="1" applyBorder="1" applyAlignment="1">
      <alignment horizontal="left"/>
    </xf>
    <xf numFmtId="8" fontId="9" fillId="0" borderId="13" xfId="0" applyNumberFormat="1" applyFont="1" applyFill="1" applyBorder="1" applyAlignment="1">
      <alignment horizontal="center"/>
    </xf>
    <xf numFmtId="1" fontId="10" fillId="0" borderId="13" xfId="0" applyNumberFormat="1" applyFont="1" applyFill="1" applyBorder="1" applyAlignment="1">
      <alignment horizontal="center"/>
    </xf>
    <xf numFmtId="8" fontId="12" fillId="0" borderId="13" xfId="0" applyNumberFormat="1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14" fillId="0" borderId="13" xfId="0" applyFont="1" applyFill="1" applyBorder="1"/>
    <xf numFmtId="8" fontId="14" fillId="0" borderId="13" xfId="0" applyNumberFormat="1" applyFont="1" applyFill="1" applyBorder="1" applyAlignment="1">
      <alignment horizontal="center"/>
    </xf>
    <xf numFmtId="1" fontId="14" fillId="0" borderId="13" xfId="0" applyNumberFormat="1" applyFont="1" applyFill="1" applyBorder="1" applyAlignment="1">
      <alignment horizontal="center"/>
    </xf>
    <xf numFmtId="0" fontId="15" fillId="0" borderId="13" xfId="0" applyFont="1" applyFill="1" applyBorder="1"/>
    <xf numFmtId="8" fontId="15" fillId="0" borderId="13" xfId="0" applyNumberFormat="1" applyFont="1" applyFill="1" applyBorder="1" applyAlignment="1">
      <alignment horizontal="center"/>
    </xf>
    <xf numFmtId="1" fontId="15" fillId="0" borderId="13" xfId="0" applyNumberFormat="1" applyFont="1" applyFill="1" applyBorder="1" applyAlignment="1">
      <alignment horizontal="center"/>
    </xf>
    <xf numFmtId="0" fontId="2" fillId="0" borderId="13" xfId="0" applyFont="1" applyFill="1" applyBorder="1"/>
    <xf numFmtId="8" fontId="2" fillId="0" borderId="13" xfId="0" applyNumberFormat="1" applyFont="1" applyFill="1" applyBorder="1" applyAlignment="1">
      <alignment horizontal="center"/>
    </xf>
    <xf numFmtId="1" fontId="2" fillId="0" borderId="13" xfId="0" applyNumberFormat="1" applyFont="1" applyFill="1" applyBorder="1" applyAlignment="1">
      <alignment horizontal="center"/>
    </xf>
    <xf numFmtId="0" fontId="16" fillId="0" borderId="13" xfId="0" applyFont="1" applyFill="1" applyBorder="1"/>
    <xf numFmtId="8" fontId="16" fillId="0" borderId="13" xfId="0" applyNumberFormat="1" applyFont="1" applyFill="1" applyBorder="1" applyAlignment="1">
      <alignment horizontal="center"/>
    </xf>
    <xf numFmtId="1" fontId="16" fillId="0" borderId="13" xfId="0" applyNumberFormat="1" applyFont="1" applyFill="1" applyBorder="1" applyAlignment="1">
      <alignment horizontal="center"/>
    </xf>
    <xf numFmtId="0" fontId="17" fillId="0" borderId="17" xfId="0" applyFont="1" applyFill="1" applyBorder="1"/>
    <xf numFmtId="8" fontId="17" fillId="0" borderId="17" xfId="0" applyNumberFormat="1" applyFont="1" applyFill="1" applyBorder="1" applyAlignment="1">
      <alignment horizontal="center"/>
    </xf>
    <xf numFmtId="1" fontId="2" fillId="0" borderId="17" xfId="0" applyNumberFormat="1" applyFont="1" applyFill="1" applyBorder="1" applyAlignment="1">
      <alignment horizontal="center"/>
    </xf>
    <xf numFmtId="8" fontId="0" fillId="0" borderId="17" xfId="0" applyNumberFormat="1" applyFill="1" applyBorder="1" applyAlignment="1">
      <alignment horizontal="center"/>
    </xf>
    <xf numFmtId="10" fontId="0" fillId="0" borderId="17" xfId="1" applyNumberFormat="1" applyFont="1" applyFill="1" applyBorder="1" applyAlignment="1">
      <alignment horizontal="center"/>
    </xf>
    <xf numFmtId="165" fontId="20" fillId="0" borderId="0" xfId="0" applyNumberFormat="1" applyFont="1" applyBorder="1" applyAlignment="1">
      <alignment horizontal="center" wrapText="1"/>
    </xf>
    <xf numFmtId="1" fontId="0" fillId="0" borderId="13" xfId="0" applyNumberFormat="1" applyBorder="1" applyAlignment="1">
      <alignment horizontal="center"/>
    </xf>
    <xf numFmtId="165" fontId="20" fillId="0" borderId="27" xfId="0" applyNumberFormat="1" applyFont="1" applyBorder="1" applyAlignment="1">
      <alignment horizontal="center" wrapText="1"/>
    </xf>
    <xf numFmtId="165" fontId="20" fillId="0" borderId="0" xfId="0" applyNumberFormat="1" applyFont="1" applyBorder="1" applyAlignment="1">
      <alignment horizontal="center"/>
    </xf>
    <xf numFmtId="10" fontId="0" fillId="0" borderId="0" xfId="0" applyNumberFormat="1"/>
    <xf numFmtId="0" fontId="13" fillId="0" borderId="13" xfId="0" quotePrefix="1" applyFont="1" applyBorder="1" applyAlignment="1">
      <alignment horizontal="center"/>
    </xf>
    <xf numFmtId="8" fontId="2" fillId="0" borderId="13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  <xf numFmtId="8" fontId="0" fillId="0" borderId="8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8" fontId="0" fillId="0" borderId="16" xfId="0" applyNumberFormat="1" applyBorder="1" applyAlignment="1">
      <alignment horizontal="center" vertical="center"/>
    </xf>
    <xf numFmtId="8" fontId="3" fillId="0" borderId="8" xfId="0" applyNumberFormat="1" applyFont="1" applyBorder="1" applyAlignment="1">
      <alignment horizontal="center" vertical="center"/>
    </xf>
    <xf numFmtId="8" fontId="3" fillId="0" borderId="12" xfId="0" applyNumberFormat="1" applyFont="1" applyBorder="1" applyAlignment="1">
      <alignment horizontal="center" vertical="center"/>
    </xf>
    <xf numFmtId="8" fontId="3" fillId="0" borderId="16" xfId="0" applyNumberFormat="1" applyFont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8" fontId="20" fillId="0" borderId="1" xfId="0" applyNumberFormat="1" applyFont="1" applyBorder="1" applyAlignment="1">
      <alignment horizontal="center"/>
    </xf>
    <xf numFmtId="8" fontId="20" fillId="0" borderId="2" xfId="0" applyNumberFormat="1" applyFont="1" applyBorder="1" applyAlignment="1">
      <alignment horizontal="center"/>
    </xf>
    <xf numFmtId="8" fontId="20" fillId="0" borderId="3" xfId="0" applyNumberFormat="1" applyFont="1" applyBorder="1" applyAlignment="1">
      <alignment horizontal="center"/>
    </xf>
    <xf numFmtId="1" fontId="0" fillId="0" borderId="10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8" fontId="8" fillId="0" borderId="13" xfId="0" applyNumberFormat="1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8" fontId="8" fillId="0" borderId="13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8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8" fontId="7" fillId="0" borderId="13" xfId="0" applyNumberFormat="1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8" fontId="7" fillId="0" borderId="13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8" fontId="12" fillId="0" borderId="13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0" borderId="27" xfId="0" applyNumberForma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8" fontId="2" fillId="0" borderId="13" xfId="0" applyNumberFormat="1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8" fontId="2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26" fillId="0" borderId="33" xfId="0" applyFont="1" applyBorder="1" applyAlignment="1">
      <alignment horizontal="center" vertical="center" wrapText="1"/>
    </xf>
    <xf numFmtId="0" fontId="26" fillId="0" borderId="34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2" borderId="44" xfId="0" applyFont="1" applyFill="1" applyBorder="1" applyAlignment="1">
      <alignment horizontal="center" vertical="center" wrapText="1"/>
    </xf>
    <xf numFmtId="0" fontId="26" fillId="2" borderId="45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14" fontId="0" fillId="0" borderId="33" xfId="0" applyNumberFormat="1" applyBorder="1" applyAlignment="1">
      <alignment horizontal="center" vertical="center" wrapText="1"/>
    </xf>
    <xf numFmtId="14" fontId="0" fillId="0" borderId="34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8" fontId="7" fillId="0" borderId="13" xfId="0" applyNumberFormat="1" applyFont="1" applyBorder="1" applyAlignment="1">
      <alignment horizontal="left" wrapText="1"/>
    </xf>
    <xf numFmtId="0" fontId="7" fillId="0" borderId="13" xfId="0" applyFont="1" applyBorder="1" applyAlignment="1">
      <alignment horizontal="left" wrapText="1"/>
    </xf>
    <xf numFmtId="0" fontId="0" fillId="0" borderId="13" xfId="0" applyBorder="1" applyAlignment="1">
      <alignment horizontal="left" vertical="center" wrapText="1"/>
    </xf>
    <xf numFmtId="10" fontId="0" fillId="0" borderId="20" xfId="1" applyNumberFormat="1" applyFont="1" applyBorder="1" applyAlignment="1">
      <alignment horizontal="center" vertical="center"/>
    </xf>
    <xf numFmtId="10" fontId="0" fillId="0" borderId="12" xfId="1" applyNumberFormat="1" applyFont="1" applyBorder="1" applyAlignment="1">
      <alignment horizontal="center" vertical="center"/>
    </xf>
    <xf numFmtId="10" fontId="0" fillId="0" borderId="21" xfId="1" applyNumberFormat="1" applyFont="1" applyBorder="1" applyAlignment="1">
      <alignment horizontal="center" vertical="center"/>
    </xf>
    <xf numFmtId="10" fontId="0" fillId="0" borderId="24" xfId="1" applyNumberFormat="1" applyFont="1" applyBorder="1" applyAlignment="1">
      <alignment horizontal="center" vertical="center"/>
    </xf>
    <xf numFmtId="10" fontId="0" fillId="0" borderId="25" xfId="1" applyNumberFormat="1" applyFont="1" applyBorder="1" applyAlignment="1">
      <alignment horizontal="center" vertical="center"/>
    </xf>
    <xf numFmtId="10" fontId="0" fillId="0" borderId="27" xfId="1" applyNumberFormat="1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" fontId="0" fillId="0" borderId="28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8" fontId="3" fillId="0" borderId="21" xfId="0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8" fontId="3" fillId="0" borderId="20" xfId="0" applyNumberFormat="1" applyFon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26" fillId="0" borderId="0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wrapText="1"/>
    </xf>
    <xf numFmtId="0" fontId="0" fillId="0" borderId="0" xfId="0" applyAlignment="1">
      <alignment horizontal="right" wrapText="1"/>
    </xf>
    <xf numFmtId="0" fontId="26" fillId="0" borderId="27" xfId="0" applyFont="1" applyBorder="1" applyAlignment="1">
      <alignment horizontal="center" vertical="center" wrapText="1"/>
    </xf>
    <xf numFmtId="164" fontId="20" fillId="0" borderId="1" xfId="0" applyNumberFormat="1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1" fontId="0" fillId="0" borderId="16" xfId="0" applyNumberFormat="1" applyBorder="1" applyAlignment="1">
      <alignment horizontal="center" vertical="center"/>
    </xf>
    <xf numFmtId="1" fontId="0" fillId="0" borderId="20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" fontId="0" fillId="0" borderId="16" xfId="0" applyNumberFormat="1" applyFill="1" applyBorder="1" applyAlignment="1">
      <alignment horizontal="center" vertical="center"/>
    </xf>
    <xf numFmtId="8" fontId="8" fillId="0" borderId="13" xfId="0" applyNumberFormat="1" applyFont="1" applyFill="1" applyBorder="1" applyAlignment="1">
      <alignment horizontal="left" vertical="center" wrapText="1"/>
    </xf>
    <xf numFmtId="0" fontId="8" fillId="0" borderId="13" xfId="0" applyFont="1" applyFill="1" applyBorder="1" applyAlignment="1">
      <alignment horizontal="left" vertical="center" wrapText="1"/>
    </xf>
    <xf numFmtId="8" fontId="8" fillId="0" borderId="13" xfId="0" applyNumberFormat="1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1" fontId="8" fillId="0" borderId="13" xfId="0" applyNumberFormat="1" applyFont="1" applyFill="1" applyBorder="1" applyAlignment="1">
      <alignment horizontal="center" vertical="center"/>
    </xf>
    <xf numFmtId="8" fontId="0" fillId="0" borderId="13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0" fontId="0" fillId="0" borderId="13" xfId="1" applyNumberFormat="1" applyFont="1" applyFill="1" applyBorder="1" applyAlignment="1">
      <alignment horizontal="center" vertical="center"/>
    </xf>
    <xf numFmtId="8" fontId="7" fillId="0" borderId="13" xfId="0" applyNumberFormat="1" applyFont="1" applyFill="1" applyBorder="1" applyAlignment="1">
      <alignment horizontal="left" wrapText="1"/>
    </xf>
    <xf numFmtId="0" fontId="7" fillId="0" borderId="13" xfId="0" applyFont="1" applyFill="1" applyBorder="1" applyAlignment="1">
      <alignment horizontal="left" wrapText="1"/>
    </xf>
    <xf numFmtId="8" fontId="7" fillId="0" borderId="13" xfId="0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8" fontId="12" fillId="0" borderId="13" xfId="0" applyNumberFormat="1" applyFont="1" applyFill="1" applyBorder="1" applyAlignment="1">
      <alignment horizontal="left" vertical="center" wrapText="1"/>
    </xf>
    <xf numFmtId="0" fontId="0" fillId="0" borderId="13" xfId="0" applyFill="1" applyBorder="1" applyAlignment="1">
      <alignment horizontal="left" vertical="center" wrapText="1"/>
    </xf>
    <xf numFmtId="14" fontId="0" fillId="0" borderId="7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64" fontId="3" fillId="0" borderId="20" xfId="0" applyNumberFormat="1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/>
    </xf>
    <xf numFmtId="0" fontId="21" fillId="0" borderId="2" xfId="0" applyFont="1" applyBorder="1"/>
    <xf numFmtId="0" fontId="21" fillId="0" borderId="3" xfId="0" applyFont="1" applyBorder="1"/>
    <xf numFmtId="1" fontId="0" fillId="0" borderId="13" xfId="0" applyNumberFormat="1" applyBorder="1" applyAlignment="1">
      <alignment horizontal="center" vertical="center"/>
    </xf>
    <xf numFmtId="10" fontId="0" fillId="0" borderId="26" xfId="1" applyNumberFormat="1" applyFont="1" applyBorder="1" applyAlignment="1">
      <alignment horizontal="center" vertical="center"/>
    </xf>
    <xf numFmtId="10" fontId="0" fillId="0" borderId="26" xfId="1" applyNumberFormat="1" applyFont="1" applyBorder="1" applyAlignment="1">
      <alignment horizontal="center" vertical="center"/>
    </xf>
    <xf numFmtId="0" fontId="26" fillId="2" borderId="50" xfId="0" applyFont="1" applyFill="1" applyBorder="1" applyAlignment="1">
      <alignment horizontal="center" vertical="center" wrapText="1"/>
    </xf>
    <xf numFmtId="165" fontId="27" fillId="2" borderId="51" xfId="0" applyNumberFormat="1" applyFont="1" applyFill="1" applyBorder="1" applyAlignment="1">
      <alignment horizontal="center"/>
    </xf>
    <xf numFmtId="165" fontId="27" fillId="0" borderId="52" xfId="0" applyNumberFormat="1" applyFont="1" applyFill="1" applyBorder="1" applyAlignment="1">
      <alignment horizontal="center"/>
    </xf>
    <xf numFmtId="165" fontId="27" fillId="0" borderId="53" xfId="0" applyNumberFormat="1" applyFont="1" applyFill="1" applyBorder="1" applyAlignment="1">
      <alignment horizontal="center"/>
    </xf>
    <xf numFmtId="1" fontId="0" fillId="0" borderId="33" xfId="0" applyNumberFormat="1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7" fontId="5" fillId="0" borderId="0" xfId="0" applyNumberFormat="1" applyFont="1" applyBorder="1" applyAlignment="1">
      <alignment vertical="center" wrapText="1"/>
    </xf>
    <xf numFmtId="0" fontId="6" fillId="0" borderId="54" xfId="0" applyFont="1" applyBorder="1" applyAlignment="1">
      <alignment horizontal="center"/>
    </xf>
    <xf numFmtId="0" fontId="0" fillId="0" borderId="41" xfId="0" applyBorder="1" applyAlignment="1">
      <alignment vertical="center" wrapText="1"/>
    </xf>
    <xf numFmtId="8" fontId="8" fillId="0" borderId="39" xfId="0" applyNumberFormat="1" applyFont="1" applyBorder="1" applyAlignment="1">
      <alignment horizontal="left" vertical="center" wrapText="1"/>
    </xf>
    <xf numFmtId="0" fontId="8" fillId="0" borderId="39" xfId="0" applyFont="1" applyBorder="1" applyAlignment="1">
      <alignment horizontal="left" vertical="center" wrapText="1"/>
    </xf>
    <xf numFmtId="8" fontId="9" fillId="0" borderId="39" xfId="0" applyNumberFormat="1" applyFont="1" applyBorder="1" applyAlignment="1">
      <alignment horizontal="left" vertical="center"/>
    </xf>
    <xf numFmtId="8" fontId="7" fillId="0" borderId="39" xfId="0" applyNumberFormat="1" applyFont="1" applyBorder="1" applyAlignment="1">
      <alignment horizontal="left" vertical="center" wrapText="1"/>
    </xf>
    <xf numFmtId="0" fontId="7" fillId="0" borderId="39" xfId="0" applyFont="1" applyBorder="1" applyAlignment="1">
      <alignment horizontal="left" vertical="center" wrapText="1"/>
    </xf>
    <xf numFmtId="8" fontId="12" fillId="0" borderId="39" xfId="0" applyNumberFormat="1" applyFont="1" applyBorder="1" applyAlignment="1">
      <alignment horizontal="left" vertical="center" wrapText="1"/>
    </xf>
    <xf numFmtId="0" fontId="14" fillId="0" borderId="39" xfId="0" applyFont="1" applyBorder="1" applyAlignment="1">
      <alignment vertical="center"/>
    </xf>
    <xf numFmtId="0" fontId="15" fillId="0" borderId="39" xfId="0" applyFont="1" applyBorder="1" applyAlignment="1">
      <alignment vertical="center"/>
    </xf>
    <xf numFmtId="0" fontId="2" fillId="0" borderId="39" xfId="0" applyFont="1" applyBorder="1" applyAlignment="1">
      <alignment vertical="center"/>
    </xf>
    <xf numFmtId="0" fontId="16" fillId="0" borderId="39" xfId="0" applyFont="1" applyBorder="1"/>
    <xf numFmtId="0" fontId="17" fillId="0" borderId="43" xfId="0" applyFont="1" applyBorder="1"/>
    <xf numFmtId="17" fontId="5" fillId="0" borderId="33" xfId="0" applyNumberFormat="1" applyFont="1" applyBorder="1" applyAlignment="1">
      <alignment horizontal="center" vertical="center" wrapText="1"/>
    </xf>
    <xf numFmtId="17" fontId="5" fillId="0" borderId="34" xfId="0" applyNumberFormat="1" applyFont="1" applyBorder="1" applyAlignment="1">
      <alignment horizontal="center" vertical="center" wrapText="1"/>
    </xf>
    <xf numFmtId="17" fontId="5" fillId="0" borderId="37" xfId="0" applyNumberFormat="1" applyFont="1" applyBorder="1" applyAlignment="1">
      <alignment horizontal="center" vertical="center" wrapText="1"/>
    </xf>
    <xf numFmtId="1" fontId="11" fillId="0" borderId="20" xfId="0" applyNumberFormat="1" applyFont="1" applyBorder="1" applyAlignment="1">
      <alignment horizontal="center" vertical="center"/>
    </xf>
    <xf numFmtId="1" fontId="11" fillId="0" borderId="21" xfId="0" applyNumberFormat="1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1" fontId="13" fillId="0" borderId="12" xfId="0" applyNumberFormat="1" applyFont="1" applyBorder="1" applyAlignment="1">
      <alignment horizontal="center" vertical="center"/>
    </xf>
    <xf numFmtId="1" fontId="13" fillId="0" borderId="21" xfId="0" applyNumberFormat="1" applyFont="1" applyBorder="1" applyAlignment="1">
      <alignment horizontal="center" vertical="center"/>
    </xf>
    <xf numFmtId="8" fontId="16" fillId="0" borderId="0" xfId="0" applyNumberFormat="1" applyFont="1" applyBorder="1" applyAlignment="1">
      <alignment horizontal="center"/>
    </xf>
    <xf numFmtId="8" fontId="17" fillId="0" borderId="0" xfId="0" applyNumberFormat="1" applyFont="1" applyBorder="1" applyAlignment="1">
      <alignment horizontal="center"/>
    </xf>
    <xf numFmtId="8" fontId="3" fillId="0" borderId="10" xfId="0" applyNumberFormat="1" applyFont="1" applyBorder="1" applyAlignment="1">
      <alignment horizontal="center" vertical="center"/>
    </xf>
    <xf numFmtId="8" fontId="3" fillId="0" borderId="14" xfId="0" applyNumberFormat="1" applyFont="1" applyBorder="1" applyAlignment="1">
      <alignment horizontal="center" vertical="center"/>
    </xf>
    <xf numFmtId="8" fontId="3" fillId="0" borderId="18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17/06/relationships/rdRichValueStructure" Target="richData/rdrichvaluestructure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17/06/relationships/rdRichValue" Target="richData/rdrichvalue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&#233;line/Documents/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F2">
            <v>47</v>
          </cell>
          <cell r="G2">
            <v>75</v>
          </cell>
        </row>
        <row r="3">
          <cell r="F3">
            <v>64</v>
          </cell>
        </row>
        <row r="4">
          <cell r="F4">
            <v>72</v>
          </cell>
          <cell r="G4">
            <v>79</v>
          </cell>
        </row>
        <row r="5">
          <cell r="F5">
            <v>108</v>
          </cell>
          <cell r="G5">
            <v>67</v>
          </cell>
        </row>
        <row r="6">
          <cell r="F6">
            <v>65</v>
          </cell>
          <cell r="G6">
            <v>60</v>
          </cell>
        </row>
        <row r="7">
          <cell r="F7">
            <v>55</v>
          </cell>
          <cell r="G7">
            <v>73</v>
          </cell>
        </row>
        <row r="8">
          <cell r="F8">
            <v>57</v>
          </cell>
        </row>
        <row r="9">
          <cell r="G9">
            <v>141</v>
          </cell>
        </row>
        <row r="10">
          <cell r="F10">
            <v>87</v>
          </cell>
          <cell r="G10">
            <v>79</v>
          </cell>
        </row>
        <row r="11">
          <cell r="F11">
            <v>27</v>
          </cell>
          <cell r="G11">
            <v>76</v>
          </cell>
        </row>
        <row r="12">
          <cell r="F12">
            <v>89</v>
          </cell>
          <cell r="G12">
            <v>111</v>
          </cell>
        </row>
        <row r="13">
          <cell r="F13">
            <v>116</v>
          </cell>
        </row>
        <row r="14">
          <cell r="F14">
            <v>103</v>
          </cell>
          <cell r="G14">
            <v>83</v>
          </cell>
        </row>
        <row r="15">
          <cell r="F15">
            <v>25</v>
          </cell>
          <cell r="G15">
            <v>135</v>
          </cell>
        </row>
        <row r="16">
          <cell r="F16">
            <v>98</v>
          </cell>
          <cell r="G16">
            <v>133</v>
          </cell>
        </row>
        <row r="17">
          <cell r="F17">
            <v>61</v>
          </cell>
          <cell r="G17">
            <v>78</v>
          </cell>
        </row>
        <row r="18">
          <cell r="F18">
            <v>55</v>
          </cell>
          <cell r="G18">
            <v>119</v>
          </cell>
        </row>
        <row r="19">
          <cell r="F19">
            <v>120</v>
          </cell>
          <cell r="G19">
            <v>92</v>
          </cell>
        </row>
        <row r="20">
          <cell r="F20">
            <v>91</v>
          </cell>
        </row>
        <row r="23">
          <cell r="F23">
            <v>115</v>
          </cell>
        </row>
        <row r="24">
          <cell r="F24">
            <v>89</v>
          </cell>
          <cell r="G24">
            <v>91</v>
          </cell>
        </row>
        <row r="25">
          <cell r="G25">
            <v>110</v>
          </cell>
        </row>
        <row r="26">
          <cell r="F26">
            <v>88</v>
          </cell>
          <cell r="G26">
            <v>108</v>
          </cell>
        </row>
        <row r="27">
          <cell r="F27">
            <v>71</v>
          </cell>
          <cell r="G27">
            <v>101</v>
          </cell>
        </row>
        <row r="28">
          <cell r="G28">
            <v>98</v>
          </cell>
        </row>
        <row r="29">
          <cell r="G29">
            <v>96</v>
          </cell>
        </row>
        <row r="30">
          <cell r="F30">
            <v>113</v>
          </cell>
          <cell r="G30">
            <v>181</v>
          </cell>
        </row>
        <row r="31">
          <cell r="F31">
            <v>93</v>
          </cell>
          <cell r="G31">
            <v>85</v>
          </cell>
        </row>
        <row r="32">
          <cell r="F32">
            <v>70</v>
          </cell>
          <cell r="G32">
            <v>82</v>
          </cell>
        </row>
      </sheetData>
    </sheetDataSet>
  </externalBook>
</externalLink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8</v>
    <v>1</v>
  </rv>
  <rv s="1">
    <v>0</v>
    <v>8</v>
    <v>1</v>
    <v>6</v>
  </rv>
  <rv s="1">
    <v>0</v>
    <v>8</v>
    <v>2</v>
    <v>6</v>
  </rv>
</rvData>
</file>

<file path=xl/richData/rdrichvaluestructure.xml><?xml version="1.0" encoding="utf-8"?>
<rvStructures xmlns="http://schemas.microsoft.com/office/spreadsheetml/2017/richdata" count="2">
  <s t="_error">
    <k n="errorType" t="i"/>
    <k n="propagated" t="b"/>
  </s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7F69E-F56F-4E15-9D8B-CD92FC6FB5B9}">
  <dimension ref="A1:W227"/>
  <sheetViews>
    <sheetView topLeftCell="B1" zoomScale="50" workbookViewId="0">
      <selection activeCell="R2" sqref="R2:W18"/>
    </sheetView>
  </sheetViews>
  <sheetFormatPr baseColWidth="10" defaultRowHeight="14.5" x14ac:dyDescent="0.35"/>
  <cols>
    <col min="1" max="1" width="21.7265625" customWidth="1"/>
    <col min="4" max="4" width="13.7265625" customWidth="1"/>
    <col min="5" max="5" width="15.453125" customWidth="1"/>
    <col min="6" max="6" width="16.7265625" customWidth="1"/>
    <col min="10" max="10" width="27.1796875" customWidth="1"/>
    <col min="18" max="18" width="21.1796875" customWidth="1"/>
    <col min="20" max="21" width="12.54296875" customWidth="1"/>
    <col min="22" max="22" width="16.90625" customWidth="1"/>
  </cols>
  <sheetData>
    <row r="1" spans="1:23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58"/>
      <c r="J1" s="275" t="s">
        <v>145</v>
      </c>
      <c r="K1" s="277" t="s">
        <v>115</v>
      </c>
      <c r="L1" s="278"/>
      <c r="M1" s="284" t="s">
        <v>165</v>
      </c>
      <c r="N1" s="285"/>
      <c r="O1" s="286"/>
      <c r="P1" s="178">
        <v>180</v>
      </c>
    </row>
    <row r="2" spans="1:23" ht="26.5" customHeight="1" thickBot="1" x14ac:dyDescent="0.65">
      <c r="A2" s="1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182" t="s">
        <v>9</v>
      </c>
      <c r="J2" s="276"/>
      <c r="K2" s="279"/>
      <c r="L2" s="251"/>
      <c r="M2" s="284" t="s">
        <v>165</v>
      </c>
      <c r="N2" s="285"/>
      <c r="O2" s="286"/>
      <c r="P2" s="179">
        <v>38</v>
      </c>
      <c r="R2" s="382" t="s">
        <v>1</v>
      </c>
      <c r="S2" s="369" t="s">
        <v>3</v>
      </c>
      <c r="T2" s="2" t="s">
        <v>5</v>
      </c>
      <c r="U2" s="2" t="s">
        <v>4</v>
      </c>
      <c r="V2" s="2" t="s">
        <v>6</v>
      </c>
      <c r="W2" s="3" t="s">
        <v>7</v>
      </c>
    </row>
    <row r="3" spans="1:23" ht="14.5" customHeight="1" x14ac:dyDescent="0.35">
      <c r="A3" s="229" t="s">
        <v>10</v>
      </c>
      <c r="B3" s="232" t="s">
        <v>11</v>
      </c>
      <c r="C3" s="4" t="s">
        <v>12</v>
      </c>
      <c r="D3" s="5">
        <v>5</v>
      </c>
      <c r="E3" s="6">
        <f>I3*H3</f>
        <v>2.5669499999999998</v>
      </c>
      <c r="F3" s="7">
        <f t="shared" ref="F3:F4" si="0">D3*E3</f>
        <v>12.83475</v>
      </c>
      <c r="G3" s="235">
        <f>SUM(F3:F20)</f>
        <v>157.90500499999996</v>
      </c>
      <c r="H3" s="80">
        <v>0.157</v>
      </c>
      <c r="I3" s="365">
        <f>P3*P4</f>
        <v>16.349999999999998</v>
      </c>
      <c r="J3" s="361"/>
      <c r="K3" s="279"/>
      <c r="L3" s="251"/>
      <c r="M3" s="266" t="s">
        <v>164</v>
      </c>
      <c r="N3" s="267"/>
      <c r="O3" s="268"/>
      <c r="P3" s="179">
        <f>AVERAGE(P1:P2)</f>
        <v>109</v>
      </c>
      <c r="R3" s="383"/>
      <c r="S3" s="370" t="s">
        <v>12</v>
      </c>
      <c r="T3" s="6">
        <f>E3+E22+E36+E51+E65+E79+E93+E107+E121+E136</f>
        <v>29.092099999999999</v>
      </c>
      <c r="U3" s="5">
        <v>5</v>
      </c>
      <c r="V3" s="7">
        <f>+T3*U3</f>
        <v>145.4605</v>
      </c>
      <c r="W3" s="392">
        <f>SUM(V3:V18)</f>
        <v>1721.7631899999999</v>
      </c>
    </row>
    <row r="4" spans="1:23" ht="24" customHeight="1" thickBot="1" x14ac:dyDescent="0.6">
      <c r="A4" s="230"/>
      <c r="B4" s="233"/>
      <c r="C4" s="245" t="s">
        <v>13</v>
      </c>
      <c r="D4" s="247">
        <v>5.9</v>
      </c>
      <c r="E4" s="249">
        <f>H4*I3</f>
        <v>7.7171999999999983</v>
      </c>
      <c r="F4" s="250">
        <f t="shared" si="0"/>
        <v>45.531479999999995</v>
      </c>
      <c r="G4" s="236"/>
      <c r="H4" s="359">
        <v>0.47199999999999998</v>
      </c>
      <c r="I4" s="366"/>
      <c r="J4" s="362">
        <f>J150+J227</f>
        <v>12.566526170648205</v>
      </c>
      <c r="K4" s="279"/>
      <c r="L4" s="251"/>
      <c r="M4" s="266" t="s">
        <v>154</v>
      </c>
      <c r="N4" s="267"/>
      <c r="O4" s="268"/>
      <c r="P4" s="180">
        <v>0.15</v>
      </c>
      <c r="R4" s="383"/>
      <c r="S4" s="371" t="s">
        <v>13</v>
      </c>
      <c r="T4" s="249">
        <f>+E4+E23+E37+E52+E66+E80+E94+E108+E122+E137</f>
        <v>87.461600000000004</v>
      </c>
      <c r="U4" s="247">
        <v>5.9</v>
      </c>
      <c r="V4" s="250">
        <f>T4*U4</f>
        <v>516.02344000000005</v>
      </c>
      <c r="W4" s="393"/>
    </row>
    <row r="5" spans="1:23" ht="23.5" customHeight="1" x14ac:dyDescent="0.55000000000000004">
      <c r="A5" s="230"/>
      <c r="B5" s="233"/>
      <c r="C5" s="245"/>
      <c r="D5" s="247"/>
      <c r="E5" s="249"/>
      <c r="F5" s="250"/>
      <c r="G5" s="236"/>
      <c r="H5" s="359"/>
      <c r="I5" s="366"/>
      <c r="J5" s="363"/>
      <c r="K5" s="279"/>
      <c r="L5" s="251"/>
      <c r="M5" s="266" t="s">
        <v>155</v>
      </c>
      <c r="N5" s="267"/>
      <c r="O5" s="268"/>
      <c r="P5" s="180">
        <v>0.1</v>
      </c>
      <c r="R5" s="383"/>
      <c r="S5" s="371"/>
      <c r="T5" s="249"/>
      <c r="U5" s="247"/>
      <c r="V5" s="250"/>
      <c r="W5" s="393"/>
    </row>
    <row r="6" spans="1:23" ht="23.5" customHeight="1" x14ac:dyDescent="0.55000000000000004">
      <c r="A6" s="230"/>
      <c r="B6" s="233"/>
      <c r="C6" s="245"/>
      <c r="D6" s="247"/>
      <c r="E6" s="249"/>
      <c r="F6" s="250"/>
      <c r="G6" s="236"/>
      <c r="H6" s="359"/>
      <c r="I6" s="366"/>
      <c r="J6" s="364"/>
      <c r="K6" s="279"/>
      <c r="L6" s="251"/>
      <c r="M6" s="266" t="s">
        <v>148</v>
      </c>
      <c r="N6" s="267"/>
      <c r="O6" s="268"/>
      <c r="P6" s="180">
        <v>0.25</v>
      </c>
      <c r="R6" s="383"/>
      <c r="S6" s="371"/>
      <c r="T6" s="249"/>
      <c r="U6" s="247"/>
      <c r="V6" s="250"/>
      <c r="W6" s="393"/>
    </row>
    <row r="7" spans="1:23" ht="14.5" customHeight="1" x14ac:dyDescent="0.35">
      <c r="A7" s="230"/>
      <c r="B7" s="233"/>
      <c r="C7" s="246"/>
      <c r="D7" s="248"/>
      <c r="E7" s="249"/>
      <c r="F7" s="251"/>
      <c r="G7" s="236"/>
      <c r="H7" s="359"/>
      <c r="I7" s="366"/>
      <c r="K7" s="279"/>
      <c r="L7" s="251"/>
      <c r="M7" s="266" t="s">
        <v>149</v>
      </c>
      <c r="N7" s="267"/>
      <c r="O7" s="268"/>
      <c r="P7" s="180">
        <v>0.2</v>
      </c>
      <c r="R7" s="383"/>
      <c r="S7" s="372"/>
      <c r="T7" s="249"/>
      <c r="U7" s="248"/>
      <c r="V7" s="251"/>
      <c r="W7" s="393"/>
    </row>
    <row r="8" spans="1:23" ht="14.5" customHeight="1" x14ac:dyDescent="0.35">
      <c r="A8" s="230"/>
      <c r="B8" s="233"/>
      <c r="C8" s="155"/>
      <c r="D8" s="156"/>
      <c r="E8" s="157"/>
      <c r="F8" s="154"/>
      <c r="G8" s="236"/>
      <c r="H8" s="360"/>
      <c r="I8" s="366"/>
      <c r="K8" s="279"/>
      <c r="L8" s="251"/>
      <c r="M8" s="266" t="s">
        <v>150</v>
      </c>
      <c r="N8" s="267"/>
      <c r="O8" s="268"/>
      <c r="P8" s="180">
        <v>0.2</v>
      </c>
      <c r="R8" s="383"/>
      <c r="S8" s="373" t="s">
        <v>14</v>
      </c>
      <c r="T8" s="12">
        <f>+E9+E25+E39+E54+E68+E82+E96+E110+E124+E139</f>
        <v>17.205500000000001</v>
      </c>
      <c r="U8" s="11">
        <v>3</v>
      </c>
      <c r="V8" s="228">
        <f>T8*U8</f>
        <v>51.616500000000002</v>
      </c>
      <c r="W8" s="393"/>
    </row>
    <row r="9" spans="1:23" ht="14.5" customHeight="1" x14ac:dyDescent="0.35">
      <c r="A9" s="230"/>
      <c r="B9" s="233"/>
      <c r="C9" s="10" t="s">
        <v>14</v>
      </c>
      <c r="D9" s="11">
        <v>3</v>
      </c>
      <c r="E9" s="12">
        <f>H9*I3</f>
        <v>1.5205499999999998</v>
      </c>
      <c r="F9" s="13">
        <f t="shared" ref="F9:F11" si="1">D9*E9</f>
        <v>4.5616499999999993</v>
      </c>
      <c r="G9" s="236"/>
      <c r="H9" s="81">
        <v>9.2999999999999999E-2</v>
      </c>
      <c r="I9" s="366"/>
      <c r="K9" s="279"/>
      <c r="L9" s="251"/>
      <c r="M9" s="266" t="s">
        <v>153</v>
      </c>
      <c r="N9" s="267"/>
      <c r="O9" s="268"/>
      <c r="P9" s="180">
        <v>0.15</v>
      </c>
      <c r="R9" s="383"/>
      <c r="S9" s="374" t="s">
        <v>15</v>
      </c>
      <c r="T9" s="385">
        <f>+E11+E12+E26+E27+E40+E41+E55+E56+E69+E70+E83+E84+E97+E98+E111+E112+E125+E126+E140+E141</f>
        <v>19</v>
      </c>
      <c r="U9" s="254">
        <v>4</v>
      </c>
      <c r="V9" s="228">
        <f t="shared" ref="V9:V18" si="2">T9*U9</f>
        <v>76</v>
      </c>
      <c r="W9" s="393"/>
    </row>
    <row r="10" spans="1:23" ht="15" customHeight="1" thickBot="1" x14ac:dyDescent="0.4">
      <c r="A10" s="230"/>
      <c r="B10" s="233"/>
      <c r="C10" s="10"/>
      <c r="D10" s="11"/>
      <c r="E10" s="12"/>
      <c r="F10" s="153"/>
      <c r="G10" s="236"/>
      <c r="H10" s="81"/>
      <c r="I10" s="366"/>
      <c r="K10" s="280"/>
      <c r="L10" s="281"/>
      <c r="M10" s="269" t="s">
        <v>151</v>
      </c>
      <c r="N10" s="270"/>
      <c r="O10" s="271"/>
      <c r="P10" s="185">
        <v>0.2</v>
      </c>
      <c r="R10" s="383"/>
      <c r="S10" s="375"/>
      <c r="T10" s="386"/>
      <c r="U10" s="255"/>
      <c r="V10" s="228">
        <f t="shared" si="2"/>
        <v>0</v>
      </c>
      <c r="W10" s="393"/>
    </row>
    <row r="11" spans="1:23" ht="15" customHeight="1" thickBot="1" x14ac:dyDescent="0.4">
      <c r="A11" s="230"/>
      <c r="B11" s="233"/>
      <c r="C11" s="252" t="s">
        <v>15</v>
      </c>
      <c r="D11" s="254">
        <v>4</v>
      </c>
      <c r="E11" s="15">
        <v>1</v>
      </c>
      <c r="F11" s="13">
        <f t="shared" si="1"/>
        <v>4</v>
      </c>
      <c r="G11" s="236"/>
      <c r="H11" s="359">
        <v>9.2999999999999999E-2</v>
      </c>
      <c r="I11" s="366"/>
      <c r="K11" s="282"/>
      <c r="L11" s="283"/>
      <c r="M11" s="269" t="s">
        <v>152</v>
      </c>
      <c r="N11" s="270"/>
      <c r="O11" s="271"/>
      <c r="P11" s="181">
        <f>P9</f>
        <v>0.15</v>
      </c>
      <c r="R11" s="383"/>
      <c r="S11" s="376" t="s">
        <v>16</v>
      </c>
      <c r="T11" s="387">
        <f>+E13+E15+E28+E30+E42+E44+E57+E59+E71+E73+E85+E87+E99+E101+E113+E115+E127+E129+E142+E144</f>
        <v>23</v>
      </c>
      <c r="U11" s="16">
        <v>3</v>
      </c>
      <c r="V11" s="228">
        <f t="shared" si="2"/>
        <v>69</v>
      </c>
      <c r="W11" s="393"/>
    </row>
    <row r="12" spans="1:23" ht="14.5" customHeight="1" x14ac:dyDescent="0.35">
      <c r="A12" s="230"/>
      <c r="B12" s="233"/>
      <c r="C12" s="253"/>
      <c r="D12" s="255"/>
      <c r="E12" s="15">
        <v>1</v>
      </c>
      <c r="F12" s="13">
        <f>D11*E12</f>
        <v>4</v>
      </c>
      <c r="G12" s="236"/>
      <c r="H12" s="359"/>
      <c r="I12" s="366"/>
      <c r="R12" s="383"/>
      <c r="S12" s="376"/>
      <c r="T12" s="388"/>
      <c r="U12" s="16">
        <v>3.5</v>
      </c>
      <c r="V12" s="228">
        <f t="shared" si="2"/>
        <v>0</v>
      </c>
      <c r="W12" s="393"/>
    </row>
    <row r="13" spans="1:23" ht="14.5" customHeight="1" x14ac:dyDescent="0.35">
      <c r="A13" s="230"/>
      <c r="B13" s="233"/>
      <c r="C13" s="256" t="s">
        <v>16</v>
      </c>
      <c r="D13" s="16">
        <v>3</v>
      </c>
      <c r="E13" s="17">
        <v>1</v>
      </c>
      <c r="F13" s="13">
        <f t="shared" ref="F13:F18" si="3">D13*E13</f>
        <v>3</v>
      </c>
      <c r="G13" s="236"/>
      <c r="H13" s="359">
        <v>0.185</v>
      </c>
      <c r="I13" s="366"/>
      <c r="R13" s="383"/>
      <c r="S13" s="376"/>
      <c r="T13" s="389"/>
      <c r="U13" s="16">
        <v>4</v>
      </c>
      <c r="V13" s="228">
        <f t="shared" si="2"/>
        <v>0</v>
      </c>
      <c r="W13" s="393"/>
    </row>
    <row r="14" spans="1:23" ht="14.5" customHeight="1" x14ac:dyDescent="0.35">
      <c r="A14" s="230"/>
      <c r="B14" s="233"/>
      <c r="C14" s="256"/>
      <c r="D14" s="16">
        <v>3.5</v>
      </c>
      <c r="E14" s="17">
        <v>1</v>
      </c>
      <c r="F14" s="13">
        <f t="shared" si="3"/>
        <v>3.5</v>
      </c>
      <c r="G14" s="236"/>
      <c r="H14" s="359"/>
      <c r="I14" s="366"/>
      <c r="R14" s="383"/>
      <c r="S14" s="377" t="s">
        <v>17</v>
      </c>
      <c r="T14" s="20">
        <f>+E16+E31+E45+E60+E74+E88+E102+E116+E130+E145</f>
        <v>7.411999999999999</v>
      </c>
      <c r="U14" s="19">
        <v>3.5</v>
      </c>
      <c r="V14" s="228">
        <f t="shared" si="2"/>
        <v>25.941999999999997</v>
      </c>
      <c r="W14" s="393"/>
    </row>
    <row r="15" spans="1:23" ht="14.5" customHeight="1" x14ac:dyDescent="0.35">
      <c r="A15" s="230"/>
      <c r="B15" s="233"/>
      <c r="C15" s="256"/>
      <c r="D15" s="16">
        <v>4</v>
      </c>
      <c r="E15" s="17">
        <v>1</v>
      </c>
      <c r="F15" s="13">
        <f t="shared" si="3"/>
        <v>4</v>
      </c>
      <c r="G15" s="236"/>
      <c r="H15" s="359"/>
      <c r="I15" s="366"/>
      <c r="R15" s="383"/>
      <c r="S15" s="378" t="s">
        <v>18</v>
      </c>
      <c r="T15" s="23">
        <f>+E17+E32+E46+E61+E75+E89+E103+E117+E131+E146</f>
        <v>93.576499999999982</v>
      </c>
      <c r="U15" s="22">
        <v>3.5</v>
      </c>
      <c r="V15" s="228">
        <f t="shared" si="2"/>
        <v>327.51774999999992</v>
      </c>
      <c r="W15" s="393"/>
    </row>
    <row r="16" spans="1:23" ht="14.5" customHeight="1" x14ac:dyDescent="0.35">
      <c r="A16" s="230"/>
      <c r="B16" s="233"/>
      <c r="C16" s="18" t="s">
        <v>17</v>
      </c>
      <c r="D16" s="19">
        <v>3.5</v>
      </c>
      <c r="E16" s="20">
        <f>H16*I3</f>
        <v>0.65399999999999991</v>
      </c>
      <c r="F16" s="13">
        <f t="shared" si="3"/>
        <v>2.2889999999999997</v>
      </c>
      <c r="G16" s="236"/>
      <c r="H16" s="81">
        <v>0.04</v>
      </c>
      <c r="I16" s="366"/>
      <c r="R16" s="383"/>
      <c r="S16" s="379" t="s">
        <v>19</v>
      </c>
      <c r="T16" s="227">
        <f>+E18+E33+E47+E62+E76+E90+E118+E13+E132+E147</f>
        <v>23.89</v>
      </c>
      <c r="U16" s="226">
        <v>1.5</v>
      </c>
      <c r="V16" s="228">
        <f t="shared" si="2"/>
        <v>35.835000000000001</v>
      </c>
      <c r="W16" s="393"/>
    </row>
    <row r="17" spans="1:23" ht="14.5" customHeight="1" x14ac:dyDescent="0.35">
      <c r="A17" s="230"/>
      <c r="B17" s="233"/>
      <c r="C17" s="21" t="s">
        <v>18</v>
      </c>
      <c r="D17" s="22">
        <v>3.5</v>
      </c>
      <c r="E17" s="23">
        <f>H17*I3</f>
        <v>8.2567499999999985</v>
      </c>
      <c r="F17" s="13">
        <f t="shared" si="3"/>
        <v>28.898624999999996</v>
      </c>
      <c r="G17" s="236"/>
      <c r="H17" s="81">
        <v>0.505</v>
      </c>
      <c r="I17" s="366"/>
      <c r="R17" s="383"/>
      <c r="S17" s="380" t="s">
        <v>20</v>
      </c>
      <c r="T17" s="29">
        <f>+E19+E34+E48+E63+E77+E91+E105+E119+E133+E148</f>
        <v>111.17999999999999</v>
      </c>
      <c r="U17" s="28">
        <v>3</v>
      </c>
      <c r="V17" s="228">
        <f t="shared" si="2"/>
        <v>333.53999999999996</v>
      </c>
      <c r="W17" s="393"/>
    </row>
    <row r="18" spans="1:23" ht="15" customHeight="1" thickBot="1" x14ac:dyDescent="0.4">
      <c r="A18" s="230"/>
      <c r="B18" s="233"/>
      <c r="C18" s="24" t="s">
        <v>19</v>
      </c>
      <c r="D18" s="25">
        <v>1.5</v>
      </c>
      <c r="E18" s="26">
        <f>H18*I3</f>
        <v>2.2889999999999997</v>
      </c>
      <c r="F18" s="13">
        <f t="shared" si="3"/>
        <v>3.4334999999999996</v>
      </c>
      <c r="G18" s="236"/>
      <c r="H18" s="81">
        <v>0.14000000000000001</v>
      </c>
      <c r="I18" s="366"/>
      <c r="R18" s="384"/>
      <c r="S18" s="381" t="s">
        <v>21</v>
      </c>
      <c r="T18" s="33">
        <f>+E20+E35+E49+E64+E78+E92+E106+E120+E134+E149</f>
        <v>74.12</v>
      </c>
      <c r="U18" s="32">
        <v>1.9</v>
      </c>
      <c r="V18" s="123">
        <f t="shared" si="2"/>
        <v>140.828</v>
      </c>
      <c r="W18" s="394"/>
    </row>
    <row r="19" spans="1:23" ht="14.5" customHeight="1" x14ac:dyDescent="0.35">
      <c r="A19" s="230"/>
      <c r="B19" s="233"/>
      <c r="C19" s="27" t="s">
        <v>20</v>
      </c>
      <c r="D19" s="28">
        <v>3</v>
      </c>
      <c r="E19" s="29">
        <f>I3*H19</f>
        <v>9.8099999999999987</v>
      </c>
      <c r="F19" s="30">
        <f>D19*E19</f>
        <v>29.429999999999996</v>
      </c>
      <c r="G19" s="236"/>
      <c r="H19" s="81">
        <v>0.6</v>
      </c>
      <c r="I19" s="366"/>
      <c r="R19" s="368"/>
      <c r="U19" s="390"/>
      <c r="V19" s="130"/>
      <c r="W19" s="128"/>
    </row>
    <row r="20" spans="1:23" ht="15" customHeight="1" thickBot="1" x14ac:dyDescent="0.4">
      <c r="A20" s="231"/>
      <c r="B20" s="234"/>
      <c r="C20" s="31" t="s">
        <v>21</v>
      </c>
      <c r="D20" s="32">
        <v>1.9</v>
      </c>
      <c r="E20" s="33">
        <f>H20*I3</f>
        <v>6.5399999999999991</v>
      </c>
      <c r="F20" s="34">
        <f>D20*E20</f>
        <v>12.425999999999998</v>
      </c>
      <c r="G20" s="237"/>
      <c r="H20" s="87">
        <v>0.4</v>
      </c>
      <c r="I20" s="367"/>
      <c r="R20" s="368"/>
      <c r="U20" s="391"/>
      <c r="V20" s="130"/>
      <c r="W20" s="128"/>
    </row>
    <row r="21" spans="1:23" ht="15" thickBot="1" x14ac:dyDescent="0.4">
      <c r="A21" s="36" t="s">
        <v>22</v>
      </c>
      <c r="B21" s="37" t="s">
        <v>23</v>
      </c>
      <c r="C21" s="38" t="s">
        <v>24</v>
      </c>
      <c r="D21" s="39">
        <v>0</v>
      </c>
      <c r="E21" s="47">
        <v>0</v>
      </c>
      <c r="F21" s="48">
        <f t="shared" ref="F21:F23" si="4">D21*E21</f>
        <v>0</v>
      </c>
      <c r="G21" s="49">
        <v>0</v>
      </c>
      <c r="H21" s="37"/>
      <c r="I21" s="43"/>
    </row>
    <row r="22" spans="1:23" x14ac:dyDescent="0.35">
      <c r="A22" s="229" t="s">
        <v>25</v>
      </c>
      <c r="B22" s="232" t="s">
        <v>11</v>
      </c>
      <c r="C22" s="4" t="s">
        <v>12</v>
      </c>
      <c r="D22" s="5">
        <v>5</v>
      </c>
      <c r="E22" s="6">
        <f>I22*H22</f>
        <v>3.4226000000000001</v>
      </c>
      <c r="F22" s="7">
        <f t="shared" si="4"/>
        <v>17.113</v>
      </c>
      <c r="G22" s="235">
        <f>SUM(F22:F35)</f>
        <v>208.37334000000004</v>
      </c>
      <c r="H22" s="8">
        <v>0.157</v>
      </c>
      <c r="I22" s="242">
        <f>P3*P8</f>
        <v>21.8</v>
      </c>
    </row>
    <row r="23" spans="1:23" x14ac:dyDescent="0.35">
      <c r="A23" s="230"/>
      <c r="B23" s="233"/>
      <c r="C23" s="245" t="s">
        <v>13</v>
      </c>
      <c r="D23" s="247">
        <v>5.9</v>
      </c>
      <c r="E23" s="249">
        <f>H23*I22</f>
        <v>10.2896</v>
      </c>
      <c r="F23" s="250">
        <f t="shared" si="4"/>
        <v>60.708640000000003</v>
      </c>
      <c r="G23" s="236"/>
      <c r="H23" s="238">
        <v>0.47199999999999998</v>
      </c>
      <c r="I23" s="243"/>
    </row>
    <row r="24" spans="1:23" x14ac:dyDescent="0.35">
      <c r="A24" s="230"/>
      <c r="B24" s="233"/>
      <c r="C24" s="246"/>
      <c r="D24" s="248"/>
      <c r="E24" s="249"/>
      <c r="F24" s="251"/>
      <c r="G24" s="236"/>
      <c r="H24" s="238"/>
      <c r="I24" s="243"/>
    </row>
    <row r="25" spans="1:23" x14ac:dyDescent="0.35">
      <c r="A25" s="230"/>
      <c r="B25" s="233"/>
      <c r="C25" s="10" t="s">
        <v>14</v>
      </c>
      <c r="D25" s="11">
        <v>3</v>
      </c>
      <c r="E25" s="12">
        <f>H25*I22</f>
        <v>2.0274000000000001</v>
      </c>
      <c r="F25" s="13">
        <f t="shared" ref="F25:F26" si="5">D25*E25</f>
        <v>6.0822000000000003</v>
      </c>
      <c r="G25" s="236"/>
      <c r="H25" s="14">
        <v>9.2999999999999999E-2</v>
      </c>
      <c r="I25" s="243"/>
    </row>
    <row r="26" spans="1:23" x14ac:dyDescent="0.35">
      <c r="A26" s="230"/>
      <c r="B26" s="233"/>
      <c r="C26" s="252" t="s">
        <v>15</v>
      </c>
      <c r="D26" s="254">
        <v>4</v>
      </c>
      <c r="E26" s="15">
        <v>1</v>
      </c>
      <c r="F26" s="13">
        <f t="shared" si="5"/>
        <v>4</v>
      </c>
      <c r="G26" s="236"/>
      <c r="H26" s="238">
        <v>9.2999999999999999E-2</v>
      </c>
      <c r="I26" s="243"/>
    </row>
    <row r="27" spans="1:23" x14ac:dyDescent="0.35">
      <c r="A27" s="230"/>
      <c r="B27" s="233"/>
      <c r="C27" s="253"/>
      <c r="D27" s="255"/>
      <c r="E27" s="15">
        <v>1</v>
      </c>
      <c r="F27" s="13">
        <f>D26*E27</f>
        <v>4</v>
      </c>
      <c r="G27" s="236"/>
      <c r="H27" s="238"/>
      <c r="I27" s="243"/>
    </row>
    <row r="28" spans="1:23" x14ac:dyDescent="0.35">
      <c r="A28" s="230"/>
      <c r="B28" s="233"/>
      <c r="C28" s="256" t="s">
        <v>16</v>
      </c>
      <c r="D28" s="16">
        <v>3</v>
      </c>
      <c r="E28" s="17">
        <v>1</v>
      </c>
      <c r="F28" s="13">
        <f t="shared" ref="F28:F33" si="6">D28*E28</f>
        <v>3</v>
      </c>
      <c r="G28" s="236"/>
      <c r="H28" s="238">
        <v>0.185</v>
      </c>
      <c r="I28" s="243"/>
    </row>
    <row r="29" spans="1:23" x14ac:dyDescent="0.35">
      <c r="A29" s="230"/>
      <c r="B29" s="233"/>
      <c r="C29" s="256"/>
      <c r="D29" s="16">
        <v>3.5</v>
      </c>
      <c r="E29" s="17">
        <v>1</v>
      </c>
      <c r="F29" s="13">
        <f t="shared" si="6"/>
        <v>3.5</v>
      </c>
      <c r="G29" s="236"/>
      <c r="H29" s="238"/>
      <c r="I29" s="243"/>
    </row>
    <row r="30" spans="1:23" x14ac:dyDescent="0.35">
      <c r="A30" s="230"/>
      <c r="B30" s="233"/>
      <c r="C30" s="256"/>
      <c r="D30" s="16">
        <v>4</v>
      </c>
      <c r="E30" s="17">
        <v>2</v>
      </c>
      <c r="F30" s="13">
        <f t="shared" si="6"/>
        <v>8</v>
      </c>
      <c r="G30" s="236"/>
      <c r="H30" s="238"/>
      <c r="I30" s="243"/>
    </row>
    <row r="31" spans="1:23" x14ac:dyDescent="0.35">
      <c r="A31" s="230"/>
      <c r="B31" s="233"/>
      <c r="C31" s="18" t="s">
        <v>17</v>
      </c>
      <c r="D31" s="19">
        <v>3.5</v>
      </c>
      <c r="E31" s="20">
        <f>H31*I22</f>
        <v>0.872</v>
      </c>
      <c r="F31" s="13">
        <f t="shared" si="6"/>
        <v>3.052</v>
      </c>
      <c r="G31" s="236"/>
      <c r="H31" s="14">
        <v>0.04</v>
      </c>
      <c r="I31" s="243"/>
    </row>
    <row r="32" spans="1:23" x14ac:dyDescent="0.35">
      <c r="A32" s="230"/>
      <c r="B32" s="233"/>
      <c r="C32" s="21" t="s">
        <v>18</v>
      </c>
      <c r="D32" s="22">
        <v>3.5</v>
      </c>
      <c r="E32" s="23">
        <f>H32*I22</f>
        <v>11.009</v>
      </c>
      <c r="F32" s="13">
        <f t="shared" si="6"/>
        <v>38.531500000000001</v>
      </c>
      <c r="G32" s="236"/>
      <c r="H32" s="14">
        <v>0.505</v>
      </c>
      <c r="I32" s="243"/>
    </row>
    <row r="33" spans="1:9" x14ac:dyDescent="0.35">
      <c r="A33" s="230"/>
      <c r="B33" s="233"/>
      <c r="C33" s="24" t="s">
        <v>19</v>
      </c>
      <c r="D33" s="25">
        <v>1.5</v>
      </c>
      <c r="E33" s="26">
        <f>H33*I22</f>
        <v>3.0520000000000005</v>
      </c>
      <c r="F33" s="13">
        <f t="shared" si="6"/>
        <v>4.5780000000000012</v>
      </c>
      <c r="G33" s="236"/>
      <c r="H33" s="14">
        <v>0.14000000000000001</v>
      </c>
      <c r="I33" s="243"/>
    </row>
    <row r="34" spans="1:9" x14ac:dyDescent="0.35">
      <c r="A34" s="230"/>
      <c r="B34" s="233"/>
      <c r="C34" s="27" t="s">
        <v>20</v>
      </c>
      <c r="D34" s="28">
        <v>3</v>
      </c>
      <c r="E34" s="29">
        <f>I22*H34</f>
        <v>13.08</v>
      </c>
      <c r="F34" s="30">
        <f>D34*E34</f>
        <v>39.24</v>
      </c>
      <c r="G34" s="236"/>
      <c r="H34" s="14">
        <v>0.6</v>
      </c>
      <c r="I34" s="243"/>
    </row>
    <row r="35" spans="1:9" ht="15" thickBot="1" x14ac:dyDescent="0.4">
      <c r="A35" s="231"/>
      <c r="B35" s="234"/>
      <c r="C35" s="31" t="s">
        <v>21</v>
      </c>
      <c r="D35" s="32">
        <v>1.9</v>
      </c>
      <c r="E35" s="33">
        <f>H35*I22</f>
        <v>8.7200000000000006</v>
      </c>
      <c r="F35" s="34">
        <f>D35*E35</f>
        <v>16.568000000000001</v>
      </c>
      <c r="G35" s="237"/>
      <c r="H35" s="35">
        <v>0.4</v>
      </c>
      <c r="I35" s="244"/>
    </row>
    <row r="36" spans="1:9" x14ac:dyDescent="0.35">
      <c r="A36" s="229" t="s">
        <v>26</v>
      </c>
      <c r="B36" s="232" t="s">
        <v>27</v>
      </c>
      <c r="C36" s="4" t="s">
        <v>12</v>
      </c>
      <c r="D36" s="5">
        <v>5</v>
      </c>
      <c r="E36" s="6">
        <f>I36*H36</f>
        <v>1.7113</v>
      </c>
      <c r="F36" s="7">
        <f t="shared" ref="F36:F37" si="7">D36*E36</f>
        <v>8.5564999999999998</v>
      </c>
      <c r="G36" s="235">
        <f>SUM(F36:F49)</f>
        <v>104.43667000000002</v>
      </c>
      <c r="H36" s="8">
        <v>0.157</v>
      </c>
      <c r="I36" s="242">
        <f>P3*P5</f>
        <v>10.9</v>
      </c>
    </row>
    <row r="37" spans="1:9" x14ac:dyDescent="0.35">
      <c r="A37" s="230"/>
      <c r="B37" s="233"/>
      <c r="C37" s="245" t="s">
        <v>13</v>
      </c>
      <c r="D37" s="247">
        <v>5.9</v>
      </c>
      <c r="E37" s="249">
        <f>H37*I36</f>
        <v>5.1448</v>
      </c>
      <c r="F37" s="250">
        <f t="shared" si="7"/>
        <v>30.354320000000001</v>
      </c>
      <c r="G37" s="236"/>
      <c r="H37" s="238">
        <v>0.47199999999999998</v>
      </c>
      <c r="I37" s="243"/>
    </row>
    <row r="38" spans="1:9" x14ac:dyDescent="0.35">
      <c r="A38" s="230"/>
      <c r="B38" s="233"/>
      <c r="C38" s="246"/>
      <c r="D38" s="248"/>
      <c r="E38" s="249"/>
      <c r="F38" s="251"/>
      <c r="G38" s="236"/>
      <c r="H38" s="238"/>
      <c r="I38" s="243"/>
    </row>
    <row r="39" spans="1:9" x14ac:dyDescent="0.35">
      <c r="A39" s="230"/>
      <c r="B39" s="233"/>
      <c r="C39" s="10" t="s">
        <v>14</v>
      </c>
      <c r="D39" s="11">
        <v>3</v>
      </c>
      <c r="E39" s="12">
        <f>H39*I36</f>
        <v>1.0137</v>
      </c>
      <c r="F39" s="13">
        <f t="shared" ref="F39:F40" si="8">D39*E39</f>
        <v>3.0411000000000001</v>
      </c>
      <c r="G39" s="236"/>
      <c r="H39" s="14">
        <v>9.2999999999999999E-2</v>
      </c>
      <c r="I39" s="243"/>
    </row>
    <row r="40" spans="1:9" x14ac:dyDescent="0.35">
      <c r="A40" s="230"/>
      <c r="B40" s="233"/>
      <c r="C40" s="252" t="s">
        <v>15</v>
      </c>
      <c r="D40" s="254">
        <v>4</v>
      </c>
      <c r="E40" s="15">
        <v>1</v>
      </c>
      <c r="F40" s="13">
        <f t="shared" si="8"/>
        <v>4</v>
      </c>
      <c r="G40" s="236"/>
      <c r="H40" s="238">
        <v>9.2999999999999999E-2</v>
      </c>
      <c r="I40" s="243"/>
    </row>
    <row r="41" spans="1:9" x14ac:dyDescent="0.35">
      <c r="A41" s="230"/>
      <c r="B41" s="233"/>
      <c r="C41" s="253"/>
      <c r="D41" s="255"/>
      <c r="E41" s="15">
        <v>0</v>
      </c>
      <c r="F41" s="13">
        <f>D40*E41</f>
        <v>0</v>
      </c>
      <c r="G41" s="236"/>
      <c r="H41" s="238"/>
      <c r="I41" s="243"/>
    </row>
    <row r="42" spans="1:9" x14ac:dyDescent="0.35">
      <c r="A42" s="230"/>
      <c r="B42" s="233"/>
      <c r="C42" s="256" t="s">
        <v>16</v>
      </c>
      <c r="D42" s="16">
        <v>3</v>
      </c>
      <c r="E42" s="17">
        <v>0</v>
      </c>
      <c r="F42" s="13">
        <f t="shared" ref="F42:F47" si="9">D42*E42</f>
        <v>0</v>
      </c>
      <c r="G42" s="236"/>
      <c r="H42" s="238">
        <v>0.185</v>
      </c>
      <c r="I42" s="243"/>
    </row>
    <row r="43" spans="1:9" x14ac:dyDescent="0.35">
      <c r="A43" s="230"/>
      <c r="B43" s="233"/>
      <c r="C43" s="256"/>
      <c r="D43" s="16">
        <v>3.5</v>
      </c>
      <c r="E43" s="17">
        <v>1</v>
      </c>
      <c r="F43" s="13">
        <f t="shared" si="9"/>
        <v>3.5</v>
      </c>
      <c r="G43" s="236"/>
      <c r="H43" s="238"/>
      <c r="I43" s="243"/>
    </row>
    <row r="44" spans="1:9" x14ac:dyDescent="0.35">
      <c r="A44" s="230"/>
      <c r="B44" s="233"/>
      <c r="C44" s="256"/>
      <c r="D44" s="16">
        <v>4</v>
      </c>
      <c r="E44" s="17">
        <v>1</v>
      </c>
      <c r="F44" s="13">
        <f t="shared" si="9"/>
        <v>4</v>
      </c>
      <c r="G44" s="236"/>
      <c r="H44" s="238"/>
      <c r="I44" s="243"/>
    </row>
    <row r="45" spans="1:9" x14ac:dyDescent="0.35">
      <c r="A45" s="230"/>
      <c r="B45" s="233"/>
      <c r="C45" s="18" t="s">
        <v>17</v>
      </c>
      <c r="D45" s="19">
        <v>3.5</v>
      </c>
      <c r="E45" s="20">
        <f>H45*I36</f>
        <v>0.436</v>
      </c>
      <c r="F45" s="13">
        <f t="shared" si="9"/>
        <v>1.526</v>
      </c>
      <c r="G45" s="236"/>
      <c r="H45" s="14">
        <v>0.04</v>
      </c>
      <c r="I45" s="243"/>
    </row>
    <row r="46" spans="1:9" x14ac:dyDescent="0.35">
      <c r="A46" s="230"/>
      <c r="B46" s="233"/>
      <c r="C46" s="21" t="s">
        <v>18</v>
      </c>
      <c r="D46" s="22">
        <v>3.5</v>
      </c>
      <c r="E46" s="23">
        <f>H46*I36</f>
        <v>5.5045000000000002</v>
      </c>
      <c r="F46" s="13">
        <f t="shared" si="9"/>
        <v>19.265750000000001</v>
      </c>
      <c r="G46" s="236"/>
      <c r="H46" s="14">
        <v>0.505</v>
      </c>
      <c r="I46" s="243"/>
    </row>
    <row r="47" spans="1:9" x14ac:dyDescent="0.35">
      <c r="A47" s="230"/>
      <c r="B47" s="233"/>
      <c r="C47" s="24" t="s">
        <v>19</v>
      </c>
      <c r="D47" s="25">
        <v>1.5</v>
      </c>
      <c r="E47" s="26">
        <f>H47*I36</f>
        <v>1.5260000000000002</v>
      </c>
      <c r="F47" s="13">
        <f t="shared" si="9"/>
        <v>2.2890000000000006</v>
      </c>
      <c r="G47" s="236"/>
      <c r="H47" s="14">
        <v>0.14000000000000001</v>
      </c>
      <c r="I47" s="243"/>
    </row>
    <row r="48" spans="1:9" x14ac:dyDescent="0.35">
      <c r="A48" s="230"/>
      <c r="B48" s="233"/>
      <c r="C48" s="27" t="s">
        <v>20</v>
      </c>
      <c r="D48" s="28">
        <v>3</v>
      </c>
      <c r="E48" s="29">
        <f>I36*H48</f>
        <v>6.54</v>
      </c>
      <c r="F48" s="30">
        <f>D48*E48</f>
        <v>19.62</v>
      </c>
      <c r="G48" s="236"/>
      <c r="H48" s="14">
        <v>0.6</v>
      </c>
      <c r="I48" s="243"/>
    </row>
    <row r="49" spans="1:9" ht="15" thickBot="1" x14ac:dyDescent="0.4">
      <c r="A49" s="231"/>
      <c r="B49" s="234"/>
      <c r="C49" s="31" t="s">
        <v>21</v>
      </c>
      <c r="D49" s="32">
        <v>1.9</v>
      </c>
      <c r="E49" s="33">
        <f>H49*I36</f>
        <v>4.3600000000000003</v>
      </c>
      <c r="F49" s="34">
        <f>D49*E49</f>
        <v>8.2840000000000007</v>
      </c>
      <c r="G49" s="237"/>
      <c r="H49" s="35">
        <v>0.4</v>
      </c>
      <c r="I49" s="244"/>
    </row>
    <row r="50" spans="1:9" ht="15" thickBot="1" x14ac:dyDescent="0.4">
      <c r="A50" s="36" t="s">
        <v>28</v>
      </c>
      <c r="B50" s="37" t="s">
        <v>29</v>
      </c>
      <c r="C50" s="38" t="s">
        <v>24</v>
      </c>
      <c r="D50" s="39">
        <v>0</v>
      </c>
      <c r="E50" s="47">
        <v>0</v>
      </c>
      <c r="F50" s="48">
        <f t="shared" ref="F50:F52" si="10">D50*E50</f>
        <v>0</v>
      </c>
      <c r="G50" s="49">
        <v>0</v>
      </c>
      <c r="H50" s="38"/>
      <c r="I50" s="43"/>
    </row>
    <row r="51" spans="1:9" x14ac:dyDescent="0.35">
      <c r="A51" s="229" t="s">
        <v>30</v>
      </c>
      <c r="B51" s="232" t="s">
        <v>27</v>
      </c>
      <c r="C51" s="4" t="s">
        <v>12</v>
      </c>
      <c r="D51" s="5">
        <v>5</v>
      </c>
      <c r="E51" s="6">
        <f>I51*H51</f>
        <v>2.5669499999999998</v>
      </c>
      <c r="F51" s="7">
        <f t="shared" si="10"/>
        <v>12.83475</v>
      </c>
      <c r="G51" s="235">
        <f>SUM(F51:F64)</f>
        <v>157.90500499999996</v>
      </c>
      <c r="H51" s="8">
        <v>0.157</v>
      </c>
      <c r="I51" s="242">
        <f>P3*P9</f>
        <v>16.349999999999998</v>
      </c>
    </row>
    <row r="52" spans="1:9" x14ac:dyDescent="0.35">
      <c r="A52" s="230"/>
      <c r="B52" s="233"/>
      <c r="C52" s="245" t="s">
        <v>13</v>
      </c>
      <c r="D52" s="247">
        <v>5.9</v>
      </c>
      <c r="E52" s="249">
        <f>H52*I51</f>
        <v>7.7171999999999983</v>
      </c>
      <c r="F52" s="250">
        <f t="shared" si="10"/>
        <v>45.531479999999995</v>
      </c>
      <c r="G52" s="236"/>
      <c r="H52" s="238">
        <v>0.47199999999999998</v>
      </c>
      <c r="I52" s="243"/>
    </row>
    <row r="53" spans="1:9" x14ac:dyDescent="0.35">
      <c r="A53" s="230"/>
      <c r="B53" s="233"/>
      <c r="C53" s="246"/>
      <c r="D53" s="248"/>
      <c r="E53" s="249"/>
      <c r="F53" s="251"/>
      <c r="G53" s="236"/>
      <c r="H53" s="238"/>
      <c r="I53" s="243"/>
    </row>
    <row r="54" spans="1:9" x14ac:dyDescent="0.35">
      <c r="A54" s="230"/>
      <c r="B54" s="233"/>
      <c r="C54" s="10" t="s">
        <v>14</v>
      </c>
      <c r="D54" s="11">
        <v>3</v>
      </c>
      <c r="E54" s="12">
        <f>H54*I51</f>
        <v>1.5205499999999998</v>
      </c>
      <c r="F54" s="13">
        <f t="shared" ref="F54:F55" si="11">D54*E54</f>
        <v>4.5616499999999993</v>
      </c>
      <c r="G54" s="236"/>
      <c r="H54" s="14">
        <v>9.2999999999999999E-2</v>
      </c>
      <c r="I54" s="243"/>
    </row>
    <row r="55" spans="1:9" x14ac:dyDescent="0.35">
      <c r="A55" s="230"/>
      <c r="B55" s="233"/>
      <c r="C55" s="252" t="s">
        <v>15</v>
      </c>
      <c r="D55" s="254">
        <v>4</v>
      </c>
      <c r="E55" s="15">
        <v>1</v>
      </c>
      <c r="F55" s="13">
        <f t="shared" si="11"/>
        <v>4</v>
      </c>
      <c r="G55" s="236"/>
      <c r="H55" s="238">
        <v>9.2999999999999999E-2</v>
      </c>
      <c r="I55" s="243"/>
    </row>
    <row r="56" spans="1:9" x14ac:dyDescent="0.35">
      <c r="A56" s="230"/>
      <c r="B56" s="233"/>
      <c r="C56" s="253"/>
      <c r="D56" s="255"/>
      <c r="E56" s="15">
        <v>1</v>
      </c>
      <c r="F56" s="13">
        <f>D55*E56</f>
        <v>4</v>
      </c>
      <c r="G56" s="236"/>
      <c r="H56" s="238"/>
      <c r="I56" s="243"/>
    </row>
    <row r="57" spans="1:9" x14ac:dyDescent="0.35">
      <c r="A57" s="230"/>
      <c r="B57" s="233"/>
      <c r="C57" s="256" t="s">
        <v>16</v>
      </c>
      <c r="D57" s="16">
        <v>3</v>
      </c>
      <c r="E57" s="17">
        <v>1</v>
      </c>
      <c r="F57" s="13">
        <f t="shared" ref="F57:F62" si="12">D57*E57</f>
        <v>3</v>
      </c>
      <c r="G57" s="236"/>
      <c r="H57" s="238">
        <v>0.185</v>
      </c>
      <c r="I57" s="243"/>
    </row>
    <row r="58" spans="1:9" x14ac:dyDescent="0.35">
      <c r="A58" s="230"/>
      <c r="B58" s="233"/>
      <c r="C58" s="256"/>
      <c r="D58" s="16">
        <v>3.5</v>
      </c>
      <c r="E58" s="17">
        <v>1</v>
      </c>
      <c r="F58" s="13">
        <f t="shared" si="12"/>
        <v>3.5</v>
      </c>
      <c r="G58" s="236"/>
      <c r="H58" s="238"/>
      <c r="I58" s="243"/>
    </row>
    <row r="59" spans="1:9" x14ac:dyDescent="0.35">
      <c r="A59" s="230"/>
      <c r="B59" s="233"/>
      <c r="C59" s="256"/>
      <c r="D59" s="16">
        <v>4</v>
      </c>
      <c r="E59" s="17">
        <v>1</v>
      </c>
      <c r="F59" s="13">
        <f t="shared" si="12"/>
        <v>4</v>
      </c>
      <c r="G59" s="236"/>
      <c r="H59" s="238"/>
      <c r="I59" s="243"/>
    </row>
    <row r="60" spans="1:9" x14ac:dyDescent="0.35">
      <c r="A60" s="230"/>
      <c r="B60" s="233"/>
      <c r="C60" s="18" t="s">
        <v>17</v>
      </c>
      <c r="D60" s="19">
        <v>3.5</v>
      </c>
      <c r="E60" s="20">
        <f>H60*I51</f>
        <v>0.65399999999999991</v>
      </c>
      <c r="F60" s="13">
        <f t="shared" si="12"/>
        <v>2.2889999999999997</v>
      </c>
      <c r="G60" s="236"/>
      <c r="H60" s="14">
        <v>0.04</v>
      </c>
      <c r="I60" s="243"/>
    </row>
    <row r="61" spans="1:9" x14ac:dyDescent="0.35">
      <c r="A61" s="230"/>
      <c r="B61" s="233"/>
      <c r="C61" s="21" t="s">
        <v>18</v>
      </c>
      <c r="D61" s="22">
        <v>3.5</v>
      </c>
      <c r="E61" s="23">
        <f>H61*I51</f>
        <v>8.2567499999999985</v>
      </c>
      <c r="F61" s="13">
        <f t="shared" si="12"/>
        <v>28.898624999999996</v>
      </c>
      <c r="G61" s="236"/>
      <c r="H61" s="14">
        <v>0.505</v>
      </c>
      <c r="I61" s="243"/>
    </row>
    <row r="62" spans="1:9" x14ac:dyDescent="0.35">
      <c r="A62" s="230"/>
      <c r="B62" s="233"/>
      <c r="C62" s="24" t="s">
        <v>19</v>
      </c>
      <c r="D62" s="25">
        <v>1.5</v>
      </c>
      <c r="E62" s="26">
        <f>H62*I51</f>
        <v>2.2889999999999997</v>
      </c>
      <c r="F62" s="13">
        <f t="shared" si="12"/>
        <v>3.4334999999999996</v>
      </c>
      <c r="G62" s="236"/>
      <c r="H62" s="14">
        <v>0.14000000000000001</v>
      </c>
      <c r="I62" s="243"/>
    </row>
    <row r="63" spans="1:9" x14ac:dyDescent="0.35">
      <c r="A63" s="230"/>
      <c r="B63" s="233"/>
      <c r="C63" s="27" t="s">
        <v>20</v>
      </c>
      <c r="D63" s="28">
        <v>3</v>
      </c>
      <c r="E63" s="29">
        <f>I51*H63</f>
        <v>9.8099999999999987</v>
      </c>
      <c r="F63" s="30">
        <f>D63*E63</f>
        <v>29.429999999999996</v>
      </c>
      <c r="G63" s="236"/>
      <c r="H63" s="14">
        <v>0.6</v>
      </c>
      <c r="I63" s="243"/>
    </row>
    <row r="64" spans="1:9" ht="15" thickBot="1" x14ac:dyDescent="0.4">
      <c r="A64" s="231"/>
      <c r="B64" s="234"/>
      <c r="C64" s="31" t="s">
        <v>21</v>
      </c>
      <c r="D64" s="32">
        <v>1.9</v>
      </c>
      <c r="E64" s="33">
        <f>H64*I51</f>
        <v>6.5399999999999991</v>
      </c>
      <c r="F64" s="34">
        <f>D64*E64</f>
        <v>12.425999999999998</v>
      </c>
      <c r="G64" s="237"/>
      <c r="H64" s="35">
        <v>0.4</v>
      </c>
      <c r="I64" s="244"/>
    </row>
    <row r="65" spans="1:9" x14ac:dyDescent="0.35">
      <c r="A65" s="229" t="s">
        <v>31</v>
      </c>
      <c r="B65" s="232" t="s">
        <v>11</v>
      </c>
      <c r="C65" s="4" t="s">
        <v>12</v>
      </c>
      <c r="D65" s="5">
        <v>5</v>
      </c>
      <c r="E65" s="6">
        <f>I65*H65</f>
        <v>2.5669499999999998</v>
      </c>
      <c r="F65" s="7">
        <f t="shared" ref="F65:F66" si="13">D65*E65</f>
        <v>12.83475</v>
      </c>
      <c r="G65" s="235">
        <f>SUM(F65:F78)</f>
        <v>157.90500499999996</v>
      </c>
      <c r="H65" s="8">
        <v>0.157</v>
      </c>
      <c r="I65" s="242">
        <f>P3*P4</f>
        <v>16.349999999999998</v>
      </c>
    </row>
    <row r="66" spans="1:9" x14ac:dyDescent="0.35">
      <c r="A66" s="230"/>
      <c r="B66" s="233"/>
      <c r="C66" s="245" t="s">
        <v>13</v>
      </c>
      <c r="D66" s="247">
        <v>5.9</v>
      </c>
      <c r="E66" s="249">
        <f>H66*I65</f>
        <v>7.7171999999999983</v>
      </c>
      <c r="F66" s="250">
        <f t="shared" si="13"/>
        <v>45.531479999999995</v>
      </c>
      <c r="G66" s="236"/>
      <c r="H66" s="238">
        <v>0.47199999999999998</v>
      </c>
      <c r="I66" s="243"/>
    </row>
    <row r="67" spans="1:9" x14ac:dyDescent="0.35">
      <c r="A67" s="230"/>
      <c r="B67" s="233"/>
      <c r="C67" s="246"/>
      <c r="D67" s="248"/>
      <c r="E67" s="249"/>
      <c r="F67" s="251"/>
      <c r="G67" s="236"/>
      <c r="H67" s="238"/>
      <c r="I67" s="243"/>
    </row>
    <row r="68" spans="1:9" x14ac:dyDescent="0.35">
      <c r="A68" s="230"/>
      <c r="B68" s="233"/>
      <c r="C68" s="10" t="s">
        <v>14</v>
      </c>
      <c r="D68" s="11">
        <v>3</v>
      </c>
      <c r="E68" s="12">
        <f>H68*I65</f>
        <v>1.5205499999999998</v>
      </c>
      <c r="F68" s="13">
        <f t="shared" ref="F68:F69" si="14">D68*E68</f>
        <v>4.5616499999999993</v>
      </c>
      <c r="G68" s="236"/>
      <c r="H68" s="14">
        <v>9.2999999999999999E-2</v>
      </c>
      <c r="I68" s="243"/>
    </row>
    <row r="69" spans="1:9" x14ac:dyDescent="0.35">
      <c r="A69" s="230"/>
      <c r="B69" s="233"/>
      <c r="C69" s="252" t="s">
        <v>15</v>
      </c>
      <c r="D69" s="254">
        <v>4</v>
      </c>
      <c r="E69" s="15">
        <v>1</v>
      </c>
      <c r="F69" s="13">
        <f t="shared" si="14"/>
        <v>4</v>
      </c>
      <c r="G69" s="236"/>
      <c r="H69" s="238">
        <v>9.2999999999999999E-2</v>
      </c>
      <c r="I69" s="243"/>
    </row>
    <row r="70" spans="1:9" x14ac:dyDescent="0.35">
      <c r="A70" s="230"/>
      <c r="B70" s="233"/>
      <c r="C70" s="253"/>
      <c r="D70" s="255"/>
      <c r="E70" s="15">
        <v>1</v>
      </c>
      <c r="F70" s="13">
        <f>D69*E70</f>
        <v>4</v>
      </c>
      <c r="G70" s="236"/>
      <c r="H70" s="238"/>
      <c r="I70" s="243"/>
    </row>
    <row r="71" spans="1:9" x14ac:dyDescent="0.35">
      <c r="A71" s="230"/>
      <c r="B71" s="233"/>
      <c r="C71" s="256" t="s">
        <v>16</v>
      </c>
      <c r="D71" s="16">
        <v>3</v>
      </c>
      <c r="E71" s="17">
        <v>1</v>
      </c>
      <c r="F71" s="13">
        <f t="shared" ref="F71:F76" si="15">D71*E71</f>
        <v>3</v>
      </c>
      <c r="G71" s="236"/>
      <c r="H71" s="238">
        <v>0.185</v>
      </c>
      <c r="I71" s="243"/>
    </row>
    <row r="72" spans="1:9" x14ac:dyDescent="0.35">
      <c r="A72" s="230"/>
      <c r="B72" s="233"/>
      <c r="C72" s="256"/>
      <c r="D72" s="16">
        <v>3.5</v>
      </c>
      <c r="E72" s="17">
        <v>1</v>
      </c>
      <c r="F72" s="13">
        <f t="shared" si="15"/>
        <v>3.5</v>
      </c>
      <c r="G72" s="236"/>
      <c r="H72" s="238"/>
      <c r="I72" s="243"/>
    </row>
    <row r="73" spans="1:9" x14ac:dyDescent="0.35">
      <c r="A73" s="230"/>
      <c r="B73" s="233"/>
      <c r="C73" s="256"/>
      <c r="D73" s="16">
        <v>4</v>
      </c>
      <c r="E73" s="17">
        <v>1</v>
      </c>
      <c r="F73" s="13">
        <f t="shared" si="15"/>
        <v>4</v>
      </c>
      <c r="G73" s="236"/>
      <c r="H73" s="238"/>
      <c r="I73" s="243"/>
    </row>
    <row r="74" spans="1:9" x14ac:dyDescent="0.35">
      <c r="A74" s="230"/>
      <c r="B74" s="233"/>
      <c r="C74" s="18" t="s">
        <v>17</v>
      </c>
      <c r="D74" s="19">
        <v>3.5</v>
      </c>
      <c r="E74" s="20">
        <f>H74*I65</f>
        <v>0.65399999999999991</v>
      </c>
      <c r="F74" s="13">
        <f t="shared" si="15"/>
        <v>2.2889999999999997</v>
      </c>
      <c r="G74" s="236"/>
      <c r="H74" s="14">
        <v>0.04</v>
      </c>
      <c r="I74" s="243"/>
    </row>
    <row r="75" spans="1:9" x14ac:dyDescent="0.35">
      <c r="A75" s="230"/>
      <c r="B75" s="233"/>
      <c r="C75" s="21" t="s">
        <v>18</v>
      </c>
      <c r="D75" s="22">
        <v>3.5</v>
      </c>
      <c r="E75" s="23">
        <f>H75*I65</f>
        <v>8.2567499999999985</v>
      </c>
      <c r="F75" s="13">
        <f t="shared" si="15"/>
        <v>28.898624999999996</v>
      </c>
      <c r="G75" s="236"/>
      <c r="H75" s="14">
        <v>0.505</v>
      </c>
      <c r="I75" s="243"/>
    </row>
    <row r="76" spans="1:9" x14ac:dyDescent="0.35">
      <c r="A76" s="230"/>
      <c r="B76" s="233"/>
      <c r="C76" s="24" t="s">
        <v>19</v>
      </c>
      <c r="D76" s="25">
        <v>1.5</v>
      </c>
      <c r="E76" s="26">
        <f>H76*I65</f>
        <v>2.2889999999999997</v>
      </c>
      <c r="F76" s="13">
        <f t="shared" si="15"/>
        <v>3.4334999999999996</v>
      </c>
      <c r="G76" s="236"/>
      <c r="H76" s="14">
        <v>0.14000000000000001</v>
      </c>
      <c r="I76" s="243"/>
    </row>
    <row r="77" spans="1:9" x14ac:dyDescent="0.35">
      <c r="A77" s="230"/>
      <c r="B77" s="233"/>
      <c r="C77" s="27" t="s">
        <v>20</v>
      </c>
      <c r="D77" s="28">
        <v>3</v>
      </c>
      <c r="E77" s="29">
        <f>I65*H77</f>
        <v>9.8099999999999987</v>
      </c>
      <c r="F77" s="30">
        <f>D77*E77</f>
        <v>29.429999999999996</v>
      </c>
      <c r="G77" s="236"/>
      <c r="H77" s="14">
        <v>0.6</v>
      </c>
      <c r="I77" s="243"/>
    </row>
    <row r="78" spans="1:9" ht="15" thickBot="1" x14ac:dyDescent="0.4">
      <c r="A78" s="231"/>
      <c r="B78" s="234"/>
      <c r="C78" s="31" t="s">
        <v>21</v>
      </c>
      <c r="D78" s="32">
        <v>1.9</v>
      </c>
      <c r="E78" s="33">
        <f>H78*I65</f>
        <v>6.5399999999999991</v>
      </c>
      <c r="F78" s="34">
        <f>D78*E78</f>
        <v>12.425999999999998</v>
      </c>
      <c r="G78" s="237"/>
      <c r="H78" s="35">
        <v>0.4</v>
      </c>
      <c r="I78" s="244"/>
    </row>
    <row r="79" spans="1:9" x14ac:dyDescent="0.35">
      <c r="A79" s="229" t="s">
        <v>32</v>
      </c>
      <c r="B79" s="232" t="s">
        <v>11</v>
      </c>
      <c r="C79" s="4" t="s">
        <v>12</v>
      </c>
      <c r="D79" s="5">
        <v>5</v>
      </c>
      <c r="E79" s="6">
        <f>I79*H79</f>
        <v>4.2782499999999999</v>
      </c>
      <c r="F79" s="7">
        <f t="shared" ref="F79:F80" si="16">D79*E79</f>
        <v>21.391249999999999</v>
      </c>
      <c r="G79" s="235">
        <f>SUM(F79:F92)</f>
        <v>262.34167499999995</v>
      </c>
      <c r="H79" s="8">
        <v>0.157</v>
      </c>
      <c r="I79" s="242">
        <f>P3*P6</f>
        <v>27.25</v>
      </c>
    </row>
    <row r="80" spans="1:9" x14ac:dyDescent="0.35">
      <c r="A80" s="230"/>
      <c r="B80" s="233"/>
      <c r="C80" s="245" t="s">
        <v>13</v>
      </c>
      <c r="D80" s="247">
        <v>5.9</v>
      </c>
      <c r="E80" s="249">
        <f>H80*I79</f>
        <v>12.862</v>
      </c>
      <c r="F80" s="250">
        <f t="shared" si="16"/>
        <v>75.885800000000003</v>
      </c>
      <c r="G80" s="236"/>
      <c r="H80" s="238">
        <v>0.47199999999999998</v>
      </c>
      <c r="I80" s="243"/>
    </row>
    <row r="81" spans="1:9" x14ac:dyDescent="0.35">
      <c r="A81" s="230"/>
      <c r="B81" s="233"/>
      <c r="C81" s="246"/>
      <c r="D81" s="248"/>
      <c r="E81" s="249"/>
      <c r="F81" s="251"/>
      <c r="G81" s="236"/>
      <c r="H81" s="238"/>
      <c r="I81" s="243"/>
    </row>
    <row r="82" spans="1:9" x14ac:dyDescent="0.35">
      <c r="A82" s="230"/>
      <c r="B82" s="233"/>
      <c r="C82" s="10" t="s">
        <v>14</v>
      </c>
      <c r="D82" s="11">
        <v>3</v>
      </c>
      <c r="E82" s="12">
        <f>H82*I79</f>
        <v>2.5342500000000001</v>
      </c>
      <c r="F82" s="13">
        <f t="shared" ref="F82:F83" si="17">D82*E82</f>
        <v>7.6027500000000003</v>
      </c>
      <c r="G82" s="236"/>
      <c r="H82" s="14">
        <v>9.2999999999999999E-2</v>
      </c>
      <c r="I82" s="243"/>
    </row>
    <row r="83" spans="1:9" x14ac:dyDescent="0.35">
      <c r="A83" s="230"/>
      <c r="B83" s="233"/>
      <c r="C83" s="252" t="s">
        <v>15</v>
      </c>
      <c r="D83" s="254">
        <v>4</v>
      </c>
      <c r="E83" s="15">
        <v>1</v>
      </c>
      <c r="F83" s="13">
        <f t="shared" si="17"/>
        <v>4</v>
      </c>
      <c r="G83" s="236"/>
      <c r="H83" s="238">
        <v>9.2999999999999999E-2</v>
      </c>
      <c r="I83" s="243"/>
    </row>
    <row r="84" spans="1:9" x14ac:dyDescent="0.35">
      <c r="A84" s="230"/>
      <c r="B84" s="233"/>
      <c r="C84" s="253"/>
      <c r="D84" s="255"/>
      <c r="E84" s="15">
        <v>2</v>
      </c>
      <c r="F84" s="13">
        <f>D83*E84</f>
        <v>8</v>
      </c>
      <c r="G84" s="236"/>
      <c r="H84" s="238"/>
      <c r="I84" s="243"/>
    </row>
    <row r="85" spans="1:9" x14ac:dyDescent="0.35">
      <c r="A85" s="230"/>
      <c r="B85" s="233"/>
      <c r="C85" s="256" t="s">
        <v>16</v>
      </c>
      <c r="D85" s="16">
        <v>3</v>
      </c>
      <c r="E85" s="17">
        <v>1</v>
      </c>
      <c r="F85" s="13">
        <f t="shared" ref="F85:F90" si="18">D85*E85</f>
        <v>3</v>
      </c>
      <c r="G85" s="236"/>
      <c r="H85" s="238">
        <v>0.185</v>
      </c>
      <c r="I85" s="243"/>
    </row>
    <row r="86" spans="1:9" x14ac:dyDescent="0.35">
      <c r="A86" s="230"/>
      <c r="B86" s="233"/>
      <c r="C86" s="256"/>
      <c r="D86" s="16">
        <v>3.5</v>
      </c>
      <c r="E86" s="17">
        <v>2</v>
      </c>
      <c r="F86" s="13">
        <f t="shared" si="18"/>
        <v>7</v>
      </c>
      <c r="G86" s="236"/>
      <c r="H86" s="238"/>
      <c r="I86" s="243"/>
    </row>
    <row r="87" spans="1:9" x14ac:dyDescent="0.35">
      <c r="A87" s="230"/>
      <c r="B87" s="233"/>
      <c r="C87" s="256"/>
      <c r="D87" s="16">
        <v>4</v>
      </c>
      <c r="E87" s="17">
        <v>2</v>
      </c>
      <c r="F87" s="13">
        <f t="shared" si="18"/>
        <v>8</v>
      </c>
      <c r="G87" s="236"/>
      <c r="H87" s="238"/>
      <c r="I87" s="243"/>
    </row>
    <row r="88" spans="1:9" x14ac:dyDescent="0.35">
      <c r="A88" s="230"/>
      <c r="B88" s="233"/>
      <c r="C88" s="18" t="s">
        <v>17</v>
      </c>
      <c r="D88" s="19">
        <v>3.5</v>
      </c>
      <c r="E88" s="20">
        <f>H88*I79</f>
        <v>1.0900000000000001</v>
      </c>
      <c r="F88" s="13">
        <f t="shared" si="18"/>
        <v>3.8150000000000004</v>
      </c>
      <c r="G88" s="236"/>
      <c r="H88" s="14">
        <v>0.04</v>
      </c>
      <c r="I88" s="243"/>
    </row>
    <row r="89" spans="1:9" x14ac:dyDescent="0.35">
      <c r="A89" s="230"/>
      <c r="B89" s="233"/>
      <c r="C89" s="21" t="s">
        <v>18</v>
      </c>
      <c r="D89" s="22">
        <v>3.5</v>
      </c>
      <c r="E89" s="23">
        <f>H89*I79</f>
        <v>13.76125</v>
      </c>
      <c r="F89" s="13">
        <f t="shared" si="18"/>
        <v>48.164375</v>
      </c>
      <c r="G89" s="236"/>
      <c r="H89" s="14">
        <v>0.505</v>
      </c>
      <c r="I89" s="243"/>
    </row>
    <row r="90" spans="1:9" x14ac:dyDescent="0.35">
      <c r="A90" s="230"/>
      <c r="B90" s="233"/>
      <c r="C90" s="24" t="s">
        <v>19</v>
      </c>
      <c r="D90" s="25">
        <v>1.5</v>
      </c>
      <c r="E90" s="26">
        <f>H90*I79</f>
        <v>3.8150000000000004</v>
      </c>
      <c r="F90" s="13">
        <f t="shared" si="18"/>
        <v>5.7225000000000001</v>
      </c>
      <c r="G90" s="236"/>
      <c r="H90" s="14">
        <v>0.14000000000000001</v>
      </c>
      <c r="I90" s="243"/>
    </row>
    <row r="91" spans="1:9" x14ac:dyDescent="0.35">
      <c r="A91" s="230"/>
      <c r="B91" s="233"/>
      <c r="C91" s="27" t="s">
        <v>20</v>
      </c>
      <c r="D91" s="28">
        <v>3</v>
      </c>
      <c r="E91" s="29">
        <f>I79*H91</f>
        <v>16.349999999999998</v>
      </c>
      <c r="F91" s="30">
        <f>D91*E91</f>
        <v>49.05</v>
      </c>
      <c r="G91" s="236"/>
      <c r="H91" s="14">
        <v>0.6</v>
      </c>
      <c r="I91" s="243"/>
    </row>
    <row r="92" spans="1:9" ht="15" thickBot="1" x14ac:dyDescent="0.4">
      <c r="A92" s="231"/>
      <c r="B92" s="234"/>
      <c r="C92" s="31" t="s">
        <v>21</v>
      </c>
      <c r="D92" s="32">
        <v>1.9</v>
      </c>
      <c r="E92" s="33">
        <f>H92*I79</f>
        <v>10.9</v>
      </c>
      <c r="F92" s="34">
        <f>D92*E92</f>
        <v>20.71</v>
      </c>
      <c r="G92" s="237"/>
      <c r="H92" s="35">
        <v>0.4</v>
      </c>
      <c r="I92" s="244"/>
    </row>
    <row r="93" spans="1:9" x14ac:dyDescent="0.35">
      <c r="A93" s="229" t="s">
        <v>33</v>
      </c>
      <c r="B93" s="232" t="s">
        <v>11</v>
      </c>
      <c r="C93" s="4" t="s">
        <v>12</v>
      </c>
      <c r="D93" s="5">
        <v>5</v>
      </c>
      <c r="E93" s="6">
        <f>I93*H93</f>
        <v>3.4226000000000001</v>
      </c>
      <c r="F93" s="7">
        <f t="shared" ref="F93:F94" si="19">D93*E93</f>
        <v>17.113</v>
      </c>
      <c r="G93" s="235">
        <f>SUM(F93:F106)</f>
        <v>208.29114000000004</v>
      </c>
      <c r="H93" s="8">
        <v>0.157</v>
      </c>
      <c r="I93" s="242">
        <f>P3*P8</f>
        <v>21.8</v>
      </c>
    </row>
    <row r="94" spans="1:9" x14ac:dyDescent="0.35">
      <c r="A94" s="230"/>
      <c r="B94" s="233"/>
      <c r="C94" s="245" t="s">
        <v>13</v>
      </c>
      <c r="D94" s="247">
        <v>5.9</v>
      </c>
      <c r="E94" s="249">
        <f>H94*I93</f>
        <v>10.2896</v>
      </c>
      <c r="F94" s="250">
        <f t="shared" si="19"/>
        <v>60.708640000000003</v>
      </c>
      <c r="G94" s="236"/>
      <c r="H94" s="238">
        <v>0.47199999999999998</v>
      </c>
      <c r="I94" s="243"/>
    </row>
    <row r="95" spans="1:9" x14ac:dyDescent="0.35">
      <c r="A95" s="230"/>
      <c r="B95" s="233"/>
      <c r="C95" s="246"/>
      <c r="D95" s="248"/>
      <c r="E95" s="249"/>
      <c r="F95" s="251"/>
      <c r="G95" s="236"/>
      <c r="H95" s="238"/>
      <c r="I95" s="243"/>
    </row>
    <row r="96" spans="1:9" x14ac:dyDescent="0.35">
      <c r="A96" s="230"/>
      <c r="B96" s="233"/>
      <c r="C96" s="10" t="s">
        <v>14</v>
      </c>
      <c r="D96" s="11">
        <v>3</v>
      </c>
      <c r="E96" s="12">
        <v>2</v>
      </c>
      <c r="F96" s="13">
        <f t="shared" ref="F96:F97" si="20">D96*E96</f>
        <v>6</v>
      </c>
      <c r="G96" s="236"/>
      <c r="H96" s="14">
        <v>9.2999999999999999E-2</v>
      </c>
      <c r="I96" s="243"/>
    </row>
    <row r="97" spans="1:9" x14ac:dyDescent="0.35">
      <c r="A97" s="230"/>
      <c r="B97" s="233"/>
      <c r="C97" s="252" t="s">
        <v>15</v>
      </c>
      <c r="D97" s="254">
        <v>4</v>
      </c>
      <c r="E97" s="15">
        <v>1</v>
      </c>
      <c r="F97" s="13">
        <f t="shared" si="20"/>
        <v>4</v>
      </c>
      <c r="G97" s="236"/>
      <c r="H97" s="238">
        <v>9.2999999999999999E-2</v>
      </c>
      <c r="I97" s="243"/>
    </row>
    <row r="98" spans="1:9" x14ac:dyDescent="0.35">
      <c r="A98" s="230"/>
      <c r="B98" s="233"/>
      <c r="C98" s="253"/>
      <c r="D98" s="255"/>
      <c r="E98" s="15">
        <v>1</v>
      </c>
      <c r="F98" s="13">
        <f>D97*E98</f>
        <v>4</v>
      </c>
      <c r="G98" s="236"/>
      <c r="H98" s="238"/>
      <c r="I98" s="243"/>
    </row>
    <row r="99" spans="1:9" x14ac:dyDescent="0.35">
      <c r="A99" s="230"/>
      <c r="B99" s="233"/>
      <c r="C99" s="256" t="s">
        <v>16</v>
      </c>
      <c r="D99" s="16">
        <v>3</v>
      </c>
      <c r="E99" s="17">
        <v>1</v>
      </c>
      <c r="F99" s="13">
        <f t="shared" ref="F99:F104" si="21">D99*E99</f>
        <v>3</v>
      </c>
      <c r="G99" s="236"/>
      <c r="H99" s="238">
        <v>0.185</v>
      </c>
      <c r="I99" s="243"/>
    </row>
    <row r="100" spans="1:9" x14ac:dyDescent="0.35">
      <c r="A100" s="230"/>
      <c r="B100" s="233"/>
      <c r="C100" s="256"/>
      <c r="D100" s="16">
        <v>3.5</v>
      </c>
      <c r="E100" s="17">
        <v>1</v>
      </c>
      <c r="F100" s="13">
        <f t="shared" si="21"/>
        <v>3.5</v>
      </c>
      <c r="G100" s="236"/>
      <c r="H100" s="238"/>
      <c r="I100" s="243"/>
    </row>
    <row r="101" spans="1:9" x14ac:dyDescent="0.35">
      <c r="A101" s="230"/>
      <c r="B101" s="233"/>
      <c r="C101" s="256"/>
      <c r="D101" s="16">
        <v>4</v>
      </c>
      <c r="E101" s="17">
        <v>2</v>
      </c>
      <c r="F101" s="13">
        <f t="shared" si="21"/>
        <v>8</v>
      </c>
      <c r="G101" s="236"/>
      <c r="H101" s="238"/>
      <c r="I101" s="243"/>
    </row>
    <row r="102" spans="1:9" x14ac:dyDescent="0.35">
      <c r="A102" s="230"/>
      <c r="B102" s="233"/>
      <c r="C102" s="18" t="s">
        <v>17</v>
      </c>
      <c r="D102" s="19">
        <v>3.5</v>
      </c>
      <c r="E102" s="20">
        <f>H102*I93</f>
        <v>0.872</v>
      </c>
      <c r="F102" s="13">
        <f t="shared" si="21"/>
        <v>3.052</v>
      </c>
      <c r="G102" s="236"/>
      <c r="H102" s="14">
        <v>0.04</v>
      </c>
      <c r="I102" s="243"/>
    </row>
    <row r="103" spans="1:9" x14ac:dyDescent="0.35">
      <c r="A103" s="230"/>
      <c r="B103" s="233"/>
      <c r="C103" s="21" t="s">
        <v>18</v>
      </c>
      <c r="D103" s="22">
        <v>3.5</v>
      </c>
      <c r="E103" s="23">
        <f>H103*I93</f>
        <v>11.009</v>
      </c>
      <c r="F103" s="13">
        <f t="shared" si="21"/>
        <v>38.531500000000001</v>
      </c>
      <c r="G103" s="236"/>
      <c r="H103" s="14">
        <v>0.505</v>
      </c>
      <c r="I103" s="243"/>
    </row>
    <row r="104" spans="1:9" x14ac:dyDescent="0.35">
      <c r="A104" s="230"/>
      <c r="B104" s="233"/>
      <c r="C104" s="24" t="s">
        <v>19</v>
      </c>
      <c r="D104" s="25">
        <v>1.5</v>
      </c>
      <c r="E104" s="26">
        <f>H104*I93</f>
        <v>3.0520000000000005</v>
      </c>
      <c r="F104" s="13">
        <f t="shared" si="21"/>
        <v>4.5780000000000012</v>
      </c>
      <c r="G104" s="236"/>
      <c r="H104" s="14">
        <v>0.14000000000000001</v>
      </c>
      <c r="I104" s="243"/>
    </row>
    <row r="105" spans="1:9" x14ac:dyDescent="0.35">
      <c r="A105" s="230"/>
      <c r="B105" s="233"/>
      <c r="C105" s="27" t="s">
        <v>20</v>
      </c>
      <c r="D105" s="28">
        <v>3</v>
      </c>
      <c r="E105" s="29">
        <f>I93*H105</f>
        <v>13.08</v>
      </c>
      <c r="F105" s="30">
        <f>D105*E105</f>
        <v>39.24</v>
      </c>
      <c r="G105" s="236"/>
      <c r="H105" s="14">
        <v>0.6</v>
      </c>
      <c r="I105" s="243"/>
    </row>
    <row r="106" spans="1:9" ht="15" thickBot="1" x14ac:dyDescent="0.4">
      <c r="A106" s="231"/>
      <c r="B106" s="234"/>
      <c r="C106" s="31" t="s">
        <v>21</v>
      </c>
      <c r="D106" s="32">
        <v>1.9</v>
      </c>
      <c r="E106" s="33">
        <f>H106*I93</f>
        <v>8.7200000000000006</v>
      </c>
      <c r="F106" s="34">
        <f>D106*E106</f>
        <v>16.568000000000001</v>
      </c>
      <c r="G106" s="237"/>
      <c r="H106" s="35">
        <v>0.4</v>
      </c>
      <c r="I106" s="244"/>
    </row>
    <row r="107" spans="1:9" x14ac:dyDescent="0.35">
      <c r="A107" s="229" t="s">
        <v>34</v>
      </c>
      <c r="B107" s="232" t="s">
        <v>27</v>
      </c>
      <c r="C107" s="4" t="s">
        <v>12</v>
      </c>
      <c r="D107" s="5">
        <v>5</v>
      </c>
      <c r="E107" s="6">
        <f>I107*H107</f>
        <v>1.7113</v>
      </c>
      <c r="F107" s="7">
        <f t="shared" ref="F107:F108" si="22">D107*E107</f>
        <v>8.5564999999999998</v>
      </c>
      <c r="G107" s="235">
        <f>SUM(F107:F120)</f>
        <v>104.43667000000002</v>
      </c>
      <c r="H107" s="8">
        <v>0.157</v>
      </c>
      <c r="I107" s="242">
        <f>P3*P5</f>
        <v>10.9</v>
      </c>
    </row>
    <row r="108" spans="1:9" x14ac:dyDescent="0.35">
      <c r="A108" s="230"/>
      <c r="B108" s="233"/>
      <c r="C108" s="245" t="s">
        <v>13</v>
      </c>
      <c r="D108" s="247">
        <v>5.9</v>
      </c>
      <c r="E108" s="249">
        <f>H108*I107</f>
        <v>5.1448</v>
      </c>
      <c r="F108" s="250">
        <f t="shared" si="22"/>
        <v>30.354320000000001</v>
      </c>
      <c r="G108" s="236"/>
      <c r="H108" s="238">
        <v>0.47199999999999998</v>
      </c>
      <c r="I108" s="243"/>
    </row>
    <row r="109" spans="1:9" x14ac:dyDescent="0.35">
      <c r="A109" s="230"/>
      <c r="B109" s="233"/>
      <c r="C109" s="246"/>
      <c r="D109" s="248"/>
      <c r="E109" s="249"/>
      <c r="F109" s="251"/>
      <c r="G109" s="236"/>
      <c r="H109" s="238"/>
      <c r="I109" s="243"/>
    </row>
    <row r="110" spans="1:9" x14ac:dyDescent="0.35">
      <c r="A110" s="230"/>
      <c r="B110" s="233"/>
      <c r="C110" s="10" t="s">
        <v>14</v>
      </c>
      <c r="D110" s="11">
        <v>3</v>
      </c>
      <c r="E110" s="12">
        <f>H110*I107</f>
        <v>1.0137</v>
      </c>
      <c r="F110" s="13">
        <f t="shared" ref="F110:F111" si="23">D110*E110</f>
        <v>3.0411000000000001</v>
      </c>
      <c r="G110" s="236"/>
      <c r="H110" s="14">
        <v>9.2999999999999999E-2</v>
      </c>
      <c r="I110" s="243"/>
    </row>
    <row r="111" spans="1:9" x14ac:dyDescent="0.35">
      <c r="A111" s="230"/>
      <c r="B111" s="233"/>
      <c r="C111" s="252" t="s">
        <v>15</v>
      </c>
      <c r="D111" s="254">
        <v>4</v>
      </c>
      <c r="E111" s="15">
        <v>1</v>
      </c>
      <c r="F111" s="13">
        <f t="shared" si="23"/>
        <v>4</v>
      </c>
      <c r="G111" s="236"/>
      <c r="H111" s="238">
        <v>9.2999999999999999E-2</v>
      </c>
      <c r="I111" s="243"/>
    </row>
    <row r="112" spans="1:9" x14ac:dyDescent="0.35">
      <c r="A112" s="230"/>
      <c r="B112" s="233"/>
      <c r="C112" s="253"/>
      <c r="D112" s="255"/>
      <c r="E112" s="15">
        <v>0</v>
      </c>
      <c r="F112" s="13">
        <f>D111*E112</f>
        <v>0</v>
      </c>
      <c r="G112" s="236"/>
      <c r="H112" s="238"/>
      <c r="I112" s="243"/>
    </row>
    <row r="113" spans="1:9" x14ac:dyDescent="0.35">
      <c r="A113" s="230"/>
      <c r="B113" s="233"/>
      <c r="C113" s="256" t="s">
        <v>16</v>
      </c>
      <c r="D113" s="16">
        <v>3</v>
      </c>
      <c r="E113" s="17">
        <v>0</v>
      </c>
      <c r="F113" s="13">
        <f t="shared" ref="F113:F118" si="24">D113*E113</f>
        <v>0</v>
      </c>
      <c r="G113" s="236"/>
      <c r="H113" s="238">
        <v>0.185</v>
      </c>
      <c r="I113" s="243"/>
    </row>
    <row r="114" spans="1:9" x14ac:dyDescent="0.35">
      <c r="A114" s="230"/>
      <c r="B114" s="233"/>
      <c r="C114" s="256"/>
      <c r="D114" s="16">
        <v>3.5</v>
      </c>
      <c r="E114" s="17">
        <v>1</v>
      </c>
      <c r="F114" s="13">
        <f t="shared" si="24"/>
        <v>3.5</v>
      </c>
      <c r="G114" s="236"/>
      <c r="H114" s="238"/>
      <c r="I114" s="243"/>
    </row>
    <row r="115" spans="1:9" x14ac:dyDescent="0.35">
      <c r="A115" s="230"/>
      <c r="B115" s="233"/>
      <c r="C115" s="256"/>
      <c r="D115" s="16">
        <v>4</v>
      </c>
      <c r="E115" s="17">
        <v>1</v>
      </c>
      <c r="F115" s="13">
        <f t="shared" si="24"/>
        <v>4</v>
      </c>
      <c r="G115" s="236"/>
      <c r="H115" s="238"/>
      <c r="I115" s="243"/>
    </row>
    <row r="116" spans="1:9" x14ac:dyDescent="0.35">
      <c r="A116" s="230"/>
      <c r="B116" s="233"/>
      <c r="C116" s="18" t="s">
        <v>17</v>
      </c>
      <c r="D116" s="19">
        <v>3.5</v>
      </c>
      <c r="E116" s="20">
        <f>H116*I107</f>
        <v>0.436</v>
      </c>
      <c r="F116" s="13">
        <f t="shared" si="24"/>
        <v>1.526</v>
      </c>
      <c r="G116" s="236"/>
      <c r="H116" s="14">
        <v>0.04</v>
      </c>
      <c r="I116" s="243"/>
    </row>
    <row r="117" spans="1:9" x14ac:dyDescent="0.35">
      <c r="A117" s="230"/>
      <c r="B117" s="233"/>
      <c r="C117" s="21" t="s">
        <v>18</v>
      </c>
      <c r="D117" s="22">
        <v>3.5</v>
      </c>
      <c r="E117" s="23">
        <f>H117*I107</f>
        <v>5.5045000000000002</v>
      </c>
      <c r="F117" s="13">
        <f t="shared" si="24"/>
        <v>19.265750000000001</v>
      </c>
      <c r="G117" s="236"/>
      <c r="H117" s="14">
        <v>0.505</v>
      </c>
      <c r="I117" s="243"/>
    </row>
    <row r="118" spans="1:9" x14ac:dyDescent="0.35">
      <c r="A118" s="230"/>
      <c r="B118" s="233"/>
      <c r="C118" s="24" t="s">
        <v>19</v>
      </c>
      <c r="D118" s="25">
        <v>1.5</v>
      </c>
      <c r="E118" s="26">
        <f>H118*I107</f>
        <v>1.5260000000000002</v>
      </c>
      <c r="F118" s="13">
        <f t="shared" si="24"/>
        <v>2.2890000000000006</v>
      </c>
      <c r="G118" s="236"/>
      <c r="H118" s="14">
        <v>0.14000000000000001</v>
      </c>
      <c r="I118" s="243"/>
    </row>
    <row r="119" spans="1:9" x14ac:dyDescent="0.35">
      <c r="A119" s="230"/>
      <c r="B119" s="233"/>
      <c r="C119" s="27" t="s">
        <v>20</v>
      </c>
      <c r="D119" s="28">
        <v>3</v>
      </c>
      <c r="E119" s="29">
        <f>I107*H119</f>
        <v>6.54</v>
      </c>
      <c r="F119" s="30">
        <f>D119*E119</f>
        <v>19.62</v>
      </c>
      <c r="G119" s="236"/>
      <c r="H119" s="14">
        <v>0.6</v>
      </c>
      <c r="I119" s="243"/>
    </row>
    <row r="120" spans="1:9" ht="15" thickBot="1" x14ac:dyDescent="0.4">
      <c r="A120" s="231"/>
      <c r="B120" s="234"/>
      <c r="C120" s="31" t="s">
        <v>21</v>
      </c>
      <c r="D120" s="32">
        <v>1.9</v>
      </c>
      <c r="E120" s="33">
        <f>H120*I107</f>
        <v>4.3600000000000003</v>
      </c>
      <c r="F120" s="34">
        <f>D120*E120</f>
        <v>8.2840000000000007</v>
      </c>
      <c r="G120" s="237"/>
      <c r="H120" s="35">
        <v>0.4</v>
      </c>
      <c r="I120" s="244"/>
    </row>
    <row r="121" spans="1:9" x14ac:dyDescent="0.35">
      <c r="A121" s="229" t="s">
        <v>35</v>
      </c>
      <c r="B121" s="232" t="s">
        <v>27</v>
      </c>
      <c r="C121" s="4" t="s">
        <v>12</v>
      </c>
      <c r="D121" s="5">
        <v>5</v>
      </c>
      <c r="E121" s="6">
        <f>I121*H121</f>
        <v>3.4226000000000001</v>
      </c>
      <c r="F121" s="7">
        <f t="shared" ref="F121:F122" si="25">D121*E121</f>
        <v>17.113</v>
      </c>
      <c r="G121" s="235">
        <f>SUM(F121:F134)</f>
        <v>208.37334000000004</v>
      </c>
      <c r="H121" s="8">
        <v>0.157</v>
      </c>
      <c r="I121" s="242">
        <f>I136</f>
        <v>21.8</v>
      </c>
    </row>
    <row r="122" spans="1:9" x14ac:dyDescent="0.35">
      <c r="A122" s="230"/>
      <c r="B122" s="233"/>
      <c r="C122" s="245" t="s">
        <v>13</v>
      </c>
      <c r="D122" s="247">
        <v>5.9</v>
      </c>
      <c r="E122" s="249">
        <f>H122*I121</f>
        <v>10.2896</v>
      </c>
      <c r="F122" s="250">
        <f t="shared" si="25"/>
        <v>60.708640000000003</v>
      </c>
      <c r="G122" s="236"/>
      <c r="H122" s="238">
        <v>0.47199999999999998</v>
      </c>
      <c r="I122" s="243"/>
    </row>
    <row r="123" spans="1:9" x14ac:dyDescent="0.35">
      <c r="A123" s="230"/>
      <c r="B123" s="233"/>
      <c r="C123" s="246"/>
      <c r="D123" s="248"/>
      <c r="E123" s="249"/>
      <c r="F123" s="251"/>
      <c r="G123" s="236"/>
      <c r="H123" s="238"/>
      <c r="I123" s="243"/>
    </row>
    <row r="124" spans="1:9" x14ac:dyDescent="0.35">
      <c r="A124" s="230"/>
      <c r="B124" s="233"/>
      <c r="C124" s="10" t="s">
        <v>14</v>
      </c>
      <c r="D124" s="11">
        <v>3</v>
      </c>
      <c r="E124" s="12">
        <f>H124*I121</f>
        <v>2.0274000000000001</v>
      </c>
      <c r="F124" s="13">
        <f t="shared" ref="F124:F125" si="26">D124*E124</f>
        <v>6.0822000000000003</v>
      </c>
      <c r="G124" s="236"/>
      <c r="H124" s="14">
        <v>9.2999999999999999E-2</v>
      </c>
      <c r="I124" s="243"/>
    </row>
    <row r="125" spans="1:9" x14ac:dyDescent="0.35">
      <c r="A125" s="230"/>
      <c r="B125" s="233"/>
      <c r="C125" s="252" t="s">
        <v>15</v>
      </c>
      <c r="D125" s="254">
        <v>4</v>
      </c>
      <c r="E125" s="15">
        <v>1</v>
      </c>
      <c r="F125" s="13">
        <f t="shared" si="26"/>
        <v>4</v>
      </c>
      <c r="G125" s="236"/>
      <c r="H125" s="238">
        <v>9.2999999999999999E-2</v>
      </c>
      <c r="I125" s="243"/>
    </row>
    <row r="126" spans="1:9" x14ac:dyDescent="0.35">
      <c r="A126" s="230"/>
      <c r="B126" s="233"/>
      <c r="C126" s="253"/>
      <c r="D126" s="255"/>
      <c r="E126" s="15">
        <v>1</v>
      </c>
      <c r="F126" s="13">
        <f>D125*E126</f>
        <v>4</v>
      </c>
      <c r="G126" s="236"/>
      <c r="H126" s="238"/>
      <c r="I126" s="243"/>
    </row>
    <row r="127" spans="1:9" x14ac:dyDescent="0.35">
      <c r="A127" s="230"/>
      <c r="B127" s="233"/>
      <c r="C127" s="256" t="s">
        <v>16</v>
      </c>
      <c r="D127" s="16">
        <v>3</v>
      </c>
      <c r="E127" s="17">
        <v>1</v>
      </c>
      <c r="F127" s="13">
        <f t="shared" ref="F127:F132" si="27">D127*E127</f>
        <v>3</v>
      </c>
      <c r="G127" s="236"/>
      <c r="H127" s="238">
        <v>0.185</v>
      </c>
      <c r="I127" s="243"/>
    </row>
    <row r="128" spans="1:9" x14ac:dyDescent="0.35">
      <c r="A128" s="230"/>
      <c r="B128" s="233"/>
      <c r="C128" s="256"/>
      <c r="D128" s="16">
        <v>3.5</v>
      </c>
      <c r="E128" s="17">
        <v>1</v>
      </c>
      <c r="F128" s="13">
        <f t="shared" si="27"/>
        <v>3.5</v>
      </c>
      <c r="G128" s="236"/>
      <c r="H128" s="238"/>
      <c r="I128" s="243"/>
    </row>
    <row r="129" spans="1:9" x14ac:dyDescent="0.35">
      <c r="A129" s="230"/>
      <c r="B129" s="233"/>
      <c r="C129" s="256"/>
      <c r="D129" s="16">
        <v>4</v>
      </c>
      <c r="E129" s="17">
        <v>2</v>
      </c>
      <c r="F129" s="13">
        <f t="shared" si="27"/>
        <v>8</v>
      </c>
      <c r="G129" s="236"/>
      <c r="H129" s="238"/>
      <c r="I129" s="243"/>
    </row>
    <row r="130" spans="1:9" x14ac:dyDescent="0.35">
      <c r="A130" s="230"/>
      <c r="B130" s="233"/>
      <c r="C130" s="18" t="s">
        <v>17</v>
      </c>
      <c r="D130" s="19">
        <v>3.5</v>
      </c>
      <c r="E130" s="20">
        <f>H130*I121</f>
        <v>0.872</v>
      </c>
      <c r="F130" s="13">
        <f t="shared" si="27"/>
        <v>3.052</v>
      </c>
      <c r="G130" s="236"/>
      <c r="H130" s="14">
        <v>0.04</v>
      </c>
      <c r="I130" s="243"/>
    </row>
    <row r="131" spans="1:9" x14ac:dyDescent="0.35">
      <c r="A131" s="230"/>
      <c r="B131" s="233"/>
      <c r="C131" s="21" t="s">
        <v>18</v>
      </c>
      <c r="D131" s="22">
        <v>3.5</v>
      </c>
      <c r="E131" s="23">
        <f>H131*I121</f>
        <v>11.009</v>
      </c>
      <c r="F131" s="13">
        <f t="shared" si="27"/>
        <v>38.531500000000001</v>
      </c>
      <c r="G131" s="236"/>
      <c r="H131" s="14">
        <v>0.505</v>
      </c>
      <c r="I131" s="243"/>
    </row>
    <row r="132" spans="1:9" x14ac:dyDescent="0.35">
      <c r="A132" s="230"/>
      <c r="B132" s="233"/>
      <c r="C132" s="24" t="s">
        <v>19</v>
      </c>
      <c r="D132" s="25">
        <v>1.5</v>
      </c>
      <c r="E132" s="26">
        <f>H132*I121</f>
        <v>3.0520000000000005</v>
      </c>
      <c r="F132" s="13">
        <f t="shared" si="27"/>
        <v>4.5780000000000012</v>
      </c>
      <c r="G132" s="236"/>
      <c r="H132" s="14">
        <v>0.14000000000000001</v>
      </c>
      <c r="I132" s="243"/>
    </row>
    <row r="133" spans="1:9" x14ac:dyDescent="0.35">
      <c r="A133" s="230"/>
      <c r="B133" s="233"/>
      <c r="C133" s="27" t="s">
        <v>20</v>
      </c>
      <c r="D133" s="28">
        <v>3</v>
      </c>
      <c r="E133" s="29">
        <f>I121*H133</f>
        <v>13.08</v>
      </c>
      <c r="F133" s="30">
        <f>D133*E133</f>
        <v>39.24</v>
      </c>
      <c r="G133" s="236"/>
      <c r="H133" s="14">
        <v>0.6</v>
      </c>
      <c r="I133" s="243"/>
    </row>
    <row r="134" spans="1:9" ht="15" thickBot="1" x14ac:dyDescent="0.4">
      <c r="A134" s="231"/>
      <c r="B134" s="234"/>
      <c r="C134" s="31" t="s">
        <v>21</v>
      </c>
      <c r="D134" s="32">
        <v>1.9</v>
      </c>
      <c r="E134" s="33">
        <f>H134*I121</f>
        <v>8.7200000000000006</v>
      </c>
      <c r="F134" s="34">
        <f>D134*E134</f>
        <v>16.568000000000001</v>
      </c>
      <c r="G134" s="237"/>
      <c r="H134" s="35">
        <v>0.4</v>
      </c>
      <c r="I134" s="244"/>
    </row>
    <row r="135" spans="1:9" ht="15" thickBot="1" x14ac:dyDescent="0.4">
      <c r="A135" s="36" t="s">
        <v>36</v>
      </c>
      <c r="B135" s="37" t="s">
        <v>23</v>
      </c>
      <c r="C135" s="38" t="s">
        <v>24</v>
      </c>
      <c r="D135" s="39">
        <v>0</v>
      </c>
      <c r="E135" s="40">
        <v>0</v>
      </c>
      <c r="F135" s="41">
        <f t="shared" ref="F135:F137" si="28">D135*E135</f>
        <v>0</v>
      </c>
      <c r="G135" s="42">
        <v>0</v>
      </c>
      <c r="H135" s="38"/>
      <c r="I135" s="43"/>
    </row>
    <row r="136" spans="1:9" x14ac:dyDescent="0.35">
      <c r="A136" s="229" t="s">
        <v>37</v>
      </c>
      <c r="B136" s="232" t="s">
        <v>27</v>
      </c>
      <c r="C136" s="4" t="s">
        <v>12</v>
      </c>
      <c r="D136" s="5">
        <v>5</v>
      </c>
      <c r="E136" s="6">
        <f>I136*H136</f>
        <v>3.4226000000000001</v>
      </c>
      <c r="F136" s="7">
        <f t="shared" si="28"/>
        <v>17.113</v>
      </c>
      <c r="G136" s="235">
        <f>SUM(F136:F149)</f>
        <v>208.37334000000004</v>
      </c>
      <c r="H136" s="8">
        <v>0.157</v>
      </c>
      <c r="I136" s="242">
        <f>P3*P7</f>
        <v>21.8</v>
      </c>
    </row>
    <row r="137" spans="1:9" x14ac:dyDescent="0.35">
      <c r="A137" s="230"/>
      <c r="B137" s="233"/>
      <c r="C137" s="245" t="s">
        <v>13</v>
      </c>
      <c r="D137" s="247">
        <v>5.9</v>
      </c>
      <c r="E137" s="249">
        <f>H137*I136</f>
        <v>10.2896</v>
      </c>
      <c r="F137" s="250">
        <f t="shared" si="28"/>
        <v>60.708640000000003</v>
      </c>
      <c r="G137" s="236"/>
      <c r="H137" s="238">
        <v>0.47199999999999998</v>
      </c>
      <c r="I137" s="243"/>
    </row>
    <row r="138" spans="1:9" x14ac:dyDescent="0.35">
      <c r="A138" s="230"/>
      <c r="B138" s="233"/>
      <c r="C138" s="246"/>
      <c r="D138" s="248"/>
      <c r="E138" s="249"/>
      <c r="F138" s="251"/>
      <c r="G138" s="236"/>
      <c r="H138" s="238"/>
      <c r="I138" s="243"/>
    </row>
    <row r="139" spans="1:9" x14ac:dyDescent="0.35">
      <c r="A139" s="230"/>
      <c r="B139" s="233"/>
      <c r="C139" s="10" t="s">
        <v>14</v>
      </c>
      <c r="D139" s="11">
        <v>3</v>
      </c>
      <c r="E139" s="12">
        <f>H139*I136</f>
        <v>2.0274000000000001</v>
      </c>
      <c r="F139" s="13">
        <f t="shared" ref="F139:F140" si="29">D139*E139</f>
        <v>6.0822000000000003</v>
      </c>
      <c r="G139" s="236"/>
      <c r="H139" s="14">
        <v>9.2999999999999999E-2</v>
      </c>
      <c r="I139" s="243"/>
    </row>
    <row r="140" spans="1:9" x14ac:dyDescent="0.35">
      <c r="A140" s="230"/>
      <c r="B140" s="233"/>
      <c r="C140" s="252" t="s">
        <v>15</v>
      </c>
      <c r="D140" s="254">
        <v>4</v>
      </c>
      <c r="E140" s="15">
        <v>1</v>
      </c>
      <c r="F140" s="13">
        <f t="shared" si="29"/>
        <v>4</v>
      </c>
      <c r="G140" s="236"/>
      <c r="H140" s="238">
        <v>9.2999999999999999E-2</v>
      </c>
      <c r="I140" s="243"/>
    </row>
    <row r="141" spans="1:9" x14ac:dyDescent="0.35">
      <c r="A141" s="230"/>
      <c r="B141" s="233"/>
      <c r="C141" s="253"/>
      <c r="D141" s="255"/>
      <c r="E141" s="15">
        <v>1</v>
      </c>
      <c r="F141" s="13">
        <f>D140*E141</f>
        <v>4</v>
      </c>
      <c r="G141" s="236"/>
      <c r="H141" s="238"/>
      <c r="I141" s="243"/>
    </row>
    <row r="142" spans="1:9" x14ac:dyDescent="0.35">
      <c r="A142" s="230"/>
      <c r="B142" s="233"/>
      <c r="C142" s="256" t="s">
        <v>16</v>
      </c>
      <c r="D142" s="16">
        <v>3</v>
      </c>
      <c r="E142" s="17">
        <v>1</v>
      </c>
      <c r="F142" s="13">
        <f t="shared" ref="F142:F147" si="30">D142*E142</f>
        <v>3</v>
      </c>
      <c r="G142" s="236"/>
      <c r="H142" s="238">
        <v>0.185</v>
      </c>
      <c r="I142" s="243"/>
    </row>
    <row r="143" spans="1:9" x14ac:dyDescent="0.35">
      <c r="A143" s="230"/>
      <c r="B143" s="233"/>
      <c r="C143" s="256"/>
      <c r="D143" s="16">
        <v>3.5</v>
      </c>
      <c r="E143" s="17">
        <v>1</v>
      </c>
      <c r="F143" s="13">
        <f t="shared" si="30"/>
        <v>3.5</v>
      </c>
      <c r="G143" s="236"/>
      <c r="H143" s="238"/>
      <c r="I143" s="243"/>
    </row>
    <row r="144" spans="1:9" x14ac:dyDescent="0.35">
      <c r="A144" s="230"/>
      <c r="B144" s="233"/>
      <c r="C144" s="256"/>
      <c r="D144" s="16">
        <v>4</v>
      </c>
      <c r="E144" s="17">
        <v>2</v>
      </c>
      <c r="F144" s="13">
        <f t="shared" si="30"/>
        <v>8</v>
      </c>
      <c r="G144" s="236"/>
      <c r="H144" s="238"/>
      <c r="I144" s="243"/>
    </row>
    <row r="145" spans="1:16" x14ac:dyDescent="0.35">
      <c r="A145" s="230"/>
      <c r="B145" s="233"/>
      <c r="C145" s="18" t="s">
        <v>17</v>
      </c>
      <c r="D145" s="19">
        <v>3.5</v>
      </c>
      <c r="E145" s="20">
        <f>H145*I136</f>
        <v>0.872</v>
      </c>
      <c r="F145" s="13">
        <f t="shared" si="30"/>
        <v>3.052</v>
      </c>
      <c r="G145" s="236"/>
      <c r="H145" s="14">
        <v>0.04</v>
      </c>
      <c r="I145" s="243"/>
    </row>
    <row r="146" spans="1:16" ht="15" thickBot="1" x14ac:dyDescent="0.4">
      <c r="A146" s="230"/>
      <c r="B146" s="233"/>
      <c r="C146" s="21" t="s">
        <v>18</v>
      </c>
      <c r="D146" s="22">
        <v>3.5</v>
      </c>
      <c r="E146" s="23">
        <f>H146*I136</f>
        <v>11.009</v>
      </c>
      <c r="F146" s="13">
        <f t="shared" si="30"/>
        <v>38.531500000000001</v>
      </c>
      <c r="G146" s="236"/>
      <c r="H146" s="14">
        <v>0.505</v>
      </c>
      <c r="I146" s="243"/>
    </row>
    <row r="147" spans="1:16" x14ac:dyDescent="0.35">
      <c r="A147" s="230"/>
      <c r="B147" s="233"/>
      <c r="C147" s="24" t="s">
        <v>19</v>
      </c>
      <c r="D147" s="25">
        <v>1.5</v>
      </c>
      <c r="E147" s="26">
        <f>H147*I136</f>
        <v>3.0520000000000005</v>
      </c>
      <c r="F147" s="13">
        <f t="shared" si="30"/>
        <v>4.5780000000000012</v>
      </c>
      <c r="G147" s="236"/>
      <c r="H147" s="14">
        <v>0.14000000000000001</v>
      </c>
      <c r="I147" s="243"/>
      <c r="J147" s="272" t="s">
        <v>146</v>
      </c>
    </row>
    <row r="148" spans="1:16" x14ac:dyDescent="0.35">
      <c r="A148" s="230"/>
      <c r="B148" s="233"/>
      <c r="C148" s="27" t="s">
        <v>20</v>
      </c>
      <c r="D148" s="28">
        <v>3</v>
      </c>
      <c r="E148" s="29">
        <f>I136*H148</f>
        <v>13.08</v>
      </c>
      <c r="F148" s="30">
        <f>D148*E148</f>
        <v>39.24</v>
      </c>
      <c r="G148" s="236"/>
      <c r="H148" s="14">
        <v>0.6</v>
      </c>
      <c r="I148" s="243"/>
      <c r="J148" s="273"/>
    </row>
    <row r="149" spans="1:16" ht="15" thickBot="1" x14ac:dyDescent="0.4">
      <c r="A149" s="231"/>
      <c r="B149" s="234"/>
      <c r="C149" s="31" t="s">
        <v>21</v>
      </c>
      <c r="D149" s="32">
        <v>1.9</v>
      </c>
      <c r="E149" s="33">
        <f>H149*I136</f>
        <v>8.7200000000000006</v>
      </c>
      <c r="F149" s="34">
        <f>D149*E149</f>
        <v>16.568000000000001</v>
      </c>
      <c r="G149" s="237"/>
      <c r="H149" s="35">
        <v>0.4</v>
      </c>
      <c r="I149" s="244"/>
      <c r="J149" s="274"/>
    </row>
    <row r="150" spans="1:16" ht="43" thickBot="1" x14ac:dyDescent="0.6">
      <c r="A150" s="44" t="s">
        <v>38</v>
      </c>
      <c r="B150" s="239">
        <f>SUM(G3:G149)</f>
        <v>1778.3411900000001</v>
      </c>
      <c r="C150" s="240"/>
      <c r="D150" s="240"/>
      <c r="E150" s="240"/>
      <c r="F150" s="240"/>
      <c r="G150" s="241"/>
      <c r="H150" s="44" t="s">
        <v>39</v>
      </c>
      <c r="I150" s="46">
        <f>SUM(I3:I149)</f>
        <v>185.3</v>
      </c>
      <c r="J150" s="176">
        <f>B150/I150</f>
        <v>9.5970922288181324</v>
      </c>
    </row>
    <row r="151" spans="1:16" ht="24" thickBot="1" x14ac:dyDescent="0.6">
      <c r="A151" s="150"/>
      <c r="B151" s="45"/>
      <c r="C151" s="45"/>
      <c r="D151" s="45"/>
      <c r="E151" s="45"/>
      <c r="F151" s="45"/>
      <c r="G151" s="45"/>
      <c r="H151" s="151"/>
      <c r="I151" s="152"/>
    </row>
    <row r="152" spans="1:16" ht="29" thickBot="1" x14ac:dyDescent="0.7">
      <c r="A152" s="257" t="s">
        <v>0</v>
      </c>
      <c r="B152" s="258"/>
      <c r="C152" s="258"/>
      <c r="D152" s="258"/>
      <c r="E152" s="258"/>
      <c r="F152" s="258"/>
      <c r="G152" s="258"/>
      <c r="H152" s="258"/>
      <c r="I152" s="260"/>
      <c r="K152" s="277" t="s">
        <v>115</v>
      </c>
      <c r="L152" s="278"/>
      <c r="M152" s="284" t="s">
        <v>117</v>
      </c>
      <c r="N152" s="285"/>
      <c r="O152" s="286"/>
      <c r="P152" s="178">
        <v>180</v>
      </c>
    </row>
    <row r="153" spans="1:16" ht="26.5" thickBot="1" x14ac:dyDescent="0.65">
      <c r="A153" s="1" t="s">
        <v>1</v>
      </c>
      <c r="B153" s="2" t="s">
        <v>2</v>
      </c>
      <c r="C153" s="2" t="s">
        <v>3</v>
      </c>
      <c r="D153" s="2" t="s">
        <v>4</v>
      </c>
      <c r="E153" s="2" t="s">
        <v>5</v>
      </c>
      <c r="F153" s="2" t="s">
        <v>6</v>
      </c>
      <c r="G153" s="2" t="s">
        <v>7</v>
      </c>
      <c r="H153" s="2" t="s">
        <v>8</v>
      </c>
      <c r="I153" s="3" t="s">
        <v>9</v>
      </c>
      <c r="K153" s="279"/>
      <c r="L153" s="251"/>
      <c r="M153" s="266" t="s">
        <v>118</v>
      </c>
      <c r="N153" s="267"/>
      <c r="O153" s="268"/>
      <c r="P153" s="179">
        <v>38</v>
      </c>
    </row>
    <row r="154" spans="1:16" ht="43.5" x14ac:dyDescent="0.35">
      <c r="A154" s="229" t="s">
        <v>10</v>
      </c>
      <c r="B154" s="232" t="s">
        <v>11</v>
      </c>
      <c r="C154" s="117" t="s">
        <v>120</v>
      </c>
      <c r="D154" s="118">
        <v>1.5</v>
      </c>
      <c r="E154" s="119">
        <f>H154*I154</f>
        <v>7.3141724999999997</v>
      </c>
      <c r="F154" s="7">
        <f t="shared" ref="F154:F155" si="31">D154*E154</f>
        <v>10.971258750000001</v>
      </c>
      <c r="G154" s="235">
        <f>SUM(F154:F160)</f>
        <v>59.904764999999998</v>
      </c>
      <c r="H154" s="8">
        <v>0.38900000000000001</v>
      </c>
      <c r="I154" s="242">
        <f>(I3*P155)+I3</f>
        <v>18.802499999999998</v>
      </c>
      <c r="K154" s="279"/>
      <c r="L154" s="251"/>
      <c r="M154" s="266" t="s">
        <v>116</v>
      </c>
      <c r="N154" s="267"/>
      <c r="O154" s="268"/>
      <c r="P154" s="179">
        <f>AVERAGE(P152:P153)</f>
        <v>109</v>
      </c>
    </row>
    <row r="155" spans="1:16" x14ac:dyDescent="0.35">
      <c r="A155" s="230"/>
      <c r="B155" s="233"/>
      <c r="C155" s="261" t="s">
        <v>121</v>
      </c>
      <c r="D155" s="263">
        <v>2</v>
      </c>
      <c r="E155" s="265">
        <f>H155*I154</f>
        <v>5.9227874999999992</v>
      </c>
      <c r="F155" s="250">
        <f t="shared" si="31"/>
        <v>11.845574999999998</v>
      </c>
      <c r="G155" s="236"/>
      <c r="H155" s="238">
        <v>0.315</v>
      </c>
      <c r="I155" s="243"/>
      <c r="K155" s="279"/>
      <c r="L155" s="251"/>
      <c r="M155" s="266" t="s">
        <v>154</v>
      </c>
      <c r="N155" s="267"/>
      <c r="O155" s="268"/>
      <c r="P155" s="180">
        <v>0.15</v>
      </c>
    </row>
    <row r="156" spans="1:16" x14ac:dyDescent="0.35">
      <c r="A156" s="230"/>
      <c r="B156" s="233"/>
      <c r="C156" s="262"/>
      <c r="D156" s="264"/>
      <c r="E156" s="265"/>
      <c r="F156" s="251"/>
      <c r="G156" s="236"/>
      <c r="H156" s="238"/>
      <c r="I156" s="243"/>
      <c r="K156" s="279"/>
      <c r="L156" s="251"/>
      <c r="M156" s="266" t="s">
        <v>155</v>
      </c>
      <c r="N156" s="267"/>
      <c r="O156" s="268"/>
      <c r="P156" s="180">
        <v>0.1</v>
      </c>
    </row>
    <row r="157" spans="1:16" x14ac:dyDescent="0.35">
      <c r="A157" s="230"/>
      <c r="B157" s="233"/>
      <c r="C157" s="102" t="s">
        <v>122</v>
      </c>
      <c r="D157" s="22">
        <v>4.3</v>
      </c>
      <c r="E157" s="23">
        <f>H157*I154</f>
        <v>3.4784624999999996</v>
      </c>
      <c r="F157" s="13">
        <f t="shared" ref="F157:F159" si="32">D157*E157</f>
        <v>14.957388749999998</v>
      </c>
      <c r="G157" s="236"/>
      <c r="H157" s="14">
        <v>0.185</v>
      </c>
      <c r="I157" s="243"/>
      <c r="K157" s="279"/>
      <c r="L157" s="251"/>
      <c r="M157" s="266" t="s">
        <v>148</v>
      </c>
      <c r="N157" s="267"/>
      <c r="O157" s="268"/>
      <c r="P157" s="180">
        <v>0.25</v>
      </c>
    </row>
    <row r="158" spans="1:16" x14ac:dyDescent="0.35">
      <c r="A158" s="230"/>
      <c r="B158" s="233"/>
      <c r="C158" s="103" t="s">
        <v>123</v>
      </c>
      <c r="D158" s="104">
        <v>4.5</v>
      </c>
      <c r="E158" s="105">
        <f>H158*I154</f>
        <v>1.9178549999999996</v>
      </c>
      <c r="F158" s="13">
        <f t="shared" si="32"/>
        <v>8.6303474999999992</v>
      </c>
      <c r="G158" s="236"/>
      <c r="H158" s="9">
        <v>0.10199999999999999</v>
      </c>
      <c r="I158" s="243"/>
      <c r="K158" s="279"/>
      <c r="L158" s="251"/>
      <c r="M158" s="266" t="s">
        <v>149</v>
      </c>
      <c r="N158" s="267"/>
      <c r="O158" s="268"/>
      <c r="P158" s="180">
        <v>0.2</v>
      </c>
    </row>
    <row r="159" spans="1:16" x14ac:dyDescent="0.35">
      <c r="A159" s="230"/>
      <c r="B159" s="233"/>
      <c r="C159" s="106" t="s">
        <v>124</v>
      </c>
      <c r="D159" s="16">
        <v>2</v>
      </c>
      <c r="E159" s="17">
        <f>H159*I154</f>
        <v>0.16922249999999997</v>
      </c>
      <c r="F159" s="13">
        <f t="shared" si="32"/>
        <v>0.33844499999999994</v>
      </c>
      <c r="G159" s="236"/>
      <c r="H159" s="9">
        <v>8.9999999999999993E-3</v>
      </c>
      <c r="I159" s="243"/>
      <c r="K159" s="279"/>
      <c r="L159" s="251"/>
      <c r="M159" s="266" t="s">
        <v>150</v>
      </c>
      <c r="N159" s="267"/>
      <c r="O159" s="268"/>
      <c r="P159" s="180">
        <v>0.2</v>
      </c>
    </row>
    <row r="160" spans="1:16" ht="29.5" thickBot="1" x14ac:dyDescent="0.4">
      <c r="A160" s="230"/>
      <c r="B160" s="233"/>
      <c r="C160" s="120" t="s">
        <v>125</v>
      </c>
      <c r="D160" s="121">
        <v>1.4</v>
      </c>
      <c r="E160" s="122">
        <f>H160*I154</f>
        <v>9.4012499999999992</v>
      </c>
      <c r="F160" s="123">
        <f>D160*E160</f>
        <v>13.161749999999998</v>
      </c>
      <c r="G160" s="237"/>
      <c r="H160" s="124">
        <v>0.5</v>
      </c>
      <c r="I160" s="244"/>
      <c r="K160" s="279"/>
      <c r="L160" s="251"/>
      <c r="M160" s="266" t="s">
        <v>153</v>
      </c>
      <c r="N160" s="267"/>
      <c r="O160" s="268"/>
      <c r="P160" s="180">
        <v>0.15</v>
      </c>
    </row>
    <row r="161" spans="1:16" ht="15" thickBot="1" x14ac:dyDescent="0.4">
      <c r="A161" s="36" t="s">
        <v>22</v>
      </c>
      <c r="B161" s="37" t="s">
        <v>23</v>
      </c>
      <c r="C161" s="38" t="s">
        <v>24</v>
      </c>
      <c r="D161" s="39">
        <v>0</v>
      </c>
      <c r="E161" s="40">
        <v>0</v>
      </c>
      <c r="F161" s="41">
        <f t="shared" ref="F161:F163" si="33">D161*E161</f>
        <v>0</v>
      </c>
      <c r="G161" s="42">
        <v>0</v>
      </c>
      <c r="H161" s="38"/>
      <c r="I161" s="43"/>
      <c r="K161" s="280"/>
      <c r="L161" s="281"/>
      <c r="M161" s="269" t="s">
        <v>151</v>
      </c>
      <c r="N161" s="270"/>
      <c r="O161" s="271"/>
      <c r="P161" s="185">
        <v>0.2</v>
      </c>
    </row>
    <row r="162" spans="1:16" ht="44" thickBot="1" x14ac:dyDescent="0.4">
      <c r="A162" s="229" t="s">
        <v>25</v>
      </c>
      <c r="B162" s="229" t="s">
        <v>11</v>
      </c>
      <c r="C162" s="117" t="s">
        <v>120</v>
      </c>
      <c r="D162" s="118">
        <v>1.5</v>
      </c>
      <c r="E162" s="119">
        <f>H162*I162</f>
        <v>10.17624</v>
      </c>
      <c r="F162" s="7">
        <f t="shared" si="33"/>
        <v>15.26436</v>
      </c>
      <c r="G162" s="235">
        <f>SUM(F162:F168)</f>
        <v>83.345759999999984</v>
      </c>
      <c r="H162" s="8">
        <v>0.38900000000000001</v>
      </c>
      <c r="I162" s="242">
        <f>(I22*P159)+I22</f>
        <v>26.16</v>
      </c>
      <c r="K162" s="282"/>
      <c r="L162" s="283"/>
      <c r="M162" s="269" t="s">
        <v>152</v>
      </c>
      <c r="N162" s="270"/>
      <c r="O162" s="271"/>
      <c r="P162" s="181">
        <f>P160</f>
        <v>0.15</v>
      </c>
    </row>
    <row r="163" spans="1:16" x14ac:dyDescent="0.35">
      <c r="A163" s="230"/>
      <c r="B163" s="230"/>
      <c r="C163" s="261" t="s">
        <v>121</v>
      </c>
      <c r="D163" s="263">
        <v>2</v>
      </c>
      <c r="E163" s="265">
        <f>H163*I162</f>
        <v>8.2403999999999993</v>
      </c>
      <c r="F163" s="250">
        <f t="shared" si="33"/>
        <v>16.480799999999999</v>
      </c>
      <c r="G163" s="236"/>
      <c r="H163" s="238">
        <v>0.315</v>
      </c>
      <c r="I163" s="243"/>
    </row>
    <row r="164" spans="1:16" x14ac:dyDescent="0.35">
      <c r="A164" s="230"/>
      <c r="B164" s="230"/>
      <c r="C164" s="262"/>
      <c r="D164" s="264"/>
      <c r="E164" s="265"/>
      <c r="F164" s="251"/>
      <c r="G164" s="236"/>
      <c r="H164" s="238"/>
      <c r="I164" s="243"/>
    </row>
    <row r="165" spans="1:16" x14ac:dyDescent="0.35">
      <c r="A165" s="230"/>
      <c r="B165" s="230"/>
      <c r="C165" s="102" t="s">
        <v>122</v>
      </c>
      <c r="D165" s="22">
        <v>4.3</v>
      </c>
      <c r="E165" s="23">
        <f>H165*I162</f>
        <v>4.8395999999999999</v>
      </c>
      <c r="F165" s="13">
        <f t="shared" ref="F165:F167" si="34">D165*E165</f>
        <v>20.810279999999999</v>
      </c>
      <c r="G165" s="236"/>
      <c r="H165" s="14">
        <v>0.185</v>
      </c>
      <c r="I165" s="243"/>
    </row>
    <row r="166" spans="1:16" x14ac:dyDescent="0.35">
      <c r="A166" s="230"/>
      <c r="B166" s="230"/>
      <c r="C166" s="103" t="s">
        <v>123</v>
      </c>
      <c r="D166" s="104">
        <v>4.5</v>
      </c>
      <c r="E166" s="105">
        <f>H166*I162</f>
        <v>2.66832</v>
      </c>
      <c r="F166" s="13">
        <f t="shared" si="34"/>
        <v>12.007440000000001</v>
      </c>
      <c r="G166" s="236"/>
      <c r="H166" s="9">
        <v>0.10199999999999999</v>
      </c>
      <c r="I166" s="243"/>
    </row>
    <row r="167" spans="1:16" x14ac:dyDescent="0.35">
      <c r="A167" s="230"/>
      <c r="B167" s="230"/>
      <c r="C167" s="106" t="s">
        <v>124</v>
      </c>
      <c r="D167" s="16">
        <v>2</v>
      </c>
      <c r="E167" s="17">
        <f>H167*I162</f>
        <v>0.23543999999999998</v>
      </c>
      <c r="F167" s="13">
        <f t="shared" si="34"/>
        <v>0.47087999999999997</v>
      </c>
      <c r="G167" s="236"/>
      <c r="H167" s="9">
        <v>8.9999999999999993E-3</v>
      </c>
      <c r="I167" s="243"/>
    </row>
    <row r="168" spans="1:16" ht="29.5" thickBot="1" x14ac:dyDescent="0.4">
      <c r="A168" s="230"/>
      <c r="B168" s="230"/>
      <c r="C168" s="120" t="s">
        <v>125</v>
      </c>
      <c r="D168" s="121">
        <v>1.4</v>
      </c>
      <c r="E168" s="122">
        <f>H168*I162</f>
        <v>13.08</v>
      </c>
      <c r="F168" s="123">
        <f>D168*E168</f>
        <v>18.311999999999998</v>
      </c>
      <c r="G168" s="237"/>
      <c r="H168" s="124">
        <v>0.5</v>
      </c>
      <c r="I168" s="244"/>
    </row>
    <row r="169" spans="1:16" ht="43.5" x14ac:dyDescent="0.35">
      <c r="A169" s="229" t="s">
        <v>26</v>
      </c>
      <c r="B169" s="229" t="s">
        <v>27</v>
      </c>
      <c r="C169" s="117" t="s">
        <v>120</v>
      </c>
      <c r="D169" s="118">
        <v>1.5</v>
      </c>
      <c r="E169" s="119">
        <f>H169*I169</f>
        <v>7.3141724999999997</v>
      </c>
      <c r="F169" s="7">
        <f t="shared" ref="F169:F170" si="35">D169*E169</f>
        <v>10.971258750000001</v>
      </c>
      <c r="G169" s="235">
        <f>SUM(F169:F175)</f>
        <v>59.904764999999998</v>
      </c>
      <c r="H169" s="8">
        <v>0.38900000000000001</v>
      </c>
      <c r="I169" s="242">
        <f>I3+I3*P4</f>
        <v>18.802499999999998</v>
      </c>
    </row>
    <row r="170" spans="1:16" x14ac:dyDescent="0.35">
      <c r="A170" s="230"/>
      <c r="B170" s="230"/>
      <c r="C170" s="261" t="s">
        <v>121</v>
      </c>
      <c r="D170" s="263">
        <v>2</v>
      </c>
      <c r="E170" s="265">
        <f>H170*I169</f>
        <v>5.9227874999999992</v>
      </c>
      <c r="F170" s="250">
        <f t="shared" si="35"/>
        <v>11.845574999999998</v>
      </c>
      <c r="G170" s="236"/>
      <c r="H170" s="238">
        <v>0.315</v>
      </c>
      <c r="I170" s="243"/>
    </row>
    <row r="171" spans="1:16" x14ac:dyDescent="0.35">
      <c r="A171" s="230"/>
      <c r="B171" s="230"/>
      <c r="C171" s="262"/>
      <c r="D171" s="264"/>
      <c r="E171" s="265"/>
      <c r="F171" s="251"/>
      <c r="G171" s="236"/>
      <c r="H171" s="238"/>
      <c r="I171" s="243"/>
    </row>
    <row r="172" spans="1:16" x14ac:dyDescent="0.35">
      <c r="A172" s="230"/>
      <c r="B172" s="230"/>
      <c r="C172" s="102" t="s">
        <v>122</v>
      </c>
      <c r="D172" s="22">
        <v>4.3</v>
      </c>
      <c r="E172" s="23">
        <f>H172*I169</f>
        <v>3.4784624999999996</v>
      </c>
      <c r="F172" s="13">
        <f t="shared" ref="F172:F174" si="36">D172*E172</f>
        <v>14.957388749999998</v>
      </c>
      <c r="G172" s="236"/>
      <c r="H172" s="14">
        <v>0.185</v>
      </c>
      <c r="I172" s="243"/>
    </row>
    <row r="173" spans="1:16" x14ac:dyDescent="0.35">
      <c r="A173" s="230"/>
      <c r="B173" s="230"/>
      <c r="C173" s="103" t="s">
        <v>123</v>
      </c>
      <c r="D173" s="104">
        <v>4.5</v>
      </c>
      <c r="E173" s="105">
        <f>H173*I169</f>
        <v>1.9178549999999996</v>
      </c>
      <c r="F173" s="13">
        <f t="shared" si="36"/>
        <v>8.6303474999999992</v>
      </c>
      <c r="G173" s="236"/>
      <c r="H173" s="9">
        <v>0.10199999999999999</v>
      </c>
      <c r="I173" s="243"/>
    </row>
    <row r="174" spans="1:16" x14ac:dyDescent="0.35">
      <c r="A174" s="230"/>
      <c r="B174" s="230"/>
      <c r="C174" s="106" t="s">
        <v>124</v>
      </c>
      <c r="D174" s="16">
        <v>2</v>
      </c>
      <c r="E174" s="17">
        <f>H174*I169</f>
        <v>0.16922249999999997</v>
      </c>
      <c r="F174" s="13">
        <f t="shared" si="36"/>
        <v>0.33844499999999994</v>
      </c>
      <c r="G174" s="236"/>
      <c r="H174" s="9">
        <v>8.9999999999999993E-3</v>
      </c>
      <c r="I174" s="243"/>
    </row>
    <row r="175" spans="1:16" ht="29.5" thickBot="1" x14ac:dyDescent="0.4">
      <c r="A175" s="230"/>
      <c r="B175" s="230"/>
      <c r="C175" s="120" t="s">
        <v>125</v>
      </c>
      <c r="D175" s="121">
        <v>1.4</v>
      </c>
      <c r="E175" s="122">
        <f>H175*I169</f>
        <v>9.4012499999999992</v>
      </c>
      <c r="F175" s="123">
        <f>D175*E175</f>
        <v>13.161749999999998</v>
      </c>
      <c r="G175" s="237"/>
      <c r="H175" s="124">
        <v>0.5</v>
      </c>
      <c r="I175" s="244"/>
    </row>
    <row r="176" spans="1:16" ht="15" thickBot="1" x14ac:dyDescent="0.4">
      <c r="A176" s="36" t="s">
        <v>28</v>
      </c>
      <c r="B176" s="37" t="s">
        <v>29</v>
      </c>
      <c r="C176" s="38" t="s">
        <v>24</v>
      </c>
      <c r="D176" s="39">
        <v>0</v>
      </c>
      <c r="E176" s="40">
        <v>0</v>
      </c>
      <c r="F176" s="41">
        <f t="shared" ref="F176:F178" si="37">D176*E176</f>
        <v>0</v>
      </c>
      <c r="G176" s="42">
        <v>0</v>
      </c>
      <c r="H176" s="38"/>
      <c r="I176" s="43"/>
    </row>
    <row r="177" spans="1:9" ht="43.5" x14ac:dyDescent="0.35">
      <c r="A177" s="229" t="s">
        <v>30</v>
      </c>
      <c r="B177" s="229" t="s">
        <v>27</v>
      </c>
      <c r="C177" s="117" t="s">
        <v>120</v>
      </c>
      <c r="D177" s="118">
        <v>1.5</v>
      </c>
      <c r="E177" s="119">
        <f>H177*I177</f>
        <v>4.66411</v>
      </c>
      <c r="F177" s="7">
        <f t="shared" si="37"/>
        <v>6.9961649999999995</v>
      </c>
      <c r="G177" s="235">
        <f>SUM(F177:F183)</f>
        <v>38.200139999999998</v>
      </c>
      <c r="H177" s="8">
        <v>0.38900000000000001</v>
      </c>
      <c r="I177" s="242">
        <f>(I36*P156)+I36</f>
        <v>11.99</v>
      </c>
    </row>
    <row r="178" spans="1:9" x14ac:dyDescent="0.35">
      <c r="A178" s="230"/>
      <c r="B178" s="230"/>
      <c r="C178" s="261" t="s">
        <v>121</v>
      </c>
      <c r="D178" s="263">
        <v>2</v>
      </c>
      <c r="E178" s="265">
        <f>H178*I177</f>
        <v>3.77685</v>
      </c>
      <c r="F178" s="250">
        <f t="shared" si="37"/>
        <v>7.5537000000000001</v>
      </c>
      <c r="G178" s="236"/>
      <c r="H178" s="238">
        <v>0.315</v>
      </c>
      <c r="I178" s="243"/>
    </row>
    <row r="179" spans="1:9" x14ac:dyDescent="0.35">
      <c r="A179" s="230"/>
      <c r="B179" s="230"/>
      <c r="C179" s="262"/>
      <c r="D179" s="264"/>
      <c r="E179" s="265"/>
      <c r="F179" s="251"/>
      <c r="G179" s="236"/>
      <c r="H179" s="238"/>
      <c r="I179" s="243"/>
    </row>
    <row r="180" spans="1:9" x14ac:dyDescent="0.35">
      <c r="A180" s="230"/>
      <c r="B180" s="230"/>
      <c r="C180" s="102" t="s">
        <v>122</v>
      </c>
      <c r="D180" s="22">
        <v>4.3</v>
      </c>
      <c r="E180" s="23">
        <f>H180*I177</f>
        <v>2.2181500000000001</v>
      </c>
      <c r="F180" s="13">
        <f t="shared" ref="F180:F182" si="38">D180*E180</f>
        <v>9.5380450000000003</v>
      </c>
      <c r="G180" s="236"/>
      <c r="H180" s="14">
        <v>0.185</v>
      </c>
      <c r="I180" s="243"/>
    </row>
    <row r="181" spans="1:9" x14ac:dyDescent="0.35">
      <c r="A181" s="230"/>
      <c r="B181" s="230"/>
      <c r="C181" s="103" t="s">
        <v>123</v>
      </c>
      <c r="D181" s="104">
        <v>4.5</v>
      </c>
      <c r="E181" s="105">
        <f>H181*I177</f>
        <v>1.22298</v>
      </c>
      <c r="F181" s="13">
        <f t="shared" si="38"/>
        <v>5.5034099999999997</v>
      </c>
      <c r="G181" s="236"/>
      <c r="H181" s="9">
        <v>0.10199999999999999</v>
      </c>
      <c r="I181" s="243"/>
    </row>
    <row r="182" spans="1:9" x14ac:dyDescent="0.35">
      <c r="A182" s="230"/>
      <c r="B182" s="230"/>
      <c r="C182" s="106" t="s">
        <v>124</v>
      </c>
      <c r="D182" s="16">
        <v>2</v>
      </c>
      <c r="E182" s="17">
        <f>H182*I177</f>
        <v>0.10790999999999999</v>
      </c>
      <c r="F182" s="13">
        <f t="shared" si="38"/>
        <v>0.21581999999999998</v>
      </c>
      <c r="G182" s="236"/>
      <c r="H182" s="9">
        <v>8.9999999999999993E-3</v>
      </c>
      <c r="I182" s="243"/>
    </row>
    <row r="183" spans="1:9" ht="29.5" thickBot="1" x14ac:dyDescent="0.4">
      <c r="A183" s="230"/>
      <c r="B183" s="230"/>
      <c r="C183" s="120" t="s">
        <v>125</v>
      </c>
      <c r="D183" s="121">
        <v>1.4</v>
      </c>
      <c r="E183" s="122">
        <f>H183*I177</f>
        <v>5.9950000000000001</v>
      </c>
      <c r="F183" s="123">
        <f>D183*E183</f>
        <v>8.3929999999999989</v>
      </c>
      <c r="G183" s="237"/>
      <c r="H183" s="124">
        <v>0.5</v>
      </c>
      <c r="I183" s="244"/>
    </row>
    <row r="184" spans="1:9" ht="43.5" x14ac:dyDescent="0.35">
      <c r="A184" s="229" t="s">
        <v>31</v>
      </c>
      <c r="B184" s="229" t="s">
        <v>11</v>
      </c>
      <c r="C184" s="117" t="s">
        <v>120</v>
      </c>
      <c r="D184" s="118">
        <v>1.5</v>
      </c>
      <c r="E184" s="119">
        <f>H184*I184</f>
        <v>7.3141724999999997</v>
      </c>
      <c r="F184" s="7">
        <f t="shared" ref="F184:F185" si="39">D184*E184</f>
        <v>10.971258750000001</v>
      </c>
      <c r="G184" s="235">
        <f>SUM(F184:F190)</f>
        <v>59.904764999999998</v>
      </c>
      <c r="H184" s="8">
        <v>0.38900000000000001</v>
      </c>
      <c r="I184" s="242">
        <f>(I65*P155)+I65</f>
        <v>18.802499999999998</v>
      </c>
    </row>
    <row r="185" spans="1:9" x14ac:dyDescent="0.35">
      <c r="A185" s="230"/>
      <c r="B185" s="230"/>
      <c r="C185" s="261" t="s">
        <v>121</v>
      </c>
      <c r="D185" s="263">
        <v>2</v>
      </c>
      <c r="E185" s="265">
        <f>H185*I184</f>
        <v>5.9227874999999992</v>
      </c>
      <c r="F185" s="250">
        <f t="shared" si="39"/>
        <v>11.845574999999998</v>
      </c>
      <c r="G185" s="236"/>
      <c r="H185" s="238">
        <v>0.315</v>
      </c>
      <c r="I185" s="243"/>
    </row>
    <row r="186" spans="1:9" x14ac:dyDescent="0.35">
      <c r="A186" s="230"/>
      <c r="B186" s="230"/>
      <c r="C186" s="262"/>
      <c r="D186" s="264"/>
      <c r="E186" s="265"/>
      <c r="F186" s="251"/>
      <c r="G186" s="236"/>
      <c r="H186" s="238"/>
      <c r="I186" s="243"/>
    </row>
    <row r="187" spans="1:9" x14ac:dyDescent="0.35">
      <c r="A187" s="230"/>
      <c r="B187" s="230"/>
      <c r="C187" s="102" t="s">
        <v>122</v>
      </c>
      <c r="D187" s="22">
        <v>4.3</v>
      </c>
      <c r="E187" s="23">
        <f>H187*I184</f>
        <v>3.4784624999999996</v>
      </c>
      <c r="F187" s="13">
        <f t="shared" ref="F187:F189" si="40">D187*E187</f>
        <v>14.957388749999998</v>
      </c>
      <c r="G187" s="236"/>
      <c r="H187" s="14">
        <v>0.185</v>
      </c>
      <c r="I187" s="243"/>
    </row>
    <row r="188" spans="1:9" x14ac:dyDescent="0.35">
      <c r="A188" s="230"/>
      <c r="B188" s="230"/>
      <c r="C188" s="103" t="s">
        <v>123</v>
      </c>
      <c r="D188" s="104">
        <v>4.5</v>
      </c>
      <c r="E188" s="105">
        <f>H188*I184</f>
        <v>1.9178549999999996</v>
      </c>
      <c r="F188" s="13">
        <f t="shared" si="40"/>
        <v>8.6303474999999992</v>
      </c>
      <c r="G188" s="236"/>
      <c r="H188" s="9">
        <v>0.10199999999999999</v>
      </c>
      <c r="I188" s="243"/>
    </row>
    <row r="189" spans="1:9" x14ac:dyDescent="0.35">
      <c r="A189" s="230"/>
      <c r="B189" s="230"/>
      <c r="C189" s="106" t="s">
        <v>124</v>
      </c>
      <c r="D189" s="16">
        <v>2</v>
      </c>
      <c r="E189" s="17">
        <f>H189*I184</f>
        <v>0.16922249999999997</v>
      </c>
      <c r="F189" s="13">
        <f t="shared" si="40"/>
        <v>0.33844499999999994</v>
      </c>
      <c r="G189" s="236"/>
      <c r="H189" s="9">
        <v>8.9999999999999993E-3</v>
      </c>
      <c r="I189" s="243"/>
    </row>
    <row r="190" spans="1:9" ht="29.5" thickBot="1" x14ac:dyDescent="0.4">
      <c r="A190" s="230"/>
      <c r="B190" s="230"/>
      <c r="C190" s="120" t="s">
        <v>125</v>
      </c>
      <c r="D190" s="121">
        <v>1.4</v>
      </c>
      <c r="E190" s="122">
        <f>H190*I184</f>
        <v>9.4012499999999992</v>
      </c>
      <c r="F190" s="123">
        <f>D190*E190</f>
        <v>13.161749999999998</v>
      </c>
      <c r="G190" s="237"/>
      <c r="H190" s="124">
        <v>0.5</v>
      </c>
      <c r="I190" s="244"/>
    </row>
    <row r="191" spans="1:9" ht="43.5" x14ac:dyDescent="0.35">
      <c r="A191" s="229" t="s">
        <v>32</v>
      </c>
      <c r="B191" s="229" t="s">
        <v>11</v>
      </c>
      <c r="C191" s="117" t="s">
        <v>120</v>
      </c>
      <c r="D191" s="118">
        <v>1.5</v>
      </c>
      <c r="E191" s="119">
        <f>H191*I191</f>
        <v>13.2503125</v>
      </c>
      <c r="F191" s="7">
        <f t="shared" ref="F191:F192" si="41">D191*E191</f>
        <v>19.87546875</v>
      </c>
      <c r="G191" s="235">
        <f>SUM(F191:F197)</f>
        <v>108.52312500000001</v>
      </c>
      <c r="H191" s="8">
        <v>0.38900000000000001</v>
      </c>
      <c r="I191" s="242">
        <f>(I79*P157)+I79</f>
        <v>34.0625</v>
      </c>
    </row>
    <row r="192" spans="1:9" x14ac:dyDescent="0.35">
      <c r="A192" s="230"/>
      <c r="B192" s="230"/>
      <c r="C192" s="261" t="s">
        <v>121</v>
      </c>
      <c r="D192" s="263">
        <v>2</v>
      </c>
      <c r="E192" s="265">
        <f>H192*I191</f>
        <v>10.729687500000001</v>
      </c>
      <c r="F192" s="250">
        <f t="shared" si="41"/>
        <v>21.459375000000001</v>
      </c>
      <c r="G192" s="236"/>
      <c r="H192" s="238">
        <v>0.315</v>
      </c>
      <c r="I192" s="243"/>
    </row>
    <row r="193" spans="1:9" x14ac:dyDescent="0.35">
      <c r="A193" s="230"/>
      <c r="B193" s="230"/>
      <c r="C193" s="262"/>
      <c r="D193" s="264"/>
      <c r="E193" s="265"/>
      <c r="F193" s="251"/>
      <c r="G193" s="236"/>
      <c r="H193" s="238"/>
      <c r="I193" s="243"/>
    </row>
    <row r="194" spans="1:9" x14ac:dyDescent="0.35">
      <c r="A194" s="230"/>
      <c r="B194" s="230"/>
      <c r="C194" s="102" t="s">
        <v>122</v>
      </c>
      <c r="D194" s="22">
        <v>4.3</v>
      </c>
      <c r="E194" s="23">
        <f>H194*I191</f>
        <v>6.3015625000000002</v>
      </c>
      <c r="F194" s="13">
        <f t="shared" ref="F194:F196" si="42">D194*E194</f>
        <v>27.096718750000001</v>
      </c>
      <c r="G194" s="236"/>
      <c r="H194" s="14">
        <v>0.185</v>
      </c>
      <c r="I194" s="243"/>
    </row>
    <row r="195" spans="1:9" x14ac:dyDescent="0.35">
      <c r="A195" s="230"/>
      <c r="B195" s="230"/>
      <c r="C195" s="103" t="s">
        <v>123</v>
      </c>
      <c r="D195" s="104">
        <v>4.5</v>
      </c>
      <c r="E195" s="105">
        <f>H195*I191</f>
        <v>3.4743749999999998</v>
      </c>
      <c r="F195" s="13">
        <f t="shared" si="42"/>
        <v>15.634687499999998</v>
      </c>
      <c r="G195" s="236"/>
      <c r="H195" s="9">
        <v>0.10199999999999999</v>
      </c>
      <c r="I195" s="243"/>
    </row>
    <row r="196" spans="1:9" x14ac:dyDescent="0.35">
      <c r="A196" s="230"/>
      <c r="B196" s="230"/>
      <c r="C196" s="106" t="s">
        <v>124</v>
      </c>
      <c r="D196" s="16">
        <v>2</v>
      </c>
      <c r="E196" s="17">
        <f>H196*I191</f>
        <v>0.30656249999999996</v>
      </c>
      <c r="F196" s="13">
        <f t="shared" si="42"/>
        <v>0.61312499999999992</v>
      </c>
      <c r="G196" s="236"/>
      <c r="H196" s="9">
        <v>8.9999999999999993E-3</v>
      </c>
      <c r="I196" s="243"/>
    </row>
    <row r="197" spans="1:9" ht="29.5" thickBot="1" x14ac:dyDescent="0.4">
      <c r="A197" s="230"/>
      <c r="B197" s="230"/>
      <c r="C197" s="120" t="s">
        <v>125</v>
      </c>
      <c r="D197" s="121">
        <v>1.4</v>
      </c>
      <c r="E197" s="122">
        <f>H197*I191</f>
        <v>17.03125</v>
      </c>
      <c r="F197" s="123">
        <f>D197*E197</f>
        <v>23.84375</v>
      </c>
      <c r="G197" s="237"/>
      <c r="H197" s="124">
        <v>0.5</v>
      </c>
      <c r="I197" s="244"/>
    </row>
    <row r="198" spans="1:9" ht="43.5" x14ac:dyDescent="0.35">
      <c r="A198" s="229" t="s">
        <v>33</v>
      </c>
      <c r="B198" s="229" t="s">
        <v>11</v>
      </c>
      <c r="C198" s="117" t="s">
        <v>120</v>
      </c>
      <c r="D198" s="118">
        <v>1.5</v>
      </c>
      <c r="E198" s="119">
        <f>H198*I198</f>
        <v>10.17624</v>
      </c>
      <c r="F198" s="7">
        <f t="shared" ref="F198:F199" si="43">D198*E198</f>
        <v>15.26436</v>
      </c>
      <c r="G198" s="235">
        <f>SUM(F198:F204)</f>
        <v>83.345759999999984</v>
      </c>
      <c r="H198" s="8">
        <v>0.38900000000000001</v>
      </c>
      <c r="I198" s="242">
        <f>(I162)</f>
        <v>26.16</v>
      </c>
    </row>
    <row r="199" spans="1:9" x14ac:dyDescent="0.35">
      <c r="A199" s="230"/>
      <c r="B199" s="230"/>
      <c r="C199" s="261" t="s">
        <v>121</v>
      </c>
      <c r="D199" s="263">
        <v>2</v>
      </c>
      <c r="E199" s="265">
        <f>H199*I198</f>
        <v>8.2403999999999993</v>
      </c>
      <c r="F199" s="250">
        <f t="shared" si="43"/>
        <v>16.480799999999999</v>
      </c>
      <c r="G199" s="236"/>
      <c r="H199" s="238">
        <v>0.315</v>
      </c>
      <c r="I199" s="243"/>
    </row>
    <row r="200" spans="1:9" x14ac:dyDescent="0.35">
      <c r="A200" s="230"/>
      <c r="B200" s="230"/>
      <c r="C200" s="262"/>
      <c r="D200" s="264"/>
      <c r="E200" s="265"/>
      <c r="F200" s="251"/>
      <c r="G200" s="236"/>
      <c r="H200" s="238"/>
      <c r="I200" s="243"/>
    </row>
    <row r="201" spans="1:9" x14ac:dyDescent="0.35">
      <c r="A201" s="230"/>
      <c r="B201" s="230"/>
      <c r="C201" s="102" t="s">
        <v>122</v>
      </c>
      <c r="D201" s="22">
        <v>4.3</v>
      </c>
      <c r="E201" s="23">
        <f>H201*I198</f>
        <v>4.8395999999999999</v>
      </c>
      <c r="F201" s="13">
        <f t="shared" ref="F201:F203" si="44">D201*E201</f>
        <v>20.810279999999999</v>
      </c>
      <c r="G201" s="236"/>
      <c r="H201" s="14">
        <v>0.185</v>
      </c>
      <c r="I201" s="243"/>
    </row>
    <row r="202" spans="1:9" x14ac:dyDescent="0.35">
      <c r="A202" s="230"/>
      <c r="B202" s="230"/>
      <c r="C202" s="103" t="s">
        <v>123</v>
      </c>
      <c r="D202" s="104">
        <v>4.5</v>
      </c>
      <c r="E202" s="105">
        <f>H202*I198</f>
        <v>2.66832</v>
      </c>
      <c r="F202" s="13">
        <f t="shared" si="44"/>
        <v>12.007440000000001</v>
      </c>
      <c r="G202" s="236"/>
      <c r="H202" s="9">
        <v>0.10199999999999999</v>
      </c>
      <c r="I202" s="243"/>
    </row>
    <row r="203" spans="1:9" x14ac:dyDescent="0.35">
      <c r="A203" s="230"/>
      <c r="B203" s="230"/>
      <c r="C203" s="106" t="s">
        <v>124</v>
      </c>
      <c r="D203" s="16">
        <v>2</v>
      </c>
      <c r="E203" s="17">
        <f>H203*I198</f>
        <v>0.23543999999999998</v>
      </c>
      <c r="F203" s="13">
        <f t="shared" si="44"/>
        <v>0.47087999999999997</v>
      </c>
      <c r="G203" s="236"/>
      <c r="H203" s="9">
        <v>8.9999999999999993E-3</v>
      </c>
      <c r="I203" s="243"/>
    </row>
    <row r="204" spans="1:9" ht="29.5" thickBot="1" x14ac:dyDescent="0.4">
      <c r="A204" s="230"/>
      <c r="B204" s="230"/>
      <c r="C204" s="120" t="s">
        <v>125</v>
      </c>
      <c r="D204" s="121">
        <v>1.4</v>
      </c>
      <c r="E204" s="122">
        <f>H204*I198</f>
        <v>13.08</v>
      </c>
      <c r="F204" s="123">
        <f>D204*E204</f>
        <v>18.311999999999998</v>
      </c>
      <c r="G204" s="237"/>
      <c r="H204" s="124">
        <v>0.5</v>
      </c>
      <c r="I204" s="244"/>
    </row>
    <row r="205" spans="1:9" ht="43.5" x14ac:dyDescent="0.35">
      <c r="A205" s="229" t="s">
        <v>34</v>
      </c>
      <c r="B205" s="229" t="s">
        <v>27</v>
      </c>
      <c r="C205" s="117" t="s">
        <v>120</v>
      </c>
      <c r="D205" s="118">
        <v>1.5</v>
      </c>
      <c r="E205" s="119">
        <f>H205*I205</f>
        <v>7.3141724999999997</v>
      </c>
      <c r="F205" s="7">
        <f t="shared" ref="F205:F206" si="45">D205*E205</f>
        <v>10.971258750000001</v>
      </c>
      <c r="G205" s="235">
        <f>SUM(F205:F211)</f>
        <v>59.904764999999998</v>
      </c>
      <c r="H205" s="8">
        <v>0.38900000000000001</v>
      </c>
      <c r="I205" s="242">
        <f>I184</f>
        <v>18.802499999999998</v>
      </c>
    </row>
    <row r="206" spans="1:9" x14ac:dyDescent="0.35">
      <c r="A206" s="230"/>
      <c r="B206" s="230"/>
      <c r="C206" s="261" t="s">
        <v>121</v>
      </c>
      <c r="D206" s="263">
        <v>2</v>
      </c>
      <c r="E206" s="265">
        <f>H206*I205</f>
        <v>5.9227874999999992</v>
      </c>
      <c r="F206" s="250">
        <f t="shared" si="45"/>
        <v>11.845574999999998</v>
      </c>
      <c r="G206" s="236"/>
      <c r="H206" s="238">
        <v>0.315</v>
      </c>
      <c r="I206" s="243"/>
    </row>
    <row r="207" spans="1:9" x14ac:dyDescent="0.35">
      <c r="A207" s="230"/>
      <c r="B207" s="230"/>
      <c r="C207" s="262"/>
      <c r="D207" s="264"/>
      <c r="E207" s="265"/>
      <c r="F207" s="251"/>
      <c r="G207" s="236"/>
      <c r="H207" s="238"/>
      <c r="I207" s="243"/>
    </row>
    <row r="208" spans="1:9" x14ac:dyDescent="0.35">
      <c r="A208" s="230"/>
      <c r="B208" s="230"/>
      <c r="C208" s="102" t="s">
        <v>122</v>
      </c>
      <c r="D208" s="22">
        <v>4.3</v>
      </c>
      <c r="E208" s="23">
        <f>H208*I205</f>
        <v>3.4784624999999996</v>
      </c>
      <c r="F208" s="13">
        <f t="shared" ref="F208:F210" si="46">D208*E208</f>
        <v>14.957388749999998</v>
      </c>
      <c r="G208" s="236"/>
      <c r="H208" s="14">
        <v>0.185</v>
      </c>
      <c r="I208" s="243"/>
    </row>
    <row r="209" spans="1:10" x14ac:dyDescent="0.35">
      <c r="A209" s="230"/>
      <c r="B209" s="230"/>
      <c r="C209" s="103" t="s">
        <v>123</v>
      </c>
      <c r="D209" s="104">
        <v>4.5</v>
      </c>
      <c r="E209" s="105">
        <f>H209*I205</f>
        <v>1.9178549999999996</v>
      </c>
      <c r="F209" s="13">
        <f t="shared" si="46"/>
        <v>8.6303474999999992</v>
      </c>
      <c r="G209" s="236"/>
      <c r="H209" s="9">
        <v>0.10199999999999999</v>
      </c>
      <c r="I209" s="243"/>
    </row>
    <row r="210" spans="1:10" x14ac:dyDescent="0.35">
      <c r="A210" s="230"/>
      <c r="B210" s="230"/>
      <c r="C210" s="106" t="s">
        <v>124</v>
      </c>
      <c r="D210" s="16">
        <v>2</v>
      </c>
      <c r="E210" s="17">
        <f>H210*I205</f>
        <v>0.16922249999999997</v>
      </c>
      <c r="F210" s="13">
        <f t="shared" si="46"/>
        <v>0.33844499999999994</v>
      </c>
      <c r="G210" s="236"/>
      <c r="H210" s="9">
        <v>8.9999999999999993E-3</v>
      </c>
      <c r="I210" s="243"/>
    </row>
    <row r="211" spans="1:10" ht="29.5" thickBot="1" x14ac:dyDescent="0.4">
      <c r="A211" s="230"/>
      <c r="B211" s="230"/>
      <c r="C211" s="120" t="s">
        <v>125</v>
      </c>
      <c r="D211" s="121">
        <v>1.4</v>
      </c>
      <c r="E211" s="122">
        <f>H211*I205</f>
        <v>9.4012499999999992</v>
      </c>
      <c r="F211" s="123">
        <f>D211*E211</f>
        <v>13.161749999999998</v>
      </c>
      <c r="G211" s="237"/>
      <c r="H211" s="124">
        <v>0.5</v>
      </c>
      <c r="I211" s="244"/>
    </row>
    <row r="212" spans="1:10" ht="43.5" x14ac:dyDescent="0.35">
      <c r="A212" s="229" t="s">
        <v>35</v>
      </c>
      <c r="B212" s="229" t="s">
        <v>27</v>
      </c>
      <c r="C212" s="117" t="s">
        <v>120</v>
      </c>
      <c r="D212" s="118">
        <v>1.5</v>
      </c>
      <c r="E212" s="119">
        <f>H212*I212</f>
        <v>10.17624</v>
      </c>
      <c r="F212" s="7">
        <f t="shared" ref="F212:F213" si="47">D212*E212</f>
        <v>15.26436</v>
      </c>
      <c r="G212" s="235">
        <f>SUM(F212:F218)</f>
        <v>83.345759999999984</v>
      </c>
      <c r="H212" s="8">
        <v>0.38900000000000001</v>
      </c>
      <c r="I212" s="242">
        <f>(I121*P158)+I121</f>
        <v>26.16</v>
      </c>
    </row>
    <row r="213" spans="1:10" x14ac:dyDescent="0.35">
      <c r="A213" s="230"/>
      <c r="B213" s="230"/>
      <c r="C213" s="261" t="s">
        <v>121</v>
      </c>
      <c r="D213" s="263">
        <v>2</v>
      </c>
      <c r="E213" s="265">
        <f>H213*I212</f>
        <v>8.2403999999999993</v>
      </c>
      <c r="F213" s="250">
        <f t="shared" si="47"/>
        <v>16.480799999999999</v>
      </c>
      <c r="G213" s="236"/>
      <c r="H213" s="238">
        <v>0.315</v>
      </c>
      <c r="I213" s="243"/>
    </row>
    <row r="214" spans="1:10" x14ac:dyDescent="0.35">
      <c r="A214" s="230"/>
      <c r="B214" s="230"/>
      <c r="C214" s="262"/>
      <c r="D214" s="264"/>
      <c r="E214" s="265"/>
      <c r="F214" s="251"/>
      <c r="G214" s="236"/>
      <c r="H214" s="238"/>
      <c r="I214" s="243"/>
    </row>
    <row r="215" spans="1:10" x14ac:dyDescent="0.35">
      <c r="A215" s="230"/>
      <c r="B215" s="230"/>
      <c r="C215" s="102" t="s">
        <v>122</v>
      </c>
      <c r="D215" s="22">
        <v>4.3</v>
      </c>
      <c r="E215" s="23">
        <f>H215*I212</f>
        <v>4.8395999999999999</v>
      </c>
      <c r="F215" s="13">
        <f t="shared" ref="F215:F217" si="48">D215*E215</f>
        <v>20.810279999999999</v>
      </c>
      <c r="G215" s="236"/>
      <c r="H215" s="14">
        <v>0.185</v>
      </c>
      <c r="I215" s="243"/>
    </row>
    <row r="216" spans="1:10" x14ac:dyDescent="0.35">
      <c r="A216" s="230"/>
      <c r="B216" s="230"/>
      <c r="C216" s="103" t="s">
        <v>123</v>
      </c>
      <c r="D216" s="104">
        <v>4.5</v>
      </c>
      <c r="E216" s="105">
        <f>H216*I212</f>
        <v>2.66832</v>
      </c>
      <c r="F216" s="13">
        <f t="shared" si="48"/>
        <v>12.007440000000001</v>
      </c>
      <c r="G216" s="236"/>
      <c r="H216" s="9">
        <v>0.10199999999999999</v>
      </c>
      <c r="I216" s="243"/>
    </row>
    <row r="217" spans="1:10" x14ac:dyDescent="0.35">
      <c r="A217" s="230"/>
      <c r="B217" s="230"/>
      <c r="C217" s="106" t="s">
        <v>124</v>
      </c>
      <c r="D217" s="16">
        <v>2</v>
      </c>
      <c r="E217" s="17">
        <f>H217*I212</f>
        <v>0.23543999999999998</v>
      </c>
      <c r="F217" s="13">
        <f t="shared" si="48"/>
        <v>0.47087999999999997</v>
      </c>
      <c r="G217" s="236"/>
      <c r="H217" s="9">
        <v>8.9999999999999993E-3</v>
      </c>
      <c r="I217" s="243"/>
    </row>
    <row r="218" spans="1:10" ht="29.5" thickBot="1" x14ac:dyDescent="0.4">
      <c r="A218" s="230"/>
      <c r="B218" s="230"/>
      <c r="C218" s="120" t="s">
        <v>125</v>
      </c>
      <c r="D218" s="121">
        <v>1.4</v>
      </c>
      <c r="E218" s="122">
        <f>H218*I212</f>
        <v>13.08</v>
      </c>
      <c r="F218" s="123">
        <f>D218*E218</f>
        <v>18.311999999999998</v>
      </c>
      <c r="G218" s="237"/>
      <c r="H218" s="124">
        <v>0.5</v>
      </c>
      <c r="I218" s="244"/>
    </row>
    <row r="219" spans="1:10" ht="15" thickBot="1" x14ac:dyDescent="0.4">
      <c r="A219" s="36" t="s">
        <v>36</v>
      </c>
      <c r="B219" s="37" t="s">
        <v>23</v>
      </c>
      <c r="C219" s="38" t="s">
        <v>24</v>
      </c>
      <c r="D219" s="39">
        <v>0</v>
      </c>
      <c r="E219" s="40">
        <v>0</v>
      </c>
      <c r="F219" s="41">
        <f t="shared" ref="F219:F221" si="49">D219*E219</f>
        <v>0</v>
      </c>
      <c r="G219" s="42">
        <v>0</v>
      </c>
      <c r="H219" s="38"/>
      <c r="I219" s="43"/>
    </row>
    <row r="220" spans="1:10" ht="43.5" x14ac:dyDescent="0.35">
      <c r="A220" s="229" t="s">
        <v>156</v>
      </c>
      <c r="B220" s="229" t="s">
        <v>27</v>
      </c>
      <c r="C220" s="117" t="s">
        <v>120</v>
      </c>
      <c r="D220" s="118">
        <v>1.5</v>
      </c>
      <c r="E220" s="119">
        <f>H220*I220</f>
        <v>7.3141724999999997</v>
      </c>
      <c r="F220" s="7">
        <f t="shared" si="49"/>
        <v>10.971258750000001</v>
      </c>
      <c r="G220" s="235">
        <f>SUM(F220:F226)</f>
        <v>59.904764999999998</v>
      </c>
      <c r="H220" s="8">
        <v>0.38900000000000001</v>
      </c>
      <c r="I220" s="242">
        <f>I205</f>
        <v>18.802499999999998</v>
      </c>
    </row>
    <row r="221" spans="1:10" x14ac:dyDescent="0.35">
      <c r="A221" s="230"/>
      <c r="B221" s="230"/>
      <c r="C221" s="261" t="s">
        <v>121</v>
      </c>
      <c r="D221" s="263">
        <v>2</v>
      </c>
      <c r="E221" s="265">
        <f>H221*I220</f>
        <v>5.9227874999999992</v>
      </c>
      <c r="F221" s="250">
        <f t="shared" si="49"/>
        <v>11.845574999999998</v>
      </c>
      <c r="G221" s="236"/>
      <c r="H221" s="238">
        <v>0.315</v>
      </c>
      <c r="I221" s="243"/>
    </row>
    <row r="222" spans="1:10" x14ac:dyDescent="0.35">
      <c r="A222" s="230"/>
      <c r="B222" s="230"/>
      <c r="C222" s="262"/>
      <c r="D222" s="264"/>
      <c r="E222" s="265"/>
      <c r="F222" s="251"/>
      <c r="G222" s="236"/>
      <c r="H222" s="238"/>
      <c r="I222" s="243"/>
    </row>
    <row r="223" spans="1:10" ht="15" thickBot="1" x14ac:dyDescent="0.4">
      <c r="A223" s="230"/>
      <c r="B223" s="230"/>
      <c r="C223" s="102" t="s">
        <v>122</v>
      </c>
      <c r="D223" s="22">
        <v>4.3</v>
      </c>
      <c r="E223" s="23">
        <f>H223*I220</f>
        <v>3.4784624999999996</v>
      </c>
      <c r="F223" s="13">
        <f t="shared" ref="F223:F225" si="50">D223*E223</f>
        <v>14.957388749999998</v>
      </c>
      <c r="G223" s="236"/>
      <c r="H223" s="14">
        <v>0.185</v>
      </c>
      <c r="I223" s="243"/>
    </row>
    <row r="224" spans="1:10" x14ac:dyDescent="0.35">
      <c r="A224" s="230"/>
      <c r="B224" s="230"/>
      <c r="C224" s="103" t="s">
        <v>123</v>
      </c>
      <c r="D224" s="104">
        <v>4.5</v>
      </c>
      <c r="E224" s="105">
        <f>H224*I220</f>
        <v>1.9178549999999996</v>
      </c>
      <c r="F224" s="13">
        <f t="shared" si="50"/>
        <v>8.6303474999999992</v>
      </c>
      <c r="G224" s="236"/>
      <c r="H224" s="9">
        <v>0.10199999999999999</v>
      </c>
      <c r="I224" s="243"/>
      <c r="J224" s="272" t="s">
        <v>144</v>
      </c>
    </row>
    <row r="225" spans="1:10" x14ac:dyDescent="0.35">
      <c r="A225" s="230"/>
      <c r="B225" s="230"/>
      <c r="C225" s="106" t="s">
        <v>124</v>
      </c>
      <c r="D225" s="16">
        <v>2</v>
      </c>
      <c r="E225" s="17">
        <f>H225*I220</f>
        <v>0.16922249999999997</v>
      </c>
      <c r="F225" s="13">
        <f t="shared" si="50"/>
        <v>0.33844499999999994</v>
      </c>
      <c r="G225" s="236"/>
      <c r="H225" s="9">
        <v>8.9999999999999993E-3</v>
      </c>
      <c r="I225" s="243"/>
      <c r="J225" s="273"/>
    </row>
    <row r="226" spans="1:10" ht="29.5" thickBot="1" x14ac:dyDescent="0.4">
      <c r="A226" s="230"/>
      <c r="B226" s="230"/>
      <c r="C226" s="120" t="s">
        <v>125</v>
      </c>
      <c r="D226" s="121">
        <v>1.4</v>
      </c>
      <c r="E226" s="122">
        <f>H226*I220</f>
        <v>9.4012499999999992</v>
      </c>
      <c r="F226" s="123">
        <f>D226*E226</f>
        <v>13.161749999999998</v>
      </c>
      <c r="G226" s="237"/>
      <c r="H226" s="124">
        <v>0.5</v>
      </c>
      <c r="I226" s="244"/>
      <c r="J226" s="274"/>
    </row>
    <row r="227" spans="1:10" ht="43" thickBot="1" x14ac:dyDescent="0.6">
      <c r="A227" s="44" t="s">
        <v>38</v>
      </c>
      <c r="B227" s="239">
        <f>SUM(G84:G226)</f>
        <v>1425.7588600000001</v>
      </c>
      <c r="C227" s="240"/>
      <c r="D227" s="240"/>
      <c r="E227" s="240"/>
      <c r="F227" s="240"/>
      <c r="G227" s="241"/>
      <c r="H227" s="44" t="s">
        <v>39</v>
      </c>
      <c r="I227" s="46">
        <f>SUM(I84:I226)</f>
        <v>480.14500000000015</v>
      </c>
      <c r="J227" s="176">
        <f>B227/I227</f>
        <v>2.9694339418300717</v>
      </c>
    </row>
  </sheetData>
  <mergeCells count="272">
    <mergeCell ref="S4:S7"/>
    <mergeCell ref="T4:T7"/>
    <mergeCell ref="V4:V7"/>
    <mergeCell ref="S9:S10"/>
    <mergeCell ref="S11:S13"/>
    <mergeCell ref="R2:R18"/>
    <mergeCell ref="T9:T10"/>
    <mergeCell ref="T11:T13"/>
    <mergeCell ref="U4:U7"/>
    <mergeCell ref="U9:U10"/>
    <mergeCell ref="W3:W18"/>
    <mergeCell ref="M159:O159"/>
    <mergeCell ref="M160:O160"/>
    <mergeCell ref="M161:O161"/>
    <mergeCell ref="M162:O162"/>
    <mergeCell ref="J224:J226"/>
    <mergeCell ref="J147:J149"/>
    <mergeCell ref="J1:J3"/>
    <mergeCell ref="K1:L11"/>
    <mergeCell ref="M1:O1"/>
    <mergeCell ref="M2:O2"/>
    <mergeCell ref="M3:O3"/>
    <mergeCell ref="M4:O4"/>
    <mergeCell ref="M7:O7"/>
    <mergeCell ref="M9:O9"/>
    <mergeCell ref="M11:O11"/>
    <mergeCell ref="M6:O6"/>
    <mergeCell ref="M8:O8"/>
    <mergeCell ref="M10:O10"/>
    <mergeCell ref="M5:O5"/>
    <mergeCell ref="K152:L162"/>
    <mergeCell ref="M152:O152"/>
    <mergeCell ref="M153:O153"/>
    <mergeCell ref="M154:O154"/>
    <mergeCell ref="M155:O155"/>
    <mergeCell ref="M156:O156"/>
    <mergeCell ref="M157:O157"/>
    <mergeCell ref="M158:O158"/>
    <mergeCell ref="B227:G227"/>
    <mergeCell ref="A212:A218"/>
    <mergeCell ref="B212:B218"/>
    <mergeCell ref="G212:G218"/>
    <mergeCell ref="I212:I218"/>
    <mergeCell ref="C213:C214"/>
    <mergeCell ref="D213:D214"/>
    <mergeCell ref="E213:E214"/>
    <mergeCell ref="F213:F214"/>
    <mergeCell ref="H213:H214"/>
    <mergeCell ref="G220:G226"/>
    <mergeCell ref="I220:I226"/>
    <mergeCell ref="C221:C222"/>
    <mergeCell ref="D221:D222"/>
    <mergeCell ref="E221:E222"/>
    <mergeCell ref="F221:F222"/>
    <mergeCell ref="H221:H222"/>
    <mergeCell ref="A220:A226"/>
    <mergeCell ref="B220:B226"/>
    <mergeCell ref="B184:B190"/>
    <mergeCell ref="A191:A197"/>
    <mergeCell ref="B191:B197"/>
    <mergeCell ref="A198:A204"/>
    <mergeCell ref="B198:B204"/>
    <mergeCell ref="A205:A211"/>
    <mergeCell ref="B205:B211"/>
    <mergeCell ref="G198:G204"/>
    <mergeCell ref="I198:I204"/>
    <mergeCell ref="C199:C200"/>
    <mergeCell ref="D199:D200"/>
    <mergeCell ref="E199:E200"/>
    <mergeCell ref="F199:F200"/>
    <mergeCell ref="H199:H200"/>
    <mergeCell ref="G205:G211"/>
    <mergeCell ref="I205:I211"/>
    <mergeCell ref="C206:C207"/>
    <mergeCell ref="D206:D207"/>
    <mergeCell ref="E206:E207"/>
    <mergeCell ref="F206:F207"/>
    <mergeCell ref="H206:H207"/>
    <mergeCell ref="G184:G190"/>
    <mergeCell ref="I184:I190"/>
    <mergeCell ref="C185:C186"/>
    <mergeCell ref="D185:D186"/>
    <mergeCell ref="E185:E186"/>
    <mergeCell ref="F185:F186"/>
    <mergeCell ref="H185:H186"/>
    <mergeCell ref="G191:G197"/>
    <mergeCell ref="I191:I197"/>
    <mergeCell ref="C192:C193"/>
    <mergeCell ref="D192:D193"/>
    <mergeCell ref="E192:E193"/>
    <mergeCell ref="F192:F193"/>
    <mergeCell ref="H192:H193"/>
    <mergeCell ref="B162:B168"/>
    <mergeCell ref="B169:B175"/>
    <mergeCell ref="G177:G183"/>
    <mergeCell ref="I177:I183"/>
    <mergeCell ref="C178:C179"/>
    <mergeCell ref="D178:D179"/>
    <mergeCell ref="E178:E179"/>
    <mergeCell ref="F178:F179"/>
    <mergeCell ref="H178:H179"/>
    <mergeCell ref="B177:B183"/>
    <mergeCell ref="G169:G175"/>
    <mergeCell ref="I169:I175"/>
    <mergeCell ref="A152:I152"/>
    <mergeCell ref="A154:A160"/>
    <mergeCell ref="C170:C171"/>
    <mergeCell ref="D170:D171"/>
    <mergeCell ref="E170:E171"/>
    <mergeCell ref="F170:F171"/>
    <mergeCell ref="H170:H171"/>
    <mergeCell ref="A162:A168"/>
    <mergeCell ref="A169:A175"/>
    <mergeCell ref="D155:D156"/>
    <mergeCell ref="E155:E156"/>
    <mergeCell ref="F155:F156"/>
    <mergeCell ref="G154:G160"/>
    <mergeCell ref="I154:I160"/>
    <mergeCell ref="C155:C156"/>
    <mergeCell ref="H155:H156"/>
    <mergeCell ref="B154:B160"/>
    <mergeCell ref="G162:G168"/>
    <mergeCell ref="I162:I168"/>
    <mergeCell ref="C163:C164"/>
    <mergeCell ref="D163:D164"/>
    <mergeCell ref="E163:E164"/>
    <mergeCell ref="F163:F164"/>
    <mergeCell ref="H163:H164"/>
    <mergeCell ref="A177:A183"/>
    <mergeCell ref="A184:A190"/>
    <mergeCell ref="A1:I1"/>
    <mergeCell ref="A3:A20"/>
    <mergeCell ref="B3:B20"/>
    <mergeCell ref="G3:G20"/>
    <mergeCell ref="I3:I20"/>
    <mergeCell ref="C4:C7"/>
    <mergeCell ref="D4:D7"/>
    <mergeCell ref="E4:E7"/>
    <mergeCell ref="F4:F7"/>
    <mergeCell ref="H4:H7"/>
    <mergeCell ref="C11:C12"/>
    <mergeCell ref="D11:D12"/>
    <mergeCell ref="H11:H12"/>
    <mergeCell ref="C13:C15"/>
    <mergeCell ref="H13:H15"/>
    <mergeCell ref="A22:A35"/>
    <mergeCell ref="B22:B35"/>
    <mergeCell ref="G22:G35"/>
    <mergeCell ref="H28:H30"/>
    <mergeCell ref="I36:I49"/>
    <mergeCell ref="C37:C38"/>
    <mergeCell ref="D37:D38"/>
    <mergeCell ref="I22:I35"/>
    <mergeCell ref="C23:C24"/>
    <mergeCell ref="D23:D24"/>
    <mergeCell ref="E23:E24"/>
    <mergeCell ref="F23:F24"/>
    <mergeCell ref="H23:H24"/>
    <mergeCell ref="C26:C27"/>
    <mergeCell ref="D26:D27"/>
    <mergeCell ref="H26:H27"/>
    <mergeCell ref="C28:C30"/>
    <mergeCell ref="C42:C44"/>
    <mergeCell ref="H42:H44"/>
    <mergeCell ref="A51:A64"/>
    <mergeCell ref="B51:B64"/>
    <mergeCell ref="G51:G64"/>
    <mergeCell ref="H57:H59"/>
    <mergeCell ref="A36:A49"/>
    <mergeCell ref="B36:B49"/>
    <mergeCell ref="G36:G49"/>
    <mergeCell ref="E37:E38"/>
    <mergeCell ref="F37:F38"/>
    <mergeCell ref="H37:H38"/>
    <mergeCell ref="C40:C41"/>
    <mergeCell ref="D40:D41"/>
    <mergeCell ref="H40:H41"/>
    <mergeCell ref="I65:I78"/>
    <mergeCell ref="C66:C67"/>
    <mergeCell ref="D66:D67"/>
    <mergeCell ref="E66:E67"/>
    <mergeCell ref="F66:F67"/>
    <mergeCell ref="H66:H67"/>
    <mergeCell ref="C69:C70"/>
    <mergeCell ref="I51:I64"/>
    <mergeCell ref="C52:C53"/>
    <mergeCell ref="D52:D53"/>
    <mergeCell ref="E52:E53"/>
    <mergeCell ref="F52:F53"/>
    <mergeCell ref="H52:H53"/>
    <mergeCell ref="C55:C56"/>
    <mergeCell ref="D55:D56"/>
    <mergeCell ref="H55:H56"/>
    <mergeCell ref="C57:C59"/>
    <mergeCell ref="D69:D70"/>
    <mergeCell ref="H69:H70"/>
    <mergeCell ref="C71:C73"/>
    <mergeCell ref="H71:H73"/>
    <mergeCell ref="A79:A92"/>
    <mergeCell ref="B79:B92"/>
    <mergeCell ref="G79:G92"/>
    <mergeCell ref="H85:H87"/>
    <mergeCell ref="A65:A78"/>
    <mergeCell ref="B65:B78"/>
    <mergeCell ref="G65:G78"/>
    <mergeCell ref="I93:I106"/>
    <mergeCell ref="C94:C95"/>
    <mergeCell ref="D94:D95"/>
    <mergeCell ref="E94:E95"/>
    <mergeCell ref="F94:F95"/>
    <mergeCell ref="H94:H95"/>
    <mergeCell ref="C97:C98"/>
    <mergeCell ref="I79:I92"/>
    <mergeCell ref="C80:C81"/>
    <mergeCell ref="D80:D81"/>
    <mergeCell ref="E80:E81"/>
    <mergeCell ref="F80:F81"/>
    <mergeCell ref="H80:H81"/>
    <mergeCell ref="C83:C84"/>
    <mergeCell ref="D83:D84"/>
    <mergeCell ref="H83:H84"/>
    <mergeCell ref="C85:C87"/>
    <mergeCell ref="C127:C129"/>
    <mergeCell ref="H127:H129"/>
    <mergeCell ref="D97:D98"/>
    <mergeCell ref="H97:H98"/>
    <mergeCell ref="C99:C101"/>
    <mergeCell ref="H99:H101"/>
    <mergeCell ref="A107:A120"/>
    <mergeCell ref="B107:B120"/>
    <mergeCell ref="G107:G120"/>
    <mergeCell ref="H113:H115"/>
    <mergeCell ref="A93:A106"/>
    <mergeCell ref="B93:B106"/>
    <mergeCell ref="G93:G106"/>
    <mergeCell ref="C125:C126"/>
    <mergeCell ref="D125:D126"/>
    <mergeCell ref="H125:H126"/>
    <mergeCell ref="I107:I120"/>
    <mergeCell ref="C108:C109"/>
    <mergeCell ref="D108:D109"/>
    <mergeCell ref="E108:E109"/>
    <mergeCell ref="F108:F109"/>
    <mergeCell ref="H108:H109"/>
    <mergeCell ref="C111:C112"/>
    <mergeCell ref="D111:D112"/>
    <mergeCell ref="H111:H112"/>
    <mergeCell ref="C113:C115"/>
    <mergeCell ref="A136:A149"/>
    <mergeCell ref="B136:B149"/>
    <mergeCell ref="G136:G149"/>
    <mergeCell ref="H142:H144"/>
    <mergeCell ref="A121:A134"/>
    <mergeCell ref="B121:B134"/>
    <mergeCell ref="G121:G134"/>
    <mergeCell ref="B150:G150"/>
    <mergeCell ref="I136:I149"/>
    <mergeCell ref="C137:C138"/>
    <mergeCell ref="D137:D138"/>
    <mergeCell ref="E137:E138"/>
    <mergeCell ref="F137:F138"/>
    <mergeCell ref="H137:H138"/>
    <mergeCell ref="C140:C141"/>
    <mergeCell ref="D140:D141"/>
    <mergeCell ref="H140:H141"/>
    <mergeCell ref="C142:C144"/>
    <mergeCell ref="I121:I134"/>
    <mergeCell ref="C122:C123"/>
    <mergeCell ref="D122:D123"/>
    <mergeCell ref="E122:E123"/>
    <mergeCell ref="F122:F123"/>
    <mergeCell ref="H122:H1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AA037-F08A-48B0-AB92-A3D454EB4B0C}">
  <dimension ref="A1:W228"/>
  <sheetViews>
    <sheetView topLeftCell="I1" zoomScale="77" workbookViewId="0">
      <selection activeCell="R18" sqref="R18"/>
    </sheetView>
  </sheetViews>
  <sheetFormatPr baseColWidth="10" defaultRowHeight="14.5" x14ac:dyDescent="0.35"/>
  <cols>
    <col min="1" max="1" width="21.81640625" customWidth="1"/>
    <col min="4" max="4" width="13.36328125" customWidth="1"/>
    <col min="5" max="5" width="15.453125" customWidth="1"/>
    <col min="6" max="6" width="17.90625" customWidth="1"/>
    <col min="10" max="10" width="33.1796875" customWidth="1"/>
    <col min="18" max="18" width="11.81640625" bestFit="1" customWidth="1"/>
    <col min="20" max="20" width="13.81640625" customWidth="1"/>
    <col min="21" max="21" width="15.6328125" customWidth="1"/>
    <col min="22" max="22" width="16.90625" customWidth="1"/>
  </cols>
  <sheetData>
    <row r="1" spans="1:23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60"/>
      <c r="J1" s="275" t="s">
        <v>145</v>
      </c>
      <c r="K1" s="277" t="s">
        <v>115</v>
      </c>
      <c r="L1" s="278"/>
      <c r="M1" s="284" t="s">
        <v>165</v>
      </c>
      <c r="N1" s="285"/>
      <c r="O1" s="286"/>
      <c r="P1" s="178">
        <v>180</v>
      </c>
      <c r="R1" s="382" t="s">
        <v>166</v>
      </c>
      <c r="S1" s="369" t="s">
        <v>3</v>
      </c>
      <c r="T1" s="2" t="s">
        <v>5</v>
      </c>
      <c r="U1" s="2" t="s">
        <v>4</v>
      </c>
      <c r="V1" s="2" t="s">
        <v>6</v>
      </c>
      <c r="W1" s="3" t="s">
        <v>7</v>
      </c>
    </row>
    <row r="2" spans="1:23" ht="26.5" customHeight="1" thickBot="1" x14ac:dyDescent="0.65">
      <c r="A2" s="1" t="s">
        <v>40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276"/>
      <c r="K2" s="279"/>
      <c r="L2" s="251"/>
      <c r="M2" s="284" t="s">
        <v>165</v>
      </c>
      <c r="N2" s="285"/>
      <c r="O2" s="286"/>
      <c r="P2" s="179">
        <v>38</v>
      </c>
      <c r="R2" s="383"/>
      <c r="S2" s="370" t="s">
        <v>12</v>
      </c>
      <c r="T2" s="6">
        <f>E3+E18+E32+E48+E62+E76+E90+E106+E121+E135</f>
        <v>38.846509999999995</v>
      </c>
      <c r="U2" s="5">
        <v>5</v>
      </c>
      <c r="V2" s="7">
        <f>+T2*U2</f>
        <v>194.23254999999997</v>
      </c>
      <c r="W2" s="392">
        <f>SUM(V2:V17)</f>
        <v>2345.087059</v>
      </c>
    </row>
    <row r="3" spans="1:23" x14ac:dyDescent="0.35">
      <c r="A3" s="229" t="s">
        <v>41</v>
      </c>
      <c r="B3" s="232" t="s">
        <v>11</v>
      </c>
      <c r="C3" s="4" t="s">
        <v>12</v>
      </c>
      <c r="D3" s="5">
        <v>5</v>
      </c>
      <c r="E3" s="6">
        <f>I3*H3</f>
        <v>4.2782499999999999</v>
      </c>
      <c r="F3" s="7">
        <f t="shared" ref="F3:F4" si="0">D3*E3</f>
        <v>21.391249999999999</v>
      </c>
      <c r="G3" s="235">
        <f>SUM(F3:F16)</f>
        <v>300.73892499999999</v>
      </c>
      <c r="H3" s="8">
        <v>0.157</v>
      </c>
      <c r="I3" s="242">
        <f>P3*P10</f>
        <v>27.25</v>
      </c>
      <c r="J3" s="276"/>
      <c r="K3" s="279"/>
      <c r="L3" s="251"/>
      <c r="M3" s="266" t="s">
        <v>164</v>
      </c>
      <c r="N3" s="267"/>
      <c r="O3" s="268"/>
      <c r="P3" s="179">
        <f>AVERAGE(P1:P2)</f>
        <v>109</v>
      </c>
      <c r="R3" s="383"/>
      <c r="S3" s="371" t="s">
        <v>13</v>
      </c>
      <c r="T3" s="249">
        <f>+E4+E19+E33+E49+E63+E77+E91+E107+E122+E136</f>
        <v>116.78695999999999</v>
      </c>
      <c r="U3" s="247">
        <v>5.9</v>
      </c>
      <c r="V3" s="250">
        <f>T3*U3</f>
        <v>689.04306399999996</v>
      </c>
      <c r="W3" s="393"/>
    </row>
    <row r="4" spans="1:23" ht="24" thickBot="1" x14ac:dyDescent="0.6">
      <c r="A4" s="230"/>
      <c r="B4" s="233"/>
      <c r="C4" s="245" t="s">
        <v>13</v>
      </c>
      <c r="D4" s="247">
        <v>5.9</v>
      </c>
      <c r="E4" s="249">
        <f>H4*I3</f>
        <v>12.862</v>
      </c>
      <c r="F4" s="250">
        <f t="shared" si="0"/>
        <v>75.885800000000003</v>
      </c>
      <c r="G4" s="236"/>
      <c r="H4" s="238">
        <v>0.47199999999999998</v>
      </c>
      <c r="I4" s="243"/>
      <c r="J4" s="183">
        <f>J149+J228</f>
        <v>12.878916307431696</v>
      </c>
      <c r="K4" s="279"/>
      <c r="L4" s="251"/>
      <c r="M4" s="266" t="s">
        <v>154</v>
      </c>
      <c r="N4" s="267"/>
      <c r="O4" s="268"/>
      <c r="P4" s="180">
        <v>0.15</v>
      </c>
      <c r="R4" s="383"/>
      <c r="S4" s="371"/>
      <c r="T4" s="249"/>
      <c r="U4" s="247"/>
      <c r="V4" s="250"/>
      <c r="W4" s="393"/>
    </row>
    <row r="5" spans="1:23" x14ac:dyDescent="0.35">
      <c r="A5" s="230"/>
      <c r="B5" s="233"/>
      <c r="C5" s="246"/>
      <c r="D5" s="248"/>
      <c r="E5" s="249"/>
      <c r="F5" s="251"/>
      <c r="G5" s="236"/>
      <c r="H5" s="238"/>
      <c r="I5" s="243"/>
      <c r="K5" s="279"/>
      <c r="L5" s="251"/>
      <c r="M5" s="266" t="s">
        <v>155</v>
      </c>
      <c r="N5" s="267"/>
      <c r="O5" s="268"/>
      <c r="P5" s="180">
        <v>0.12</v>
      </c>
      <c r="R5" s="383"/>
      <c r="S5" s="371"/>
      <c r="T5" s="249"/>
      <c r="U5" s="247"/>
      <c r="V5" s="250"/>
      <c r="W5" s="393"/>
    </row>
    <row r="6" spans="1:23" x14ac:dyDescent="0.35">
      <c r="A6" s="230"/>
      <c r="B6" s="233"/>
      <c r="C6" s="10" t="s">
        <v>14</v>
      </c>
      <c r="D6" s="11">
        <v>3</v>
      </c>
      <c r="E6" s="12">
        <v>6</v>
      </c>
      <c r="F6" s="13">
        <f t="shared" ref="F6:F7" si="1">D6*E6</f>
        <v>18</v>
      </c>
      <c r="G6" s="236"/>
      <c r="H6" s="14">
        <v>9.2999999999999999E-2</v>
      </c>
      <c r="I6" s="243"/>
      <c r="K6" s="279"/>
      <c r="L6" s="251"/>
      <c r="M6" s="266" t="s">
        <v>148</v>
      </c>
      <c r="N6" s="267"/>
      <c r="O6" s="268"/>
      <c r="P6" s="180">
        <v>0.3</v>
      </c>
      <c r="R6" s="383"/>
      <c r="S6" s="372"/>
      <c r="T6" s="249"/>
      <c r="U6" s="248"/>
      <c r="V6" s="251"/>
      <c r="W6" s="393"/>
    </row>
    <row r="7" spans="1:23" x14ac:dyDescent="0.35">
      <c r="A7" s="230"/>
      <c r="B7" s="233"/>
      <c r="C7" s="252" t="s">
        <v>15</v>
      </c>
      <c r="D7" s="254">
        <v>4</v>
      </c>
      <c r="E7" s="15">
        <v>7</v>
      </c>
      <c r="F7" s="13">
        <f t="shared" si="1"/>
        <v>28</v>
      </c>
      <c r="G7" s="236"/>
      <c r="H7" s="238">
        <v>9.2999999999999999E-2</v>
      </c>
      <c r="I7" s="243"/>
      <c r="K7" s="279"/>
      <c r="L7" s="251"/>
      <c r="M7" s="266" t="s">
        <v>149</v>
      </c>
      <c r="N7" s="267"/>
      <c r="O7" s="268"/>
      <c r="P7" s="180">
        <v>0.25</v>
      </c>
      <c r="R7" s="383"/>
      <c r="S7" s="373" t="s">
        <v>14</v>
      </c>
      <c r="T7" s="12">
        <f>+E6+E21+E35+E51+E65+E79+E93+E109+E124+E138</f>
        <v>25.449339999999999</v>
      </c>
      <c r="U7" s="11">
        <v>3</v>
      </c>
      <c r="V7" s="228">
        <f>T7*U7</f>
        <v>76.348019999999991</v>
      </c>
      <c r="W7" s="393"/>
    </row>
    <row r="8" spans="1:23" x14ac:dyDescent="0.35">
      <c r="A8" s="230"/>
      <c r="B8" s="233"/>
      <c r="C8" s="253"/>
      <c r="D8" s="255"/>
      <c r="E8" s="15">
        <v>3</v>
      </c>
      <c r="F8" s="13">
        <f>D7*E8</f>
        <v>12</v>
      </c>
      <c r="G8" s="236"/>
      <c r="H8" s="238"/>
      <c r="I8" s="243"/>
      <c r="K8" s="279"/>
      <c r="L8" s="251"/>
      <c r="M8" s="266" t="s">
        <v>150</v>
      </c>
      <c r="N8" s="267"/>
      <c r="O8" s="268"/>
      <c r="P8" s="180">
        <v>0.25</v>
      </c>
      <c r="R8" s="383"/>
      <c r="S8" s="374" t="s">
        <v>15</v>
      </c>
      <c r="T8" s="385">
        <f>+E7+E8+E22+E23+E36+E37+E52+E53+E66+E67+E80+E81+E93+E94+E110+E111+E125+E126+E139+E140</f>
        <v>33.0274</v>
      </c>
      <c r="U8" s="254">
        <v>4</v>
      </c>
      <c r="V8" s="228">
        <f t="shared" ref="V8:V17" si="2">T8*U8</f>
        <v>132.1096</v>
      </c>
      <c r="W8" s="393"/>
    </row>
    <row r="9" spans="1:23" x14ac:dyDescent="0.35">
      <c r="A9" s="230"/>
      <c r="B9" s="233"/>
      <c r="C9" s="256" t="s">
        <v>16</v>
      </c>
      <c r="D9" s="16">
        <v>3</v>
      </c>
      <c r="E9" s="17">
        <v>1</v>
      </c>
      <c r="F9" s="13">
        <f t="shared" ref="F9:F14" si="3">D9*E9</f>
        <v>3</v>
      </c>
      <c r="G9" s="236"/>
      <c r="H9" s="238">
        <v>0.185</v>
      </c>
      <c r="I9" s="243"/>
      <c r="K9" s="279"/>
      <c r="L9" s="251"/>
      <c r="M9" s="266" t="s">
        <v>153</v>
      </c>
      <c r="N9" s="267"/>
      <c r="O9" s="268"/>
      <c r="P9" s="180">
        <v>0.2</v>
      </c>
      <c r="R9" s="383"/>
      <c r="S9" s="375"/>
      <c r="T9" s="386"/>
      <c r="U9" s="255"/>
      <c r="V9" s="228">
        <f t="shared" si="2"/>
        <v>0</v>
      </c>
      <c r="W9" s="393"/>
    </row>
    <row r="10" spans="1:23" ht="15" thickBot="1" x14ac:dyDescent="0.4">
      <c r="A10" s="230"/>
      <c r="B10" s="233"/>
      <c r="C10" s="256"/>
      <c r="D10" s="16">
        <v>3.5</v>
      </c>
      <c r="E10" s="17">
        <v>2</v>
      </c>
      <c r="F10" s="13">
        <f t="shared" si="3"/>
        <v>7</v>
      </c>
      <c r="G10" s="236"/>
      <c r="H10" s="238"/>
      <c r="I10" s="243"/>
      <c r="K10" s="280"/>
      <c r="L10" s="281"/>
      <c r="M10" s="269" t="s">
        <v>151</v>
      </c>
      <c r="N10" s="270"/>
      <c r="O10" s="271"/>
      <c r="P10" s="185">
        <v>0.25</v>
      </c>
      <c r="R10" s="383"/>
      <c r="S10" s="376" t="s">
        <v>16</v>
      </c>
      <c r="T10" s="387">
        <f>+E9+E11+E24+E26+E38+E40+E54+E56+E68+E70+E82+E84+E96+E98+E112+E114+E127+E129+E141+E143</f>
        <v>32</v>
      </c>
      <c r="U10" s="16">
        <v>3</v>
      </c>
      <c r="V10" s="228">
        <f t="shared" si="2"/>
        <v>96</v>
      </c>
      <c r="W10" s="393"/>
    </row>
    <row r="11" spans="1:23" ht="15" thickBot="1" x14ac:dyDescent="0.4">
      <c r="A11" s="230"/>
      <c r="B11" s="233"/>
      <c r="C11" s="256"/>
      <c r="D11" s="16">
        <v>4</v>
      </c>
      <c r="E11" s="17">
        <v>2</v>
      </c>
      <c r="F11" s="13">
        <f t="shared" si="3"/>
        <v>8</v>
      </c>
      <c r="G11" s="236"/>
      <c r="H11" s="238"/>
      <c r="I11" s="243"/>
      <c r="K11" s="282"/>
      <c r="L11" s="283"/>
      <c r="M11" s="269" t="s">
        <v>152</v>
      </c>
      <c r="N11" s="270"/>
      <c r="O11" s="271"/>
      <c r="P11" s="181">
        <f>P9</f>
        <v>0.2</v>
      </c>
      <c r="R11" s="383"/>
      <c r="S11" s="376"/>
      <c r="T11" s="388"/>
      <c r="U11" s="16">
        <v>3.5</v>
      </c>
      <c r="V11" s="228">
        <f t="shared" si="2"/>
        <v>0</v>
      </c>
      <c r="W11" s="393"/>
    </row>
    <row r="12" spans="1:23" x14ac:dyDescent="0.35">
      <c r="A12" s="230"/>
      <c r="B12" s="233"/>
      <c r="C12" s="18" t="s">
        <v>17</v>
      </c>
      <c r="D12" s="19">
        <v>3.5</v>
      </c>
      <c r="E12" s="20">
        <f>H12*I3</f>
        <v>1.0900000000000001</v>
      </c>
      <c r="F12" s="13">
        <f t="shared" si="3"/>
        <v>3.8150000000000004</v>
      </c>
      <c r="G12" s="236"/>
      <c r="H12" s="14">
        <v>0.04</v>
      </c>
      <c r="I12" s="243"/>
      <c r="R12" s="383"/>
      <c r="S12" s="376"/>
      <c r="T12" s="389"/>
      <c r="U12" s="16">
        <v>4</v>
      </c>
      <c r="V12" s="228">
        <f t="shared" si="2"/>
        <v>0</v>
      </c>
      <c r="W12" s="393"/>
    </row>
    <row r="13" spans="1:23" x14ac:dyDescent="0.35">
      <c r="A13" s="230"/>
      <c r="B13" s="233"/>
      <c r="C13" s="21" t="s">
        <v>18</v>
      </c>
      <c r="D13" s="22">
        <v>3.5</v>
      </c>
      <c r="E13" s="23">
        <f>H13*I3</f>
        <v>13.76125</v>
      </c>
      <c r="F13" s="13">
        <f t="shared" si="3"/>
        <v>48.164375</v>
      </c>
      <c r="G13" s="236"/>
      <c r="H13" s="14">
        <v>0.505</v>
      </c>
      <c r="I13" s="243"/>
      <c r="R13" s="383"/>
      <c r="S13" s="377" t="s">
        <v>17</v>
      </c>
      <c r="T13" s="20">
        <f>+E12+E27+E41+E57+E71+E85+E99+E115+E130+E144</f>
        <v>9.8971999999999998</v>
      </c>
      <c r="U13" s="19">
        <v>3.5</v>
      </c>
      <c r="V13" s="228">
        <f t="shared" si="2"/>
        <v>34.6402</v>
      </c>
      <c r="W13" s="393"/>
    </row>
    <row r="14" spans="1:23" x14ac:dyDescent="0.35">
      <c r="A14" s="230"/>
      <c r="B14" s="233"/>
      <c r="C14" s="24" t="s">
        <v>19</v>
      </c>
      <c r="D14" s="25">
        <v>1.5</v>
      </c>
      <c r="E14" s="26">
        <f>H14*I3</f>
        <v>3.8150000000000004</v>
      </c>
      <c r="F14" s="13">
        <f t="shared" si="3"/>
        <v>5.7225000000000001</v>
      </c>
      <c r="G14" s="236"/>
      <c r="H14" s="14">
        <v>0.14000000000000001</v>
      </c>
      <c r="I14" s="243"/>
      <c r="R14" s="383"/>
      <c r="S14" s="378" t="s">
        <v>18</v>
      </c>
      <c r="T14" s="23">
        <f>+E13+E28+E42+E58+E72+E86+E100+E116+E131+E145</f>
        <v>124.95214999999999</v>
      </c>
      <c r="U14" s="22">
        <v>3.5</v>
      </c>
      <c r="V14" s="228">
        <f t="shared" si="2"/>
        <v>437.33252499999998</v>
      </c>
      <c r="W14" s="393"/>
    </row>
    <row r="15" spans="1:23" x14ac:dyDescent="0.35">
      <c r="A15" s="230"/>
      <c r="B15" s="233"/>
      <c r="C15" s="27" t="s">
        <v>20</v>
      </c>
      <c r="D15" s="28">
        <v>3</v>
      </c>
      <c r="E15" s="29">
        <f>I3*H15</f>
        <v>16.349999999999998</v>
      </c>
      <c r="F15" s="30">
        <f>D15*E15</f>
        <v>49.05</v>
      </c>
      <c r="G15" s="236"/>
      <c r="H15" s="14">
        <v>0.6</v>
      </c>
      <c r="I15" s="243"/>
      <c r="R15" s="383"/>
      <c r="S15" s="379" t="s">
        <v>19</v>
      </c>
      <c r="T15" s="227">
        <f>+E14+E29+E43+E59+E73+E87+E101+E117+E132+E146</f>
        <v>34.6402</v>
      </c>
      <c r="U15" s="226">
        <v>1.5</v>
      </c>
      <c r="V15" s="228">
        <f t="shared" si="2"/>
        <v>51.960300000000004</v>
      </c>
      <c r="W15" s="393"/>
    </row>
    <row r="16" spans="1:23" ht="15" thickBot="1" x14ac:dyDescent="0.4">
      <c r="A16" s="231"/>
      <c r="B16" s="234"/>
      <c r="C16" s="31" t="s">
        <v>21</v>
      </c>
      <c r="D16" s="32">
        <v>1.9</v>
      </c>
      <c r="E16" s="33">
        <f>H16*I3</f>
        <v>10.9</v>
      </c>
      <c r="F16" s="34">
        <f>D16*E16</f>
        <v>20.71</v>
      </c>
      <c r="G16" s="237"/>
      <c r="H16" s="35">
        <v>0.4</v>
      </c>
      <c r="I16" s="244"/>
      <c r="R16" s="383"/>
      <c r="S16" s="380" t="s">
        <v>20</v>
      </c>
      <c r="T16" s="29">
        <f>+E15+E30+E44+E60+E74+E88+E102+E118+E133+E147</f>
        <v>148.45799999999997</v>
      </c>
      <c r="U16" s="28">
        <v>3</v>
      </c>
      <c r="V16" s="228">
        <f t="shared" si="2"/>
        <v>445.37399999999991</v>
      </c>
      <c r="W16" s="393"/>
    </row>
    <row r="17" spans="1:23" ht="15" thickBot="1" x14ac:dyDescent="0.4">
      <c r="A17" s="36" t="s">
        <v>42</v>
      </c>
      <c r="B17" s="37" t="s">
        <v>23</v>
      </c>
      <c r="C17" s="38" t="s">
        <v>24</v>
      </c>
      <c r="D17" s="39">
        <v>0</v>
      </c>
      <c r="E17" s="40">
        <v>0</v>
      </c>
      <c r="F17" s="41">
        <f t="shared" ref="F17:F19" si="4">D17*E17</f>
        <v>0</v>
      </c>
      <c r="G17" s="42">
        <v>0</v>
      </c>
      <c r="H17" s="38"/>
      <c r="I17" s="43"/>
      <c r="R17" s="384"/>
      <c r="S17" s="381" t="s">
        <v>21</v>
      </c>
      <c r="T17" s="33">
        <f>+E16+E31+E45+E61+E75+E89+E103+E119+E134+E148</f>
        <v>98.971999999999994</v>
      </c>
      <c r="U17" s="32">
        <v>1.9</v>
      </c>
      <c r="V17" s="123">
        <f t="shared" si="2"/>
        <v>188.04679999999999</v>
      </c>
      <c r="W17" s="394"/>
    </row>
    <row r="18" spans="1:23" x14ac:dyDescent="0.35">
      <c r="A18" s="229" t="s">
        <v>43</v>
      </c>
      <c r="B18" s="232" t="s">
        <v>44</v>
      </c>
      <c r="C18" s="4" t="s">
        <v>12</v>
      </c>
      <c r="D18" s="5">
        <v>5</v>
      </c>
      <c r="E18" s="6">
        <f>I18*H18</f>
        <v>3.4226000000000001</v>
      </c>
      <c r="F18" s="7">
        <f t="shared" si="4"/>
        <v>17.113</v>
      </c>
      <c r="G18" s="235">
        <f>SUM(F18:F31)</f>
        <v>208.37334000000004</v>
      </c>
      <c r="H18" s="8">
        <v>0.157</v>
      </c>
      <c r="I18" s="242">
        <f>P3*P9</f>
        <v>21.8</v>
      </c>
    </row>
    <row r="19" spans="1:23" x14ac:dyDescent="0.35">
      <c r="A19" s="230"/>
      <c r="B19" s="233"/>
      <c r="C19" s="245" t="s">
        <v>13</v>
      </c>
      <c r="D19" s="247">
        <v>5.9</v>
      </c>
      <c r="E19" s="249">
        <f>H19*I18</f>
        <v>10.2896</v>
      </c>
      <c r="F19" s="250">
        <f t="shared" si="4"/>
        <v>60.708640000000003</v>
      </c>
      <c r="G19" s="236"/>
      <c r="H19" s="238">
        <v>0.47199999999999998</v>
      </c>
      <c r="I19" s="243"/>
    </row>
    <row r="20" spans="1:23" x14ac:dyDescent="0.35">
      <c r="A20" s="230"/>
      <c r="B20" s="233"/>
      <c r="C20" s="246"/>
      <c r="D20" s="248"/>
      <c r="E20" s="249"/>
      <c r="F20" s="251"/>
      <c r="G20" s="236"/>
      <c r="H20" s="238"/>
      <c r="I20" s="243"/>
    </row>
    <row r="21" spans="1:23" x14ac:dyDescent="0.35">
      <c r="A21" s="230"/>
      <c r="B21" s="233"/>
      <c r="C21" s="10" t="s">
        <v>14</v>
      </c>
      <c r="D21" s="11">
        <v>3</v>
      </c>
      <c r="E21" s="12">
        <f>H21*I18</f>
        <v>2.0274000000000001</v>
      </c>
      <c r="F21" s="13">
        <f t="shared" ref="F21:F22" si="5">D21*E21</f>
        <v>6.0822000000000003</v>
      </c>
      <c r="G21" s="236"/>
      <c r="H21" s="14">
        <v>9.2999999999999999E-2</v>
      </c>
      <c r="I21" s="243"/>
    </row>
    <row r="22" spans="1:23" x14ac:dyDescent="0.35">
      <c r="A22" s="230"/>
      <c r="B22" s="233"/>
      <c r="C22" s="252" t="s">
        <v>15</v>
      </c>
      <c r="D22" s="254">
        <v>4</v>
      </c>
      <c r="E22" s="15">
        <v>1</v>
      </c>
      <c r="F22" s="13">
        <f t="shared" si="5"/>
        <v>4</v>
      </c>
      <c r="G22" s="236"/>
      <c r="H22" s="238">
        <v>9.2999999999999999E-2</v>
      </c>
      <c r="I22" s="243"/>
    </row>
    <row r="23" spans="1:23" x14ac:dyDescent="0.35">
      <c r="A23" s="230"/>
      <c r="B23" s="233"/>
      <c r="C23" s="253"/>
      <c r="D23" s="255"/>
      <c r="E23" s="15">
        <v>1</v>
      </c>
      <c r="F23" s="13">
        <f>D22*E23</f>
        <v>4</v>
      </c>
      <c r="G23" s="236"/>
      <c r="H23" s="238"/>
      <c r="I23" s="243"/>
    </row>
    <row r="24" spans="1:23" x14ac:dyDescent="0.35">
      <c r="A24" s="230"/>
      <c r="B24" s="233"/>
      <c r="C24" s="256" t="s">
        <v>16</v>
      </c>
      <c r="D24" s="16">
        <v>3</v>
      </c>
      <c r="E24" s="17">
        <v>1</v>
      </c>
      <c r="F24" s="13">
        <f t="shared" ref="F24:F29" si="6">D24*E24</f>
        <v>3</v>
      </c>
      <c r="G24" s="236"/>
      <c r="H24" s="238">
        <v>0.185</v>
      </c>
      <c r="I24" s="243"/>
    </row>
    <row r="25" spans="1:23" x14ac:dyDescent="0.35">
      <c r="A25" s="230"/>
      <c r="B25" s="233"/>
      <c r="C25" s="256"/>
      <c r="D25" s="16">
        <v>3.5</v>
      </c>
      <c r="E25" s="17">
        <v>1</v>
      </c>
      <c r="F25" s="13">
        <f t="shared" si="6"/>
        <v>3.5</v>
      </c>
      <c r="G25" s="236"/>
      <c r="H25" s="238"/>
      <c r="I25" s="243"/>
    </row>
    <row r="26" spans="1:23" x14ac:dyDescent="0.35">
      <c r="A26" s="230"/>
      <c r="B26" s="233"/>
      <c r="C26" s="256"/>
      <c r="D26" s="16">
        <v>4</v>
      </c>
      <c r="E26" s="17">
        <v>2</v>
      </c>
      <c r="F26" s="13">
        <f t="shared" si="6"/>
        <v>8</v>
      </c>
      <c r="G26" s="236"/>
      <c r="H26" s="238"/>
      <c r="I26" s="243"/>
    </row>
    <row r="27" spans="1:23" x14ac:dyDescent="0.35">
      <c r="A27" s="230"/>
      <c r="B27" s="233"/>
      <c r="C27" s="18" t="s">
        <v>17</v>
      </c>
      <c r="D27" s="19">
        <v>3.5</v>
      </c>
      <c r="E27" s="20">
        <f>H27*I18</f>
        <v>0.872</v>
      </c>
      <c r="F27" s="13">
        <f t="shared" si="6"/>
        <v>3.052</v>
      </c>
      <c r="G27" s="236"/>
      <c r="H27" s="14">
        <v>0.04</v>
      </c>
      <c r="I27" s="243"/>
    </row>
    <row r="28" spans="1:23" x14ac:dyDescent="0.35">
      <c r="A28" s="230"/>
      <c r="B28" s="233"/>
      <c r="C28" s="21" t="s">
        <v>18</v>
      </c>
      <c r="D28" s="22">
        <v>3.5</v>
      </c>
      <c r="E28" s="23">
        <f>H28*I18</f>
        <v>11.009</v>
      </c>
      <c r="F28" s="13">
        <f t="shared" si="6"/>
        <v>38.531500000000001</v>
      </c>
      <c r="G28" s="236"/>
      <c r="H28" s="14">
        <v>0.505</v>
      </c>
      <c r="I28" s="243"/>
    </row>
    <row r="29" spans="1:23" x14ac:dyDescent="0.35">
      <c r="A29" s="230"/>
      <c r="B29" s="233"/>
      <c r="C29" s="24" t="s">
        <v>19</v>
      </c>
      <c r="D29" s="25">
        <v>1.5</v>
      </c>
      <c r="E29" s="26">
        <f>H29*I18</f>
        <v>3.0520000000000005</v>
      </c>
      <c r="F29" s="13">
        <f t="shared" si="6"/>
        <v>4.5780000000000012</v>
      </c>
      <c r="G29" s="236"/>
      <c r="H29" s="14">
        <v>0.14000000000000001</v>
      </c>
      <c r="I29" s="243"/>
    </row>
    <row r="30" spans="1:23" x14ac:dyDescent="0.35">
      <c r="A30" s="230"/>
      <c r="B30" s="233"/>
      <c r="C30" s="27" t="s">
        <v>20</v>
      </c>
      <c r="D30" s="28">
        <v>3</v>
      </c>
      <c r="E30" s="29">
        <f>I18*H30</f>
        <v>13.08</v>
      </c>
      <c r="F30" s="30">
        <f>D30*E30</f>
        <v>39.24</v>
      </c>
      <c r="G30" s="236"/>
      <c r="H30" s="14">
        <v>0.6</v>
      </c>
      <c r="I30" s="243"/>
    </row>
    <row r="31" spans="1:23" ht="15" thickBot="1" x14ac:dyDescent="0.4">
      <c r="A31" s="231"/>
      <c r="B31" s="234"/>
      <c r="C31" s="31" t="s">
        <v>21</v>
      </c>
      <c r="D31" s="32">
        <v>1.9</v>
      </c>
      <c r="E31" s="33">
        <f>H31*I18</f>
        <v>8.7200000000000006</v>
      </c>
      <c r="F31" s="34">
        <f>D31*E31</f>
        <v>16.568000000000001</v>
      </c>
      <c r="G31" s="237"/>
      <c r="H31" s="35">
        <v>0.4</v>
      </c>
      <c r="I31" s="244"/>
    </row>
    <row r="32" spans="1:23" x14ac:dyDescent="0.35">
      <c r="A32" s="229" t="s">
        <v>45</v>
      </c>
      <c r="B32" s="232" t="s">
        <v>44</v>
      </c>
      <c r="C32" s="4" t="s">
        <v>12</v>
      </c>
      <c r="D32" s="5">
        <v>5</v>
      </c>
      <c r="E32" s="6">
        <f>I32*H32</f>
        <v>2.0535600000000001</v>
      </c>
      <c r="F32" s="7">
        <f t="shared" ref="F32:F33" si="7">D32*E32</f>
        <v>10.267800000000001</v>
      </c>
      <c r="G32" s="235">
        <f>SUM(F32:F45)</f>
        <v>123.02400400000001</v>
      </c>
      <c r="H32" s="8">
        <v>0.157</v>
      </c>
      <c r="I32" s="242">
        <f>P5*P3</f>
        <v>13.08</v>
      </c>
    </row>
    <row r="33" spans="1:9" x14ac:dyDescent="0.35">
      <c r="A33" s="230"/>
      <c r="B33" s="233"/>
      <c r="C33" s="245" t="s">
        <v>13</v>
      </c>
      <c r="D33" s="247">
        <v>5.9</v>
      </c>
      <c r="E33" s="249">
        <f>H33*I32</f>
        <v>6.1737599999999997</v>
      </c>
      <c r="F33" s="250">
        <f t="shared" si="7"/>
        <v>36.425184000000002</v>
      </c>
      <c r="G33" s="236"/>
      <c r="H33" s="238">
        <v>0.47199999999999998</v>
      </c>
      <c r="I33" s="243"/>
    </row>
    <row r="34" spans="1:9" x14ac:dyDescent="0.35">
      <c r="A34" s="230"/>
      <c r="B34" s="233"/>
      <c r="C34" s="246"/>
      <c r="D34" s="248"/>
      <c r="E34" s="249"/>
      <c r="F34" s="251"/>
      <c r="G34" s="236"/>
      <c r="H34" s="238"/>
      <c r="I34" s="243"/>
    </row>
    <row r="35" spans="1:9" x14ac:dyDescent="0.35">
      <c r="A35" s="230"/>
      <c r="B35" s="233"/>
      <c r="C35" s="10" t="s">
        <v>14</v>
      </c>
      <c r="D35" s="11">
        <v>3</v>
      </c>
      <c r="E35" s="12">
        <f>H35*I32</f>
        <v>1.21644</v>
      </c>
      <c r="F35" s="13">
        <f t="shared" ref="F35:F36" si="8">D35*E35</f>
        <v>3.6493199999999999</v>
      </c>
      <c r="G35" s="236"/>
      <c r="H35" s="14">
        <v>9.2999999999999999E-2</v>
      </c>
      <c r="I35" s="243"/>
    </row>
    <row r="36" spans="1:9" x14ac:dyDescent="0.35">
      <c r="A36" s="230"/>
      <c r="B36" s="233"/>
      <c r="C36" s="252" t="s">
        <v>15</v>
      </c>
      <c r="D36" s="254">
        <v>4</v>
      </c>
      <c r="E36" s="15">
        <v>1</v>
      </c>
      <c r="F36" s="13">
        <f t="shared" si="8"/>
        <v>4</v>
      </c>
      <c r="G36" s="236"/>
      <c r="H36" s="238">
        <v>9.2999999999999999E-2</v>
      </c>
      <c r="I36" s="243"/>
    </row>
    <row r="37" spans="1:9" x14ac:dyDescent="0.35">
      <c r="A37" s="230"/>
      <c r="B37" s="233"/>
      <c r="C37" s="253"/>
      <c r="D37" s="255"/>
      <c r="E37" s="15">
        <v>0</v>
      </c>
      <c r="F37" s="13">
        <f>D36*E37</f>
        <v>0</v>
      </c>
      <c r="G37" s="236"/>
      <c r="H37" s="238"/>
      <c r="I37" s="243"/>
    </row>
    <row r="38" spans="1:9" x14ac:dyDescent="0.35">
      <c r="A38" s="230"/>
      <c r="B38" s="233"/>
      <c r="C38" s="256" t="s">
        <v>16</v>
      </c>
      <c r="D38" s="16">
        <v>3</v>
      </c>
      <c r="E38" s="17">
        <v>0</v>
      </c>
      <c r="F38" s="13">
        <f t="shared" ref="F38:F43" si="9">D38*E38</f>
        <v>0</v>
      </c>
      <c r="G38" s="236"/>
      <c r="H38" s="238">
        <v>0.185</v>
      </c>
      <c r="I38" s="243"/>
    </row>
    <row r="39" spans="1:9" x14ac:dyDescent="0.35">
      <c r="A39" s="230"/>
      <c r="B39" s="233"/>
      <c r="C39" s="256"/>
      <c r="D39" s="16">
        <v>3.5</v>
      </c>
      <c r="E39" s="17">
        <v>1</v>
      </c>
      <c r="F39" s="13">
        <f t="shared" si="9"/>
        <v>3.5</v>
      </c>
      <c r="G39" s="236"/>
      <c r="H39" s="238"/>
      <c r="I39" s="243"/>
    </row>
    <row r="40" spans="1:9" x14ac:dyDescent="0.35">
      <c r="A40" s="230"/>
      <c r="B40" s="233"/>
      <c r="C40" s="256"/>
      <c r="D40" s="16">
        <v>4</v>
      </c>
      <c r="E40" s="17">
        <v>1</v>
      </c>
      <c r="F40" s="13">
        <f t="shared" si="9"/>
        <v>4</v>
      </c>
      <c r="G40" s="236"/>
      <c r="H40" s="238"/>
      <c r="I40" s="243"/>
    </row>
    <row r="41" spans="1:9" x14ac:dyDescent="0.35">
      <c r="A41" s="230"/>
      <c r="B41" s="233"/>
      <c r="C41" s="18" t="s">
        <v>17</v>
      </c>
      <c r="D41" s="19">
        <v>3.5</v>
      </c>
      <c r="E41" s="20">
        <f>H41*I32</f>
        <v>0.5232</v>
      </c>
      <c r="F41" s="13">
        <f t="shared" si="9"/>
        <v>1.8311999999999999</v>
      </c>
      <c r="G41" s="236"/>
      <c r="H41" s="14">
        <v>0.04</v>
      </c>
      <c r="I41" s="243"/>
    </row>
    <row r="42" spans="1:9" x14ac:dyDescent="0.35">
      <c r="A42" s="230"/>
      <c r="B42" s="233"/>
      <c r="C42" s="21" t="s">
        <v>18</v>
      </c>
      <c r="D42" s="22">
        <v>3.5</v>
      </c>
      <c r="E42" s="23">
        <f>H42*I32</f>
        <v>6.6054000000000004</v>
      </c>
      <c r="F42" s="13">
        <f t="shared" si="9"/>
        <v>23.1189</v>
      </c>
      <c r="G42" s="236"/>
      <c r="H42" s="14">
        <v>0.505</v>
      </c>
      <c r="I42" s="243"/>
    </row>
    <row r="43" spans="1:9" x14ac:dyDescent="0.35">
      <c r="A43" s="230"/>
      <c r="B43" s="233"/>
      <c r="C43" s="24" t="s">
        <v>19</v>
      </c>
      <c r="D43" s="25">
        <v>1.5</v>
      </c>
      <c r="E43" s="26">
        <f>H43*I32</f>
        <v>1.8312000000000002</v>
      </c>
      <c r="F43" s="13">
        <f t="shared" si="9"/>
        <v>2.7468000000000004</v>
      </c>
      <c r="G43" s="236"/>
      <c r="H43" s="14">
        <v>0.14000000000000001</v>
      </c>
      <c r="I43" s="243"/>
    </row>
    <row r="44" spans="1:9" x14ac:dyDescent="0.35">
      <c r="A44" s="230"/>
      <c r="B44" s="233"/>
      <c r="C44" s="27" t="s">
        <v>20</v>
      </c>
      <c r="D44" s="28">
        <v>3</v>
      </c>
      <c r="E44" s="29">
        <f>I32*H44</f>
        <v>7.8479999999999999</v>
      </c>
      <c r="F44" s="30">
        <f>D44*E44</f>
        <v>23.544</v>
      </c>
      <c r="G44" s="236"/>
      <c r="H44" s="14">
        <v>0.6</v>
      </c>
      <c r="I44" s="243"/>
    </row>
    <row r="45" spans="1:9" ht="15" thickBot="1" x14ac:dyDescent="0.4">
      <c r="A45" s="231"/>
      <c r="B45" s="234"/>
      <c r="C45" s="31" t="s">
        <v>21</v>
      </c>
      <c r="D45" s="32">
        <v>1.9</v>
      </c>
      <c r="E45" s="33">
        <f>H45*I32</f>
        <v>5.2320000000000002</v>
      </c>
      <c r="F45" s="34">
        <f>D45*E45</f>
        <v>9.9407999999999994</v>
      </c>
      <c r="G45" s="237"/>
      <c r="H45" s="35">
        <v>0.4</v>
      </c>
      <c r="I45" s="244"/>
    </row>
    <row r="46" spans="1:9" ht="15" thickBot="1" x14ac:dyDescent="0.4">
      <c r="A46" s="36" t="s">
        <v>46</v>
      </c>
      <c r="B46" s="37" t="s">
        <v>23</v>
      </c>
      <c r="C46" s="38" t="s">
        <v>24</v>
      </c>
      <c r="D46" s="39">
        <v>0</v>
      </c>
      <c r="E46" s="40">
        <v>0</v>
      </c>
      <c r="F46" s="41">
        <f t="shared" ref="F46:F49" si="10">D46*E46</f>
        <v>0</v>
      </c>
      <c r="G46" s="42">
        <v>0</v>
      </c>
      <c r="H46" s="38"/>
      <c r="I46" s="43"/>
    </row>
    <row r="47" spans="1:9" ht="15" thickBot="1" x14ac:dyDescent="0.4">
      <c r="A47" s="36" t="s">
        <v>47</v>
      </c>
      <c r="B47" s="37" t="s">
        <v>23</v>
      </c>
      <c r="C47" s="38" t="s">
        <v>24</v>
      </c>
      <c r="D47" s="39">
        <v>0</v>
      </c>
      <c r="E47" s="40">
        <v>0</v>
      </c>
      <c r="F47" s="41">
        <f t="shared" si="10"/>
        <v>0</v>
      </c>
      <c r="G47" s="42">
        <v>0</v>
      </c>
      <c r="H47" s="38"/>
      <c r="I47" s="43"/>
    </row>
    <row r="48" spans="1:9" x14ac:dyDescent="0.35">
      <c r="A48" s="229" t="s">
        <v>48</v>
      </c>
      <c r="B48" s="232" t="s">
        <v>44</v>
      </c>
      <c r="C48" s="4" t="s">
        <v>12</v>
      </c>
      <c r="D48" s="5">
        <v>5</v>
      </c>
      <c r="E48" s="6">
        <f>I48*H48</f>
        <v>3.4226000000000001</v>
      </c>
      <c r="F48" s="7">
        <f t="shared" si="10"/>
        <v>17.113</v>
      </c>
      <c r="G48" s="235">
        <f>SUM(F48:F61)</f>
        <v>209.29114000000004</v>
      </c>
      <c r="H48" s="8">
        <v>0.157</v>
      </c>
      <c r="I48" s="242">
        <f>P9*P3</f>
        <v>21.8</v>
      </c>
    </row>
    <row r="49" spans="1:9" x14ac:dyDescent="0.35">
      <c r="A49" s="230"/>
      <c r="B49" s="233"/>
      <c r="C49" s="245" t="s">
        <v>13</v>
      </c>
      <c r="D49" s="247">
        <v>5.9</v>
      </c>
      <c r="E49" s="249">
        <f>H49*I48</f>
        <v>10.2896</v>
      </c>
      <c r="F49" s="250">
        <f t="shared" si="10"/>
        <v>60.708640000000003</v>
      </c>
      <c r="G49" s="236"/>
      <c r="H49" s="238">
        <v>0.47199999999999998</v>
      </c>
      <c r="I49" s="243"/>
    </row>
    <row r="50" spans="1:9" x14ac:dyDescent="0.35">
      <c r="A50" s="230"/>
      <c r="B50" s="233"/>
      <c r="C50" s="246"/>
      <c r="D50" s="248"/>
      <c r="E50" s="249"/>
      <c r="F50" s="251"/>
      <c r="G50" s="236"/>
      <c r="H50" s="238"/>
      <c r="I50" s="243"/>
    </row>
    <row r="51" spans="1:9" x14ac:dyDescent="0.35">
      <c r="A51" s="230"/>
      <c r="B51" s="233"/>
      <c r="C51" s="10" t="s">
        <v>14</v>
      </c>
      <c r="D51" s="11">
        <v>3</v>
      </c>
      <c r="E51" s="12">
        <v>1</v>
      </c>
      <c r="F51" s="13">
        <f t="shared" ref="F51:F52" si="11">D51*E51</f>
        <v>3</v>
      </c>
      <c r="G51" s="236"/>
      <c r="H51" s="14">
        <v>9.2999999999999999E-2</v>
      </c>
      <c r="I51" s="243"/>
    </row>
    <row r="52" spans="1:9" x14ac:dyDescent="0.35">
      <c r="A52" s="230"/>
      <c r="B52" s="233"/>
      <c r="C52" s="252" t="s">
        <v>15</v>
      </c>
      <c r="D52" s="254">
        <v>4</v>
      </c>
      <c r="E52" s="15">
        <v>2</v>
      </c>
      <c r="F52" s="13">
        <f t="shared" si="11"/>
        <v>8</v>
      </c>
      <c r="G52" s="236"/>
      <c r="H52" s="238">
        <v>9.2999999999999999E-2</v>
      </c>
      <c r="I52" s="243"/>
    </row>
    <row r="53" spans="1:9" x14ac:dyDescent="0.35">
      <c r="A53" s="230"/>
      <c r="B53" s="233"/>
      <c r="C53" s="253"/>
      <c r="D53" s="255"/>
      <c r="E53" s="15">
        <v>1</v>
      </c>
      <c r="F53" s="13">
        <f>D52*E53</f>
        <v>4</v>
      </c>
      <c r="G53" s="236"/>
      <c r="H53" s="238"/>
      <c r="I53" s="243"/>
    </row>
    <row r="54" spans="1:9" x14ac:dyDescent="0.35">
      <c r="A54" s="230"/>
      <c r="B54" s="233"/>
      <c r="C54" s="256" t="s">
        <v>16</v>
      </c>
      <c r="D54" s="16">
        <v>3</v>
      </c>
      <c r="E54" s="17">
        <v>1</v>
      </c>
      <c r="F54" s="13">
        <f t="shared" ref="F54:F59" si="12">D54*E54</f>
        <v>3</v>
      </c>
      <c r="G54" s="236"/>
      <c r="H54" s="238">
        <v>0.185</v>
      </c>
      <c r="I54" s="243"/>
    </row>
    <row r="55" spans="1:9" x14ac:dyDescent="0.35">
      <c r="A55" s="230"/>
      <c r="B55" s="233"/>
      <c r="C55" s="256"/>
      <c r="D55" s="16">
        <v>3.5</v>
      </c>
      <c r="E55" s="17">
        <v>1</v>
      </c>
      <c r="F55" s="13">
        <f t="shared" si="12"/>
        <v>3.5</v>
      </c>
      <c r="G55" s="236"/>
      <c r="H55" s="238"/>
      <c r="I55" s="243"/>
    </row>
    <row r="56" spans="1:9" x14ac:dyDescent="0.35">
      <c r="A56" s="230"/>
      <c r="B56" s="233"/>
      <c r="C56" s="256"/>
      <c r="D56" s="16">
        <v>4</v>
      </c>
      <c r="E56" s="17">
        <v>2</v>
      </c>
      <c r="F56" s="13">
        <f t="shared" si="12"/>
        <v>8</v>
      </c>
      <c r="G56" s="236"/>
      <c r="H56" s="238"/>
      <c r="I56" s="243"/>
    </row>
    <row r="57" spans="1:9" x14ac:dyDescent="0.35">
      <c r="A57" s="230"/>
      <c r="B57" s="233"/>
      <c r="C57" s="18" t="s">
        <v>17</v>
      </c>
      <c r="D57" s="19">
        <v>3.5</v>
      </c>
      <c r="E57" s="20">
        <f>H57*I48</f>
        <v>0.872</v>
      </c>
      <c r="F57" s="13">
        <f t="shared" si="12"/>
        <v>3.052</v>
      </c>
      <c r="G57" s="236"/>
      <c r="H57" s="14">
        <v>0.04</v>
      </c>
      <c r="I57" s="243"/>
    </row>
    <row r="58" spans="1:9" x14ac:dyDescent="0.35">
      <c r="A58" s="230"/>
      <c r="B58" s="233"/>
      <c r="C58" s="21" t="s">
        <v>18</v>
      </c>
      <c r="D58" s="22">
        <v>3.5</v>
      </c>
      <c r="E58" s="23">
        <f>H58*I48</f>
        <v>11.009</v>
      </c>
      <c r="F58" s="13">
        <f t="shared" si="12"/>
        <v>38.531500000000001</v>
      </c>
      <c r="G58" s="236"/>
      <c r="H58" s="14">
        <v>0.505</v>
      </c>
      <c r="I58" s="243"/>
    </row>
    <row r="59" spans="1:9" x14ac:dyDescent="0.35">
      <c r="A59" s="230"/>
      <c r="B59" s="233"/>
      <c r="C59" s="24" t="s">
        <v>19</v>
      </c>
      <c r="D59" s="25">
        <v>1.5</v>
      </c>
      <c r="E59" s="26">
        <f>H59*I48</f>
        <v>3.0520000000000005</v>
      </c>
      <c r="F59" s="13">
        <f t="shared" si="12"/>
        <v>4.5780000000000012</v>
      </c>
      <c r="G59" s="236"/>
      <c r="H59" s="14">
        <v>0.14000000000000001</v>
      </c>
      <c r="I59" s="243"/>
    </row>
    <row r="60" spans="1:9" x14ac:dyDescent="0.35">
      <c r="A60" s="230"/>
      <c r="B60" s="233"/>
      <c r="C60" s="27" t="s">
        <v>20</v>
      </c>
      <c r="D60" s="28">
        <v>3</v>
      </c>
      <c r="E60" s="29">
        <f>I48*H60</f>
        <v>13.08</v>
      </c>
      <c r="F60" s="30">
        <f>D60*E60</f>
        <v>39.24</v>
      </c>
      <c r="G60" s="236"/>
      <c r="H60" s="14">
        <v>0.6</v>
      </c>
      <c r="I60" s="243"/>
    </row>
    <row r="61" spans="1:9" ht="15" thickBot="1" x14ac:dyDescent="0.4">
      <c r="A61" s="231"/>
      <c r="B61" s="234"/>
      <c r="C61" s="31" t="s">
        <v>21</v>
      </c>
      <c r="D61" s="32">
        <v>1.9</v>
      </c>
      <c r="E61" s="33">
        <f>H61*I48</f>
        <v>8.7200000000000006</v>
      </c>
      <c r="F61" s="34">
        <f>D61*E61</f>
        <v>16.568000000000001</v>
      </c>
      <c r="G61" s="237"/>
      <c r="H61" s="35">
        <v>0.4</v>
      </c>
      <c r="I61" s="244"/>
    </row>
    <row r="62" spans="1:9" x14ac:dyDescent="0.35">
      <c r="A62" s="229" t="s">
        <v>49</v>
      </c>
      <c r="B62" s="232" t="s">
        <v>11</v>
      </c>
      <c r="C62" s="4" t="s">
        <v>12</v>
      </c>
      <c r="D62" s="5">
        <v>5</v>
      </c>
      <c r="E62" s="6">
        <f>I62*H62</f>
        <v>2.5669499999999998</v>
      </c>
      <c r="F62" s="7">
        <f t="shared" ref="F62:F63" si="13">D62*E62</f>
        <v>12.83475</v>
      </c>
      <c r="G62" s="235">
        <f>SUM(F62:F75)</f>
        <v>157.90500499999996</v>
      </c>
      <c r="H62" s="8">
        <v>0.157</v>
      </c>
      <c r="I62" s="242">
        <f>P4*P3</f>
        <v>16.349999999999998</v>
      </c>
    </row>
    <row r="63" spans="1:9" x14ac:dyDescent="0.35">
      <c r="A63" s="230"/>
      <c r="B63" s="233"/>
      <c r="C63" s="245" t="s">
        <v>13</v>
      </c>
      <c r="D63" s="247">
        <v>5.9</v>
      </c>
      <c r="E63" s="249">
        <f>H63*I62</f>
        <v>7.7171999999999983</v>
      </c>
      <c r="F63" s="250">
        <f t="shared" si="13"/>
        <v>45.531479999999995</v>
      </c>
      <c r="G63" s="236"/>
      <c r="H63" s="238">
        <v>0.47199999999999998</v>
      </c>
      <c r="I63" s="243"/>
    </row>
    <row r="64" spans="1:9" x14ac:dyDescent="0.35">
      <c r="A64" s="230"/>
      <c r="B64" s="233"/>
      <c r="C64" s="246"/>
      <c r="D64" s="248"/>
      <c r="E64" s="249"/>
      <c r="F64" s="251"/>
      <c r="G64" s="236"/>
      <c r="H64" s="238"/>
      <c r="I64" s="243"/>
    </row>
    <row r="65" spans="1:9" x14ac:dyDescent="0.35">
      <c r="A65" s="230"/>
      <c r="B65" s="233"/>
      <c r="C65" s="10" t="s">
        <v>14</v>
      </c>
      <c r="D65" s="11">
        <v>3</v>
      </c>
      <c r="E65" s="12">
        <f>H65*I62</f>
        <v>1.5205499999999998</v>
      </c>
      <c r="F65" s="13">
        <f t="shared" ref="F65:F66" si="14">D65*E65</f>
        <v>4.5616499999999993</v>
      </c>
      <c r="G65" s="236"/>
      <c r="H65" s="14">
        <v>9.2999999999999999E-2</v>
      </c>
      <c r="I65" s="243"/>
    </row>
    <row r="66" spans="1:9" x14ac:dyDescent="0.35">
      <c r="A66" s="230"/>
      <c r="B66" s="233"/>
      <c r="C66" s="252" t="s">
        <v>15</v>
      </c>
      <c r="D66" s="254">
        <v>4</v>
      </c>
      <c r="E66" s="15">
        <v>1</v>
      </c>
      <c r="F66" s="13">
        <f t="shared" si="14"/>
        <v>4</v>
      </c>
      <c r="G66" s="236"/>
      <c r="H66" s="238">
        <v>9.2999999999999999E-2</v>
      </c>
      <c r="I66" s="243"/>
    </row>
    <row r="67" spans="1:9" x14ac:dyDescent="0.35">
      <c r="A67" s="230"/>
      <c r="B67" s="233"/>
      <c r="C67" s="253"/>
      <c r="D67" s="255"/>
      <c r="E67" s="15">
        <v>1</v>
      </c>
      <c r="F67" s="13">
        <f>D66*E67</f>
        <v>4</v>
      </c>
      <c r="G67" s="236"/>
      <c r="H67" s="238"/>
      <c r="I67" s="243"/>
    </row>
    <row r="68" spans="1:9" x14ac:dyDescent="0.35">
      <c r="A68" s="230"/>
      <c r="B68" s="233"/>
      <c r="C68" s="256" t="s">
        <v>16</v>
      </c>
      <c r="D68" s="16">
        <v>3</v>
      </c>
      <c r="E68" s="17">
        <v>1</v>
      </c>
      <c r="F68" s="13">
        <f t="shared" ref="F68:F73" si="15">D68*E68</f>
        <v>3</v>
      </c>
      <c r="G68" s="236"/>
      <c r="H68" s="238">
        <v>0.185</v>
      </c>
      <c r="I68" s="243"/>
    </row>
    <row r="69" spans="1:9" x14ac:dyDescent="0.35">
      <c r="A69" s="230"/>
      <c r="B69" s="233"/>
      <c r="C69" s="256"/>
      <c r="D69" s="16">
        <v>3.5</v>
      </c>
      <c r="E69" s="17">
        <v>1</v>
      </c>
      <c r="F69" s="13">
        <f t="shared" si="15"/>
        <v>3.5</v>
      </c>
      <c r="G69" s="236"/>
      <c r="H69" s="238"/>
      <c r="I69" s="243"/>
    </row>
    <row r="70" spans="1:9" x14ac:dyDescent="0.35">
      <c r="A70" s="230"/>
      <c r="B70" s="233"/>
      <c r="C70" s="256"/>
      <c r="D70" s="16">
        <v>4</v>
      </c>
      <c r="E70" s="17">
        <v>1</v>
      </c>
      <c r="F70" s="13">
        <f t="shared" si="15"/>
        <v>4</v>
      </c>
      <c r="G70" s="236"/>
      <c r="H70" s="238"/>
      <c r="I70" s="243"/>
    </row>
    <row r="71" spans="1:9" x14ac:dyDescent="0.35">
      <c r="A71" s="230"/>
      <c r="B71" s="233"/>
      <c r="C71" s="18" t="s">
        <v>17</v>
      </c>
      <c r="D71" s="19">
        <v>3.5</v>
      </c>
      <c r="E71" s="20">
        <f>H71*I62</f>
        <v>0.65399999999999991</v>
      </c>
      <c r="F71" s="13">
        <f t="shared" si="15"/>
        <v>2.2889999999999997</v>
      </c>
      <c r="G71" s="236"/>
      <c r="H71" s="14">
        <v>0.04</v>
      </c>
      <c r="I71" s="243"/>
    </row>
    <row r="72" spans="1:9" x14ac:dyDescent="0.35">
      <c r="A72" s="230"/>
      <c r="B72" s="233"/>
      <c r="C72" s="21" t="s">
        <v>18</v>
      </c>
      <c r="D72" s="22">
        <v>3.5</v>
      </c>
      <c r="E72" s="23">
        <f>H72*I62</f>
        <v>8.2567499999999985</v>
      </c>
      <c r="F72" s="13">
        <f t="shared" si="15"/>
        <v>28.898624999999996</v>
      </c>
      <c r="G72" s="236"/>
      <c r="H72" s="14">
        <v>0.505</v>
      </c>
      <c r="I72" s="243"/>
    </row>
    <row r="73" spans="1:9" x14ac:dyDescent="0.35">
      <c r="A73" s="230"/>
      <c r="B73" s="233"/>
      <c r="C73" s="24" t="s">
        <v>19</v>
      </c>
      <c r="D73" s="25">
        <v>1.5</v>
      </c>
      <c r="E73" s="26">
        <f>H73*I62</f>
        <v>2.2889999999999997</v>
      </c>
      <c r="F73" s="13">
        <f t="shared" si="15"/>
        <v>3.4334999999999996</v>
      </c>
      <c r="G73" s="236"/>
      <c r="H73" s="14">
        <v>0.14000000000000001</v>
      </c>
      <c r="I73" s="243"/>
    </row>
    <row r="74" spans="1:9" x14ac:dyDescent="0.35">
      <c r="A74" s="230"/>
      <c r="B74" s="233"/>
      <c r="C74" s="27" t="s">
        <v>20</v>
      </c>
      <c r="D74" s="28">
        <v>3</v>
      </c>
      <c r="E74" s="29">
        <f>I62*H74</f>
        <v>9.8099999999999987</v>
      </c>
      <c r="F74" s="30">
        <f>D74*E74</f>
        <v>29.429999999999996</v>
      </c>
      <c r="G74" s="236"/>
      <c r="H74" s="14">
        <v>0.6</v>
      </c>
      <c r="I74" s="243"/>
    </row>
    <row r="75" spans="1:9" ht="15" thickBot="1" x14ac:dyDescent="0.4">
      <c r="A75" s="231"/>
      <c r="B75" s="234"/>
      <c r="C75" s="31" t="s">
        <v>21</v>
      </c>
      <c r="D75" s="32">
        <v>1.9</v>
      </c>
      <c r="E75" s="33">
        <f>H75*I62</f>
        <v>6.5399999999999991</v>
      </c>
      <c r="F75" s="34">
        <f>D75*E75</f>
        <v>12.425999999999998</v>
      </c>
      <c r="G75" s="237"/>
      <c r="H75" s="35">
        <v>0.4</v>
      </c>
      <c r="I75" s="244"/>
    </row>
    <row r="76" spans="1:9" x14ac:dyDescent="0.35">
      <c r="A76" s="229" t="s">
        <v>50</v>
      </c>
      <c r="B76" s="232" t="s">
        <v>11</v>
      </c>
      <c r="C76" s="4" t="s">
        <v>12</v>
      </c>
      <c r="D76" s="5">
        <v>5</v>
      </c>
      <c r="E76" s="6">
        <f>I76*H76</f>
        <v>5.1338999999999997</v>
      </c>
      <c r="F76" s="7">
        <f t="shared" ref="F76:F77" si="16">D76*E76</f>
        <v>25.669499999999999</v>
      </c>
      <c r="G76" s="235">
        <f>SUM(F76:F89)</f>
        <v>311.81000999999992</v>
      </c>
      <c r="H76" s="8">
        <v>0.157</v>
      </c>
      <c r="I76" s="242">
        <f>P3*P6</f>
        <v>32.699999999999996</v>
      </c>
    </row>
    <row r="77" spans="1:9" x14ac:dyDescent="0.35">
      <c r="A77" s="230"/>
      <c r="B77" s="233"/>
      <c r="C77" s="245" t="s">
        <v>13</v>
      </c>
      <c r="D77" s="247">
        <v>5.9</v>
      </c>
      <c r="E77" s="249">
        <f>H77*I76</f>
        <v>15.434399999999997</v>
      </c>
      <c r="F77" s="250">
        <f t="shared" si="16"/>
        <v>91.06295999999999</v>
      </c>
      <c r="G77" s="236"/>
      <c r="H77" s="238">
        <v>0.47199999999999998</v>
      </c>
      <c r="I77" s="243"/>
    </row>
    <row r="78" spans="1:9" x14ac:dyDescent="0.35">
      <c r="A78" s="230"/>
      <c r="B78" s="233"/>
      <c r="C78" s="246"/>
      <c r="D78" s="248"/>
      <c r="E78" s="249"/>
      <c r="F78" s="251"/>
      <c r="G78" s="236"/>
      <c r="H78" s="238"/>
      <c r="I78" s="243"/>
    </row>
    <row r="79" spans="1:9" x14ac:dyDescent="0.35">
      <c r="A79" s="230"/>
      <c r="B79" s="233"/>
      <c r="C79" s="10" t="s">
        <v>14</v>
      </c>
      <c r="D79" s="11">
        <v>3</v>
      </c>
      <c r="E79" s="12">
        <f>H79*I76</f>
        <v>3.0410999999999997</v>
      </c>
      <c r="F79" s="13">
        <f t="shared" ref="F79:F80" si="17">D79*E79</f>
        <v>9.1232999999999986</v>
      </c>
      <c r="G79" s="236"/>
      <c r="H79" s="14">
        <v>9.2999999999999999E-2</v>
      </c>
      <c r="I79" s="243"/>
    </row>
    <row r="80" spans="1:9" x14ac:dyDescent="0.35">
      <c r="A80" s="230"/>
      <c r="B80" s="233"/>
      <c r="C80" s="252" t="s">
        <v>15</v>
      </c>
      <c r="D80" s="254">
        <v>4</v>
      </c>
      <c r="E80" s="15">
        <v>1</v>
      </c>
      <c r="F80" s="13">
        <f t="shared" si="17"/>
        <v>4</v>
      </c>
      <c r="G80" s="236"/>
      <c r="H80" s="238">
        <v>9.2999999999999999E-2</v>
      </c>
      <c r="I80" s="243"/>
    </row>
    <row r="81" spans="1:9" x14ac:dyDescent="0.35">
      <c r="A81" s="230"/>
      <c r="B81" s="233"/>
      <c r="C81" s="253"/>
      <c r="D81" s="255"/>
      <c r="E81" s="15">
        <v>2</v>
      </c>
      <c r="F81" s="13">
        <f>D80*E81</f>
        <v>8</v>
      </c>
      <c r="G81" s="236"/>
      <c r="H81" s="238"/>
      <c r="I81" s="243"/>
    </row>
    <row r="82" spans="1:9" x14ac:dyDescent="0.35">
      <c r="A82" s="230"/>
      <c r="B82" s="233"/>
      <c r="C82" s="256" t="s">
        <v>16</v>
      </c>
      <c r="D82" s="16">
        <v>3</v>
      </c>
      <c r="E82" s="17">
        <v>2</v>
      </c>
      <c r="F82" s="13">
        <f t="shared" ref="F82:F87" si="18">D82*E82</f>
        <v>6</v>
      </c>
      <c r="G82" s="236"/>
      <c r="H82" s="238">
        <v>0.185</v>
      </c>
      <c r="I82" s="243"/>
    </row>
    <row r="83" spans="1:9" x14ac:dyDescent="0.35">
      <c r="A83" s="230"/>
      <c r="B83" s="233"/>
      <c r="C83" s="256"/>
      <c r="D83" s="16">
        <v>3.5</v>
      </c>
      <c r="E83" s="17">
        <v>2</v>
      </c>
      <c r="F83" s="13">
        <f t="shared" si="18"/>
        <v>7</v>
      </c>
      <c r="G83" s="236"/>
      <c r="H83" s="238"/>
      <c r="I83" s="243"/>
    </row>
    <row r="84" spans="1:9" x14ac:dyDescent="0.35">
      <c r="A84" s="230"/>
      <c r="B84" s="233"/>
      <c r="C84" s="256"/>
      <c r="D84" s="16">
        <v>4</v>
      </c>
      <c r="E84" s="17">
        <v>2</v>
      </c>
      <c r="F84" s="13">
        <f t="shared" si="18"/>
        <v>8</v>
      </c>
      <c r="G84" s="236"/>
      <c r="H84" s="238"/>
      <c r="I84" s="243"/>
    </row>
    <row r="85" spans="1:9" x14ac:dyDescent="0.35">
      <c r="A85" s="230"/>
      <c r="B85" s="233"/>
      <c r="C85" s="18" t="s">
        <v>17</v>
      </c>
      <c r="D85" s="19">
        <v>3.5</v>
      </c>
      <c r="E85" s="20">
        <f>H85*I76</f>
        <v>1.3079999999999998</v>
      </c>
      <c r="F85" s="13">
        <f t="shared" si="18"/>
        <v>4.5779999999999994</v>
      </c>
      <c r="G85" s="236"/>
      <c r="H85" s="14">
        <v>0.04</v>
      </c>
      <c r="I85" s="243"/>
    </row>
    <row r="86" spans="1:9" x14ac:dyDescent="0.35">
      <c r="A86" s="230"/>
      <c r="B86" s="233"/>
      <c r="C86" s="21" t="s">
        <v>18</v>
      </c>
      <c r="D86" s="22">
        <v>3.5</v>
      </c>
      <c r="E86" s="23">
        <f>H86*I76</f>
        <v>16.513499999999997</v>
      </c>
      <c r="F86" s="13">
        <f t="shared" si="18"/>
        <v>57.797249999999991</v>
      </c>
      <c r="G86" s="236"/>
      <c r="H86" s="14">
        <v>0.505</v>
      </c>
      <c r="I86" s="243"/>
    </row>
    <row r="87" spans="1:9" x14ac:dyDescent="0.35">
      <c r="A87" s="230"/>
      <c r="B87" s="233"/>
      <c r="C87" s="24" t="s">
        <v>19</v>
      </c>
      <c r="D87" s="25">
        <v>1.5</v>
      </c>
      <c r="E87" s="26">
        <f>H87*I76</f>
        <v>4.5779999999999994</v>
      </c>
      <c r="F87" s="13">
        <f t="shared" si="18"/>
        <v>6.8669999999999991</v>
      </c>
      <c r="G87" s="236"/>
      <c r="H87" s="14">
        <v>0.14000000000000001</v>
      </c>
      <c r="I87" s="243"/>
    </row>
    <row r="88" spans="1:9" x14ac:dyDescent="0.35">
      <c r="A88" s="230"/>
      <c r="B88" s="233"/>
      <c r="C88" s="27" t="s">
        <v>20</v>
      </c>
      <c r="D88" s="28">
        <v>3</v>
      </c>
      <c r="E88" s="29">
        <f>I76*H88</f>
        <v>19.619999999999997</v>
      </c>
      <c r="F88" s="30">
        <f>D88*E88</f>
        <v>58.859999999999992</v>
      </c>
      <c r="G88" s="236"/>
      <c r="H88" s="14">
        <v>0.6</v>
      </c>
      <c r="I88" s="243"/>
    </row>
    <row r="89" spans="1:9" ht="15" thickBot="1" x14ac:dyDescent="0.4">
      <c r="A89" s="231"/>
      <c r="B89" s="234"/>
      <c r="C89" s="31" t="s">
        <v>21</v>
      </c>
      <c r="D89" s="32">
        <v>1.9</v>
      </c>
      <c r="E89" s="33">
        <f>H89*I76</f>
        <v>13.079999999999998</v>
      </c>
      <c r="F89" s="34">
        <f>D89*E89</f>
        <v>24.851999999999997</v>
      </c>
      <c r="G89" s="237"/>
      <c r="H89" s="35">
        <v>0.4</v>
      </c>
      <c r="I89" s="244"/>
    </row>
    <row r="90" spans="1:9" x14ac:dyDescent="0.35">
      <c r="A90" s="229" t="s">
        <v>51</v>
      </c>
      <c r="B90" s="232" t="s">
        <v>52</v>
      </c>
      <c r="C90" s="4" t="s">
        <v>12</v>
      </c>
      <c r="D90" s="5">
        <v>5</v>
      </c>
      <c r="E90" s="6">
        <f>I90*H90</f>
        <v>3.4226000000000001</v>
      </c>
      <c r="F90" s="7">
        <f t="shared" ref="F90:F91" si="19">D90*E90</f>
        <v>17.113</v>
      </c>
      <c r="G90" s="235">
        <f>SUM(F90:F103)</f>
        <v>208.37334000000004</v>
      </c>
      <c r="H90" s="8">
        <v>0.157</v>
      </c>
      <c r="I90" s="242">
        <f>P9*P3</f>
        <v>21.8</v>
      </c>
    </row>
    <row r="91" spans="1:9" x14ac:dyDescent="0.35">
      <c r="A91" s="230"/>
      <c r="B91" s="233"/>
      <c r="C91" s="245" t="s">
        <v>13</v>
      </c>
      <c r="D91" s="247">
        <v>5.9</v>
      </c>
      <c r="E91" s="249">
        <f>H91*I90</f>
        <v>10.2896</v>
      </c>
      <c r="F91" s="250">
        <f t="shared" si="19"/>
        <v>60.708640000000003</v>
      </c>
      <c r="G91" s="236"/>
      <c r="H91" s="238">
        <v>0.47199999999999998</v>
      </c>
      <c r="I91" s="243"/>
    </row>
    <row r="92" spans="1:9" x14ac:dyDescent="0.35">
      <c r="A92" s="230"/>
      <c r="B92" s="233"/>
      <c r="C92" s="246"/>
      <c r="D92" s="248"/>
      <c r="E92" s="249"/>
      <c r="F92" s="251"/>
      <c r="G92" s="236"/>
      <c r="H92" s="238"/>
      <c r="I92" s="243"/>
    </row>
    <row r="93" spans="1:9" x14ac:dyDescent="0.35">
      <c r="A93" s="230"/>
      <c r="B93" s="233"/>
      <c r="C93" s="10" t="s">
        <v>14</v>
      </c>
      <c r="D93" s="11">
        <v>3</v>
      </c>
      <c r="E93" s="12">
        <f>H93*I90</f>
        <v>2.0274000000000001</v>
      </c>
      <c r="F93" s="13">
        <f t="shared" ref="F93:F94" si="20">D93*E93</f>
        <v>6.0822000000000003</v>
      </c>
      <c r="G93" s="236"/>
      <c r="H93" s="14">
        <v>9.2999999999999999E-2</v>
      </c>
      <c r="I93" s="243"/>
    </row>
    <row r="94" spans="1:9" x14ac:dyDescent="0.35">
      <c r="A94" s="230"/>
      <c r="B94" s="233"/>
      <c r="C94" s="252" t="s">
        <v>15</v>
      </c>
      <c r="D94" s="254">
        <v>4</v>
      </c>
      <c r="E94" s="15">
        <v>1</v>
      </c>
      <c r="F94" s="13">
        <f t="shared" si="20"/>
        <v>4</v>
      </c>
      <c r="G94" s="236"/>
      <c r="H94" s="238">
        <v>9.2999999999999999E-2</v>
      </c>
      <c r="I94" s="243"/>
    </row>
    <row r="95" spans="1:9" x14ac:dyDescent="0.35">
      <c r="A95" s="230"/>
      <c r="B95" s="233"/>
      <c r="C95" s="253"/>
      <c r="D95" s="255"/>
      <c r="E95" s="15">
        <v>1</v>
      </c>
      <c r="F95" s="13">
        <f>D94*E95</f>
        <v>4</v>
      </c>
      <c r="G95" s="236"/>
      <c r="H95" s="238"/>
      <c r="I95" s="243"/>
    </row>
    <row r="96" spans="1:9" x14ac:dyDescent="0.35">
      <c r="A96" s="230"/>
      <c r="B96" s="233"/>
      <c r="C96" s="256" t="s">
        <v>16</v>
      </c>
      <c r="D96" s="16">
        <v>3</v>
      </c>
      <c r="E96" s="17">
        <v>1</v>
      </c>
      <c r="F96" s="13">
        <f t="shared" ref="F96:F101" si="21">D96*E96</f>
        <v>3</v>
      </c>
      <c r="G96" s="236"/>
      <c r="H96" s="238">
        <v>0.185</v>
      </c>
      <c r="I96" s="243"/>
    </row>
    <row r="97" spans="1:9" x14ac:dyDescent="0.35">
      <c r="A97" s="230"/>
      <c r="B97" s="233"/>
      <c r="C97" s="256"/>
      <c r="D97" s="16">
        <v>3.5</v>
      </c>
      <c r="E97" s="17">
        <v>1</v>
      </c>
      <c r="F97" s="13">
        <f t="shared" si="21"/>
        <v>3.5</v>
      </c>
      <c r="G97" s="236"/>
      <c r="H97" s="238"/>
      <c r="I97" s="243"/>
    </row>
    <row r="98" spans="1:9" x14ac:dyDescent="0.35">
      <c r="A98" s="230"/>
      <c r="B98" s="233"/>
      <c r="C98" s="256"/>
      <c r="D98" s="16">
        <v>4</v>
      </c>
      <c r="E98" s="17">
        <v>2</v>
      </c>
      <c r="F98" s="13">
        <f t="shared" si="21"/>
        <v>8</v>
      </c>
      <c r="G98" s="236"/>
      <c r="H98" s="238"/>
      <c r="I98" s="243"/>
    </row>
    <row r="99" spans="1:9" x14ac:dyDescent="0.35">
      <c r="A99" s="230"/>
      <c r="B99" s="233"/>
      <c r="C99" s="18" t="s">
        <v>17</v>
      </c>
      <c r="D99" s="19">
        <v>3.5</v>
      </c>
      <c r="E99" s="20">
        <f>H99*I90</f>
        <v>0.872</v>
      </c>
      <c r="F99" s="13">
        <f t="shared" si="21"/>
        <v>3.052</v>
      </c>
      <c r="G99" s="236"/>
      <c r="H99" s="14">
        <v>0.04</v>
      </c>
      <c r="I99" s="243"/>
    </row>
    <row r="100" spans="1:9" x14ac:dyDescent="0.35">
      <c r="A100" s="230"/>
      <c r="B100" s="233"/>
      <c r="C100" s="21" t="s">
        <v>18</v>
      </c>
      <c r="D100" s="22">
        <v>3.5</v>
      </c>
      <c r="E100" s="23">
        <f>H100*I90</f>
        <v>11.009</v>
      </c>
      <c r="F100" s="13">
        <f t="shared" si="21"/>
        <v>38.531500000000001</v>
      </c>
      <c r="G100" s="236"/>
      <c r="H100" s="14">
        <v>0.505</v>
      </c>
      <c r="I100" s="243"/>
    </row>
    <row r="101" spans="1:9" x14ac:dyDescent="0.35">
      <c r="A101" s="230"/>
      <c r="B101" s="233"/>
      <c r="C101" s="24" t="s">
        <v>19</v>
      </c>
      <c r="D101" s="25">
        <v>1.5</v>
      </c>
      <c r="E101" s="26">
        <f>H101*I90</f>
        <v>3.0520000000000005</v>
      </c>
      <c r="F101" s="13">
        <f t="shared" si="21"/>
        <v>4.5780000000000012</v>
      </c>
      <c r="G101" s="236"/>
      <c r="H101" s="14">
        <v>0.14000000000000001</v>
      </c>
      <c r="I101" s="243"/>
    </row>
    <row r="102" spans="1:9" x14ac:dyDescent="0.35">
      <c r="A102" s="230"/>
      <c r="B102" s="233"/>
      <c r="C102" s="27" t="s">
        <v>20</v>
      </c>
      <c r="D102" s="28">
        <v>3</v>
      </c>
      <c r="E102" s="29">
        <f>I90*H102</f>
        <v>13.08</v>
      </c>
      <c r="F102" s="30">
        <f>D102*E102</f>
        <v>39.24</v>
      </c>
      <c r="G102" s="236"/>
      <c r="H102" s="14">
        <v>0.6</v>
      </c>
      <c r="I102" s="243"/>
    </row>
    <row r="103" spans="1:9" ht="15" thickBot="1" x14ac:dyDescent="0.4">
      <c r="A103" s="231"/>
      <c r="B103" s="234"/>
      <c r="C103" s="31" t="s">
        <v>21</v>
      </c>
      <c r="D103" s="32">
        <v>1.9</v>
      </c>
      <c r="E103" s="33">
        <f>H103*I90</f>
        <v>8.7200000000000006</v>
      </c>
      <c r="F103" s="34">
        <f>D103*E103</f>
        <v>16.568000000000001</v>
      </c>
      <c r="G103" s="237"/>
      <c r="H103" s="35">
        <v>0.4</v>
      </c>
      <c r="I103" s="244"/>
    </row>
    <row r="104" spans="1:9" ht="15" thickBot="1" x14ac:dyDescent="0.4">
      <c r="A104" s="36" t="s">
        <v>53</v>
      </c>
      <c r="B104" s="37" t="s">
        <v>23</v>
      </c>
      <c r="C104" s="38" t="s">
        <v>24</v>
      </c>
      <c r="D104" s="39">
        <v>0</v>
      </c>
      <c r="E104" s="40">
        <v>0</v>
      </c>
      <c r="F104" s="41">
        <f t="shared" ref="F104:F107" si="22">D104*E104</f>
        <v>0</v>
      </c>
      <c r="G104" s="42">
        <v>0</v>
      </c>
      <c r="H104" s="38"/>
      <c r="I104" s="43"/>
    </row>
    <row r="105" spans="1:9" ht="15" thickBot="1" x14ac:dyDescent="0.4">
      <c r="A105" s="36" t="s">
        <v>54</v>
      </c>
      <c r="B105" s="37" t="s">
        <v>23</v>
      </c>
      <c r="C105" s="38" t="s">
        <v>24</v>
      </c>
      <c r="D105" s="39">
        <v>0</v>
      </c>
      <c r="E105" s="40">
        <v>0</v>
      </c>
      <c r="F105" s="41">
        <f t="shared" si="22"/>
        <v>0</v>
      </c>
      <c r="G105" s="42">
        <v>0</v>
      </c>
      <c r="H105" s="38"/>
      <c r="I105" s="43"/>
    </row>
    <row r="106" spans="1:9" x14ac:dyDescent="0.35">
      <c r="A106" s="229" t="s">
        <v>141</v>
      </c>
      <c r="B106" s="232" t="s">
        <v>11</v>
      </c>
      <c r="C106" s="4" t="s">
        <v>12</v>
      </c>
      <c r="D106" s="5">
        <v>5</v>
      </c>
      <c r="E106" s="6">
        <f>I106*H106</f>
        <v>5.1338999999999997</v>
      </c>
      <c r="F106" s="7">
        <f t="shared" si="22"/>
        <v>25.669499999999999</v>
      </c>
      <c r="G106" s="235">
        <f>SUM(F106:F119)</f>
        <v>322.31000999999992</v>
      </c>
      <c r="H106" s="8">
        <v>0.157</v>
      </c>
      <c r="I106" s="242">
        <f>P6*P3</f>
        <v>32.699999999999996</v>
      </c>
    </row>
    <row r="107" spans="1:9" x14ac:dyDescent="0.35">
      <c r="A107" s="230"/>
      <c r="B107" s="233"/>
      <c r="C107" s="245" t="s">
        <v>13</v>
      </c>
      <c r="D107" s="247">
        <v>5.9</v>
      </c>
      <c r="E107" s="249">
        <f>H107*I106</f>
        <v>15.434399999999997</v>
      </c>
      <c r="F107" s="250">
        <f t="shared" si="22"/>
        <v>91.06295999999999</v>
      </c>
      <c r="G107" s="236"/>
      <c r="H107" s="238">
        <v>0.47199999999999998</v>
      </c>
      <c r="I107" s="243"/>
    </row>
    <row r="108" spans="1:9" x14ac:dyDescent="0.35">
      <c r="A108" s="230"/>
      <c r="B108" s="233"/>
      <c r="C108" s="246"/>
      <c r="D108" s="248"/>
      <c r="E108" s="249"/>
      <c r="F108" s="251"/>
      <c r="G108" s="236"/>
      <c r="H108" s="238"/>
      <c r="I108" s="243"/>
    </row>
    <row r="109" spans="1:9" x14ac:dyDescent="0.35">
      <c r="A109" s="230"/>
      <c r="B109" s="233"/>
      <c r="C109" s="10" t="s">
        <v>14</v>
      </c>
      <c r="D109" s="11">
        <v>3</v>
      </c>
      <c r="E109" s="12">
        <f>H109*I106</f>
        <v>3.0410999999999997</v>
      </c>
      <c r="F109" s="13">
        <f t="shared" ref="F109:F110" si="23">D109*E109</f>
        <v>9.1232999999999986</v>
      </c>
      <c r="G109" s="236"/>
      <c r="H109" s="14">
        <v>9.2999999999999999E-2</v>
      </c>
      <c r="I109" s="243"/>
    </row>
    <row r="110" spans="1:9" x14ac:dyDescent="0.35">
      <c r="A110" s="230"/>
      <c r="B110" s="233"/>
      <c r="C110" s="252" t="s">
        <v>15</v>
      </c>
      <c r="D110" s="254">
        <v>4</v>
      </c>
      <c r="E110" s="15">
        <v>1</v>
      </c>
      <c r="F110" s="13">
        <f t="shared" si="23"/>
        <v>4</v>
      </c>
      <c r="G110" s="236"/>
      <c r="H110" s="238">
        <v>9.2999999999999999E-2</v>
      </c>
      <c r="I110" s="243"/>
    </row>
    <row r="111" spans="1:9" x14ac:dyDescent="0.35">
      <c r="A111" s="230"/>
      <c r="B111" s="233"/>
      <c r="C111" s="253"/>
      <c r="D111" s="255"/>
      <c r="E111" s="15">
        <v>2</v>
      </c>
      <c r="F111" s="13">
        <f>D110*E111</f>
        <v>8</v>
      </c>
      <c r="G111" s="236"/>
      <c r="H111" s="238"/>
      <c r="I111" s="243"/>
    </row>
    <row r="112" spans="1:9" x14ac:dyDescent="0.35">
      <c r="A112" s="230"/>
      <c r="B112" s="233"/>
      <c r="C112" s="256" t="s">
        <v>16</v>
      </c>
      <c r="D112" s="16">
        <v>3</v>
      </c>
      <c r="E112" s="17">
        <v>3</v>
      </c>
      <c r="F112" s="13">
        <f t="shared" ref="F112:F117" si="24">D112*E112</f>
        <v>9</v>
      </c>
      <c r="G112" s="236"/>
      <c r="H112" s="238">
        <v>0.185</v>
      </c>
      <c r="I112" s="243"/>
    </row>
    <row r="113" spans="1:9" x14ac:dyDescent="0.35">
      <c r="A113" s="230"/>
      <c r="B113" s="233"/>
      <c r="C113" s="256"/>
      <c r="D113" s="16">
        <v>3.5</v>
      </c>
      <c r="E113" s="17">
        <v>3</v>
      </c>
      <c r="F113" s="13">
        <f t="shared" si="24"/>
        <v>10.5</v>
      </c>
      <c r="G113" s="236"/>
      <c r="H113" s="238"/>
      <c r="I113" s="243"/>
    </row>
    <row r="114" spans="1:9" x14ac:dyDescent="0.35">
      <c r="A114" s="230"/>
      <c r="B114" s="233"/>
      <c r="C114" s="256"/>
      <c r="D114" s="16">
        <v>4</v>
      </c>
      <c r="E114" s="17">
        <v>3</v>
      </c>
      <c r="F114" s="13">
        <f t="shared" si="24"/>
        <v>12</v>
      </c>
      <c r="G114" s="236"/>
      <c r="H114" s="238"/>
      <c r="I114" s="243"/>
    </row>
    <row r="115" spans="1:9" x14ac:dyDescent="0.35">
      <c r="A115" s="230"/>
      <c r="B115" s="233"/>
      <c r="C115" s="18" t="s">
        <v>17</v>
      </c>
      <c r="D115" s="19">
        <v>3.5</v>
      </c>
      <c r="E115" s="20">
        <f>H115*I106</f>
        <v>1.3079999999999998</v>
      </c>
      <c r="F115" s="13">
        <f t="shared" si="24"/>
        <v>4.5779999999999994</v>
      </c>
      <c r="G115" s="236"/>
      <c r="H115" s="14">
        <v>0.04</v>
      </c>
      <c r="I115" s="243"/>
    </row>
    <row r="116" spans="1:9" x14ac:dyDescent="0.35">
      <c r="A116" s="230"/>
      <c r="B116" s="233"/>
      <c r="C116" s="21" t="s">
        <v>18</v>
      </c>
      <c r="D116" s="22">
        <v>3.5</v>
      </c>
      <c r="E116" s="23">
        <f>H116*I106</f>
        <v>16.513499999999997</v>
      </c>
      <c r="F116" s="13">
        <f t="shared" si="24"/>
        <v>57.797249999999991</v>
      </c>
      <c r="G116" s="236"/>
      <c r="H116" s="14">
        <v>0.505</v>
      </c>
      <c r="I116" s="243"/>
    </row>
    <row r="117" spans="1:9" x14ac:dyDescent="0.35">
      <c r="A117" s="230"/>
      <c r="B117" s="233"/>
      <c r="C117" s="24" t="s">
        <v>19</v>
      </c>
      <c r="D117" s="25">
        <v>1.5</v>
      </c>
      <c r="E117" s="26">
        <f>H117*I106</f>
        <v>4.5779999999999994</v>
      </c>
      <c r="F117" s="13">
        <f t="shared" si="24"/>
        <v>6.8669999999999991</v>
      </c>
      <c r="G117" s="236"/>
      <c r="H117" s="14">
        <v>0.14000000000000001</v>
      </c>
      <c r="I117" s="243"/>
    </row>
    <row r="118" spans="1:9" x14ac:dyDescent="0.35">
      <c r="A118" s="230"/>
      <c r="B118" s="233"/>
      <c r="C118" s="27" t="s">
        <v>20</v>
      </c>
      <c r="D118" s="28">
        <v>3</v>
      </c>
      <c r="E118" s="29">
        <f>I106*H118</f>
        <v>19.619999999999997</v>
      </c>
      <c r="F118" s="30">
        <f>D118*E118</f>
        <v>58.859999999999992</v>
      </c>
      <c r="G118" s="236"/>
      <c r="H118" s="14">
        <v>0.6</v>
      </c>
      <c r="I118" s="243"/>
    </row>
    <row r="119" spans="1:9" ht="15" thickBot="1" x14ac:dyDescent="0.4">
      <c r="A119" s="231"/>
      <c r="B119" s="234"/>
      <c r="C119" s="31" t="s">
        <v>21</v>
      </c>
      <c r="D119" s="32">
        <v>1.9</v>
      </c>
      <c r="E119" s="33">
        <f>H119*I106</f>
        <v>13.079999999999998</v>
      </c>
      <c r="F119" s="34">
        <f>D119*E119</f>
        <v>24.851999999999997</v>
      </c>
      <c r="G119" s="237"/>
      <c r="H119" s="35">
        <v>0.4</v>
      </c>
      <c r="I119" s="244"/>
    </row>
    <row r="120" spans="1:9" ht="15" thickBot="1" x14ac:dyDescent="0.4">
      <c r="A120" s="36" t="s">
        <v>55</v>
      </c>
      <c r="B120" s="37" t="s">
        <v>23</v>
      </c>
      <c r="C120" s="38" t="s">
        <v>24</v>
      </c>
      <c r="D120" s="39">
        <v>0</v>
      </c>
      <c r="E120" s="40">
        <v>0</v>
      </c>
      <c r="F120" s="41">
        <f t="shared" ref="F120:F122" si="25">D120*E120</f>
        <v>0</v>
      </c>
      <c r="G120" s="42">
        <v>0</v>
      </c>
      <c r="H120" s="38"/>
      <c r="I120" s="43"/>
    </row>
    <row r="121" spans="1:9" x14ac:dyDescent="0.35">
      <c r="A121" s="229" t="s">
        <v>56</v>
      </c>
      <c r="B121" s="232" t="s">
        <v>11</v>
      </c>
      <c r="C121" s="4" t="s">
        <v>12</v>
      </c>
      <c r="D121" s="5">
        <v>5</v>
      </c>
      <c r="E121" s="6">
        <f>I121*H121</f>
        <v>5.1338999999999997</v>
      </c>
      <c r="F121" s="7">
        <f t="shared" si="25"/>
        <v>25.669499999999999</v>
      </c>
      <c r="G121" s="235">
        <f>SUM(F121:F134)</f>
        <v>311.81000999999992</v>
      </c>
      <c r="H121" s="8">
        <v>0.157</v>
      </c>
      <c r="I121" s="242">
        <f>I106</f>
        <v>32.699999999999996</v>
      </c>
    </row>
    <row r="122" spans="1:9" x14ac:dyDescent="0.35">
      <c r="A122" s="230"/>
      <c r="B122" s="233"/>
      <c r="C122" s="245" t="s">
        <v>13</v>
      </c>
      <c r="D122" s="247">
        <v>5.9</v>
      </c>
      <c r="E122" s="249">
        <f>H122*I121</f>
        <v>15.434399999999997</v>
      </c>
      <c r="F122" s="250">
        <f t="shared" si="25"/>
        <v>91.06295999999999</v>
      </c>
      <c r="G122" s="236"/>
      <c r="H122" s="238">
        <v>0.47199999999999998</v>
      </c>
      <c r="I122" s="243"/>
    </row>
    <row r="123" spans="1:9" x14ac:dyDescent="0.35">
      <c r="A123" s="230"/>
      <c r="B123" s="233"/>
      <c r="C123" s="246"/>
      <c r="D123" s="248"/>
      <c r="E123" s="249"/>
      <c r="F123" s="251"/>
      <c r="G123" s="236"/>
      <c r="H123" s="238"/>
      <c r="I123" s="243"/>
    </row>
    <row r="124" spans="1:9" x14ac:dyDescent="0.35">
      <c r="A124" s="230"/>
      <c r="B124" s="233"/>
      <c r="C124" s="10" t="s">
        <v>14</v>
      </c>
      <c r="D124" s="11">
        <v>3</v>
      </c>
      <c r="E124" s="12">
        <f>H124*I121</f>
        <v>3.0410999999999997</v>
      </c>
      <c r="F124" s="13">
        <f t="shared" ref="F124:F125" si="26">D124*E124</f>
        <v>9.1232999999999986</v>
      </c>
      <c r="G124" s="236"/>
      <c r="H124" s="14">
        <v>9.2999999999999999E-2</v>
      </c>
      <c r="I124" s="243"/>
    </row>
    <row r="125" spans="1:9" x14ac:dyDescent="0.35">
      <c r="A125" s="230"/>
      <c r="B125" s="233"/>
      <c r="C125" s="252" t="s">
        <v>15</v>
      </c>
      <c r="D125" s="254">
        <v>4</v>
      </c>
      <c r="E125" s="15">
        <v>1</v>
      </c>
      <c r="F125" s="13">
        <f t="shared" si="26"/>
        <v>4</v>
      </c>
      <c r="G125" s="236"/>
      <c r="H125" s="238">
        <v>9.2999999999999999E-2</v>
      </c>
      <c r="I125" s="243"/>
    </row>
    <row r="126" spans="1:9" x14ac:dyDescent="0.35">
      <c r="A126" s="230"/>
      <c r="B126" s="233"/>
      <c r="C126" s="253"/>
      <c r="D126" s="255"/>
      <c r="E126" s="15">
        <v>2</v>
      </c>
      <c r="F126" s="13">
        <f>D125*E126</f>
        <v>8</v>
      </c>
      <c r="G126" s="236"/>
      <c r="H126" s="238"/>
      <c r="I126" s="243"/>
    </row>
    <row r="127" spans="1:9" x14ac:dyDescent="0.35">
      <c r="A127" s="230"/>
      <c r="B127" s="233"/>
      <c r="C127" s="256" t="s">
        <v>16</v>
      </c>
      <c r="D127" s="16">
        <v>3</v>
      </c>
      <c r="E127" s="17">
        <v>2</v>
      </c>
      <c r="F127" s="13">
        <f t="shared" ref="F127:F132" si="27">D127*E127</f>
        <v>6</v>
      </c>
      <c r="G127" s="236"/>
      <c r="H127" s="238">
        <v>0.185</v>
      </c>
      <c r="I127" s="243"/>
    </row>
    <row r="128" spans="1:9" x14ac:dyDescent="0.35">
      <c r="A128" s="230"/>
      <c r="B128" s="233"/>
      <c r="C128" s="256"/>
      <c r="D128" s="16">
        <v>3.5</v>
      </c>
      <c r="E128" s="17">
        <v>2</v>
      </c>
      <c r="F128" s="13">
        <f t="shared" si="27"/>
        <v>7</v>
      </c>
      <c r="G128" s="236"/>
      <c r="H128" s="238"/>
      <c r="I128" s="243"/>
    </row>
    <row r="129" spans="1:9" x14ac:dyDescent="0.35">
      <c r="A129" s="230"/>
      <c r="B129" s="233"/>
      <c r="C129" s="256"/>
      <c r="D129" s="16">
        <v>4</v>
      </c>
      <c r="E129" s="17">
        <v>2</v>
      </c>
      <c r="F129" s="13">
        <f t="shared" si="27"/>
        <v>8</v>
      </c>
      <c r="G129" s="236"/>
      <c r="H129" s="238"/>
      <c r="I129" s="243"/>
    </row>
    <row r="130" spans="1:9" x14ac:dyDescent="0.35">
      <c r="A130" s="230"/>
      <c r="B130" s="233"/>
      <c r="C130" s="18" t="s">
        <v>17</v>
      </c>
      <c r="D130" s="19">
        <v>3.5</v>
      </c>
      <c r="E130" s="20">
        <f>H130*I121</f>
        <v>1.3079999999999998</v>
      </c>
      <c r="F130" s="13">
        <f t="shared" si="27"/>
        <v>4.5779999999999994</v>
      </c>
      <c r="G130" s="236"/>
      <c r="H130" s="14">
        <v>0.04</v>
      </c>
      <c r="I130" s="243"/>
    </row>
    <row r="131" spans="1:9" x14ac:dyDescent="0.35">
      <c r="A131" s="230"/>
      <c r="B131" s="233"/>
      <c r="C131" s="21" t="s">
        <v>18</v>
      </c>
      <c r="D131" s="22">
        <v>3.5</v>
      </c>
      <c r="E131" s="23">
        <f>H131*I121</f>
        <v>16.513499999999997</v>
      </c>
      <c r="F131" s="13">
        <f t="shared" si="27"/>
        <v>57.797249999999991</v>
      </c>
      <c r="G131" s="236"/>
      <c r="H131" s="14">
        <v>0.505</v>
      </c>
      <c r="I131" s="243"/>
    </row>
    <row r="132" spans="1:9" x14ac:dyDescent="0.35">
      <c r="A132" s="230"/>
      <c r="B132" s="233"/>
      <c r="C132" s="24" t="s">
        <v>19</v>
      </c>
      <c r="D132" s="25">
        <v>1.5</v>
      </c>
      <c r="E132" s="26">
        <f>H132*I121</f>
        <v>4.5779999999999994</v>
      </c>
      <c r="F132" s="13">
        <f t="shared" si="27"/>
        <v>6.8669999999999991</v>
      </c>
      <c r="G132" s="236"/>
      <c r="H132" s="14">
        <v>0.14000000000000001</v>
      </c>
      <c r="I132" s="243"/>
    </row>
    <row r="133" spans="1:9" x14ac:dyDescent="0.35">
      <c r="A133" s="230"/>
      <c r="B133" s="233"/>
      <c r="C133" s="27" t="s">
        <v>20</v>
      </c>
      <c r="D133" s="28">
        <v>3</v>
      </c>
      <c r="E133" s="29">
        <f>I121*H133</f>
        <v>19.619999999999997</v>
      </c>
      <c r="F133" s="30">
        <f>D133*E133</f>
        <v>58.859999999999992</v>
      </c>
      <c r="G133" s="236"/>
      <c r="H133" s="14">
        <v>0.6</v>
      </c>
      <c r="I133" s="243"/>
    </row>
    <row r="134" spans="1:9" ht="15" thickBot="1" x14ac:dyDescent="0.4">
      <c r="A134" s="231"/>
      <c r="B134" s="234"/>
      <c r="C134" s="31" t="s">
        <v>21</v>
      </c>
      <c r="D134" s="32">
        <v>1.9</v>
      </c>
      <c r="E134" s="33">
        <f>H134*I121</f>
        <v>13.079999999999998</v>
      </c>
      <c r="F134" s="34">
        <f>D134*E134</f>
        <v>24.851999999999997</v>
      </c>
      <c r="G134" s="237"/>
      <c r="H134" s="35">
        <v>0.4</v>
      </c>
      <c r="I134" s="244"/>
    </row>
    <row r="135" spans="1:9" x14ac:dyDescent="0.35">
      <c r="A135" s="229" t="s">
        <v>57</v>
      </c>
      <c r="B135" s="232" t="s">
        <v>11</v>
      </c>
      <c r="C135" s="4" t="s">
        <v>12</v>
      </c>
      <c r="D135" s="5">
        <v>5</v>
      </c>
      <c r="E135" s="6">
        <f>I135*H135</f>
        <v>4.2782499999999999</v>
      </c>
      <c r="F135" s="7">
        <f t="shared" ref="F135:F136" si="28">D135*E135</f>
        <v>21.391249999999999</v>
      </c>
      <c r="G135" s="235">
        <f>SUM(F135:F148)</f>
        <v>262.34167499999995</v>
      </c>
      <c r="H135" s="8">
        <v>0.157</v>
      </c>
      <c r="I135" s="242">
        <f>P3*P8</f>
        <v>27.25</v>
      </c>
    </row>
    <row r="136" spans="1:9" x14ac:dyDescent="0.35">
      <c r="A136" s="230"/>
      <c r="B136" s="233"/>
      <c r="C136" s="245" t="s">
        <v>13</v>
      </c>
      <c r="D136" s="247">
        <v>5.9</v>
      </c>
      <c r="E136" s="249">
        <f>H136*I135</f>
        <v>12.862</v>
      </c>
      <c r="F136" s="250">
        <f t="shared" si="28"/>
        <v>75.885800000000003</v>
      </c>
      <c r="G136" s="236"/>
      <c r="H136" s="238">
        <v>0.47199999999999998</v>
      </c>
      <c r="I136" s="243"/>
    </row>
    <row r="137" spans="1:9" x14ac:dyDescent="0.35">
      <c r="A137" s="230"/>
      <c r="B137" s="233"/>
      <c r="C137" s="246"/>
      <c r="D137" s="248"/>
      <c r="E137" s="249"/>
      <c r="F137" s="251"/>
      <c r="G137" s="236"/>
      <c r="H137" s="238"/>
      <c r="I137" s="243"/>
    </row>
    <row r="138" spans="1:9" x14ac:dyDescent="0.35">
      <c r="A138" s="230"/>
      <c r="B138" s="233"/>
      <c r="C138" s="10" t="s">
        <v>14</v>
      </c>
      <c r="D138" s="11">
        <v>3</v>
      </c>
      <c r="E138" s="12">
        <f>H138*I135</f>
        <v>2.5342500000000001</v>
      </c>
      <c r="F138" s="13">
        <f t="shared" ref="F138:F139" si="29">D138*E138</f>
        <v>7.6027500000000003</v>
      </c>
      <c r="G138" s="236"/>
      <c r="H138" s="14">
        <v>9.2999999999999999E-2</v>
      </c>
      <c r="I138" s="243"/>
    </row>
    <row r="139" spans="1:9" x14ac:dyDescent="0.35">
      <c r="A139" s="230"/>
      <c r="B139" s="233"/>
      <c r="C139" s="252" t="s">
        <v>15</v>
      </c>
      <c r="D139" s="254">
        <v>4</v>
      </c>
      <c r="E139" s="15">
        <v>1</v>
      </c>
      <c r="F139" s="13">
        <f t="shared" si="29"/>
        <v>4</v>
      </c>
      <c r="G139" s="236"/>
      <c r="H139" s="238">
        <v>9.2999999999999999E-2</v>
      </c>
      <c r="I139" s="243"/>
    </row>
    <row r="140" spans="1:9" x14ac:dyDescent="0.35">
      <c r="A140" s="230"/>
      <c r="B140" s="233"/>
      <c r="C140" s="253"/>
      <c r="D140" s="255"/>
      <c r="E140" s="15">
        <v>2</v>
      </c>
      <c r="F140" s="13">
        <f>D139*E140</f>
        <v>8</v>
      </c>
      <c r="G140" s="236"/>
      <c r="H140" s="238"/>
      <c r="I140" s="243"/>
    </row>
    <row r="141" spans="1:9" x14ac:dyDescent="0.35">
      <c r="A141" s="230"/>
      <c r="B141" s="233"/>
      <c r="C141" s="256" t="s">
        <v>16</v>
      </c>
      <c r="D141" s="16">
        <v>3</v>
      </c>
      <c r="E141" s="17">
        <v>1</v>
      </c>
      <c r="F141" s="13">
        <f t="shared" ref="F141:F146" si="30">D141*E141</f>
        <v>3</v>
      </c>
      <c r="G141" s="236"/>
      <c r="H141" s="238">
        <v>0.185</v>
      </c>
      <c r="I141" s="243"/>
    </row>
    <row r="142" spans="1:9" x14ac:dyDescent="0.35">
      <c r="A142" s="230"/>
      <c r="B142" s="233"/>
      <c r="C142" s="256"/>
      <c r="D142" s="16">
        <v>3.5</v>
      </c>
      <c r="E142" s="17">
        <v>2</v>
      </c>
      <c r="F142" s="13">
        <f t="shared" si="30"/>
        <v>7</v>
      </c>
      <c r="G142" s="236"/>
      <c r="H142" s="238"/>
      <c r="I142" s="243"/>
    </row>
    <row r="143" spans="1:9" x14ac:dyDescent="0.35">
      <c r="A143" s="230"/>
      <c r="B143" s="233"/>
      <c r="C143" s="256"/>
      <c r="D143" s="16">
        <v>4</v>
      </c>
      <c r="E143" s="17">
        <v>2</v>
      </c>
      <c r="F143" s="13">
        <f t="shared" si="30"/>
        <v>8</v>
      </c>
      <c r="G143" s="236"/>
      <c r="H143" s="238"/>
      <c r="I143" s="243"/>
    </row>
    <row r="144" spans="1:9" x14ac:dyDescent="0.35">
      <c r="A144" s="230"/>
      <c r="B144" s="233"/>
      <c r="C144" s="18" t="s">
        <v>17</v>
      </c>
      <c r="D144" s="19">
        <v>3.5</v>
      </c>
      <c r="E144" s="20">
        <f>H144*I135</f>
        <v>1.0900000000000001</v>
      </c>
      <c r="F144" s="13">
        <f t="shared" si="30"/>
        <v>3.8150000000000004</v>
      </c>
      <c r="G144" s="236"/>
      <c r="H144" s="14">
        <v>0.04</v>
      </c>
      <c r="I144" s="243"/>
    </row>
    <row r="145" spans="1:16" ht="15" thickBot="1" x14ac:dyDescent="0.4">
      <c r="A145" s="230"/>
      <c r="B145" s="233"/>
      <c r="C145" s="21" t="s">
        <v>18</v>
      </c>
      <c r="D145" s="22">
        <v>3.5</v>
      </c>
      <c r="E145" s="23">
        <f>H145*I135</f>
        <v>13.76125</v>
      </c>
      <c r="F145" s="13">
        <f t="shared" si="30"/>
        <v>48.164375</v>
      </c>
      <c r="G145" s="236"/>
      <c r="H145" s="14">
        <v>0.505</v>
      </c>
      <c r="I145" s="243"/>
    </row>
    <row r="146" spans="1:16" x14ac:dyDescent="0.35">
      <c r="A146" s="230"/>
      <c r="B146" s="233"/>
      <c r="C146" s="24" t="s">
        <v>19</v>
      </c>
      <c r="D146" s="25">
        <v>1.5</v>
      </c>
      <c r="E146" s="26">
        <f>H146*I135</f>
        <v>3.8150000000000004</v>
      </c>
      <c r="F146" s="13">
        <f t="shared" si="30"/>
        <v>5.7225000000000001</v>
      </c>
      <c r="G146" s="236"/>
      <c r="H146" s="14">
        <v>0.14000000000000001</v>
      </c>
      <c r="I146" s="243"/>
      <c r="J146" s="272" t="s">
        <v>146</v>
      </c>
    </row>
    <row r="147" spans="1:16" x14ac:dyDescent="0.35">
      <c r="A147" s="230"/>
      <c r="B147" s="233"/>
      <c r="C147" s="27" t="s">
        <v>20</v>
      </c>
      <c r="D147" s="28">
        <v>3</v>
      </c>
      <c r="E147" s="29">
        <f>I135*H147</f>
        <v>16.349999999999998</v>
      </c>
      <c r="F147" s="30">
        <f>D147*E147</f>
        <v>49.05</v>
      </c>
      <c r="G147" s="236"/>
      <c r="H147" s="14">
        <v>0.6</v>
      </c>
      <c r="I147" s="243"/>
      <c r="J147" s="273"/>
    </row>
    <row r="148" spans="1:16" ht="15" thickBot="1" x14ac:dyDescent="0.4">
      <c r="A148" s="231"/>
      <c r="B148" s="234"/>
      <c r="C148" s="31" t="s">
        <v>21</v>
      </c>
      <c r="D148" s="32">
        <v>1.9</v>
      </c>
      <c r="E148" s="33">
        <f>H148*I135</f>
        <v>10.9</v>
      </c>
      <c r="F148" s="34">
        <f>D148*E148</f>
        <v>20.71</v>
      </c>
      <c r="G148" s="237"/>
      <c r="H148" s="35">
        <v>0.4</v>
      </c>
      <c r="I148" s="244"/>
      <c r="J148" s="274"/>
    </row>
    <row r="149" spans="1:16" ht="43" thickBot="1" x14ac:dyDescent="0.6">
      <c r="A149" s="44" t="s">
        <v>38</v>
      </c>
      <c r="B149" s="239">
        <f>SUM(G3:G148)</f>
        <v>2415.9774590000002</v>
      </c>
      <c r="C149" s="240"/>
      <c r="D149" s="240"/>
      <c r="E149" s="240"/>
      <c r="F149" s="240"/>
      <c r="G149" s="241"/>
      <c r="H149" s="44" t="s">
        <v>39</v>
      </c>
      <c r="I149" s="46">
        <f>SUM(I3:I148)</f>
        <v>247.42999999999998</v>
      </c>
      <c r="J149" s="177">
        <f>B149/I149</f>
        <v>9.7642867033100291</v>
      </c>
    </row>
    <row r="150" spans="1:16" ht="15" thickBot="1" x14ac:dyDescent="0.4"/>
    <row r="151" spans="1:16" ht="26.5" thickBot="1" x14ac:dyDescent="0.65">
      <c r="A151" s="1" t="s">
        <v>40</v>
      </c>
      <c r="B151" s="2" t="s">
        <v>2</v>
      </c>
      <c r="C151" s="2" t="s">
        <v>3</v>
      </c>
      <c r="D151" s="2" t="s">
        <v>4</v>
      </c>
      <c r="E151" s="2" t="s">
        <v>5</v>
      </c>
      <c r="F151" s="2" t="s">
        <v>6</v>
      </c>
      <c r="G151" s="2" t="s">
        <v>7</v>
      </c>
      <c r="H151" s="2" t="s">
        <v>8</v>
      </c>
      <c r="I151" s="3" t="s">
        <v>9</v>
      </c>
      <c r="K151" s="277" t="s">
        <v>115</v>
      </c>
      <c r="L151" s="278"/>
      <c r="M151" s="284" t="s">
        <v>117</v>
      </c>
      <c r="N151" s="285"/>
      <c r="O151" s="286"/>
      <c r="P151" s="178">
        <v>180</v>
      </c>
    </row>
    <row r="152" spans="1:16" ht="43.5" x14ac:dyDescent="0.35">
      <c r="A152" s="287" t="s">
        <v>41</v>
      </c>
      <c r="B152" s="289" t="s">
        <v>11</v>
      </c>
      <c r="C152" s="117" t="s">
        <v>120</v>
      </c>
      <c r="D152" s="118">
        <v>1.5</v>
      </c>
      <c r="E152" s="119">
        <f>H152*I152</f>
        <v>13.2503125</v>
      </c>
      <c r="F152" s="7">
        <f t="shared" ref="F152:F153" si="31">D152*E152</f>
        <v>19.87546875</v>
      </c>
      <c r="G152" s="235">
        <f>SUM(F152:F158)</f>
        <v>108.52312500000001</v>
      </c>
      <c r="H152" s="8">
        <v>0.38900000000000001</v>
      </c>
      <c r="I152" s="242">
        <f>(I3*P10)+I3</f>
        <v>34.0625</v>
      </c>
      <c r="K152" s="279"/>
      <c r="L152" s="251"/>
      <c r="M152" s="266" t="s">
        <v>118</v>
      </c>
      <c r="N152" s="267"/>
      <c r="O152" s="268"/>
      <c r="P152" s="179">
        <v>38</v>
      </c>
    </row>
    <row r="153" spans="1:16" x14ac:dyDescent="0.35">
      <c r="A153" s="288"/>
      <c r="B153" s="290"/>
      <c r="C153" s="261" t="s">
        <v>121</v>
      </c>
      <c r="D153" s="263">
        <v>2</v>
      </c>
      <c r="E153" s="265">
        <f>H153*I152</f>
        <v>10.729687500000001</v>
      </c>
      <c r="F153" s="250">
        <f t="shared" si="31"/>
        <v>21.459375000000001</v>
      </c>
      <c r="G153" s="236"/>
      <c r="H153" s="238">
        <v>0.315</v>
      </c>
      <c r="I153" s="243"/>
      <c r="K153" s="279"/>
      <c r="L153" s="251"/>
      <c r="M153" s="266" t="s">
        <v>116</v>
      </c>
      <c r="N153" s="267"/>
      <c r="O153" s="268"/>
      <c r="P153" s="179">
        <f>AVERAGE(P151:P152)</f>
        <v>109</v>
      </c>
    </row>
    <row r="154" spans="1:16" x14ac:dyDescent="0.35">
      <c r="A154" s="288"/>
      <c r="B154" s="290"/>
      <c r="C154" s="262"/>
      <c r="D154" s="264"/>
      <c r="E154" s="265"/>
      <c r="F154" s="251"/>
      <c r="G154" s="236"/>
      <c r="H154" s="238"/>
      <c r="I154" s="243"/>
      <c r="K154" s="279"/>
      <c r="L154" s="251"/>
      <c r="M154" s="266" t="s">
        <v>154</v>
      </c>
      <c r="N154" s="267"/>
      <c r="O154" s="268"/>
      <c r="P154" s="180">
        <v>0.15</v>
      </c>
    </row>
    <row r="155" spans="1:16" x14ac:dyDescent="0.35">
      <c r="A155" s="288"/>
      <c r="B155" s="290"/>
      <c r="C155" s="102" t="s">
        <v>122</v>
      </c>
      <c r="D155" s="22">
        <v>4.3</v>
      </c>
      <c r="E155" s="23">
        <f>H155*I152</f>
        <v>6.3015625000000002</v>
      </c>
      <c r="F155" s="13">
        <f t="shared" ref="F155:F157" si="32">D155*E155</f>
        <v>27.096718750000001</v>
      </c>
      <c r="G155" s="236"/>
      <c r="H155" s="14">
        <v>0.185</v>
      </c>
      <c r="I155" s="243"/>
      <c r="K155" s="279"/>
      <c r="L155" s="251"/>
      <c r="M155" s="266" t="s">
        <v>155</v>
      </c>
      <c r="N155" s="267"/>
      <c r="O155" s="268"/>
      <c r="P155" s="180">
        <v>0.12</v>
      </c>
    </row>
    <row r="156" spans="1:16" x14ac:dyDescent="0.35">
      <c r="A156" s="288"/>
      <c r="B156" s="290"/>
      <c r="C156" s="103" t="s">
        <v>123</v>
      </c>
      <c r="D156" s="104">
        <v>4.5</v>
      </c>
      <c r="E156" s="105">
        <f>H156*I152</f>
        <v>3.4743749999999998</v>
      </c>
      <c r="F156" s="13">
        <f t="shared" si="32"/>
        <v>15.634687499999998</v>
      </c>
      <c r="G156" s="236"/>
      <c r="H156" s="9">
        <v>0.10199999999999999</v>
      </c>
      <c r="I156" s="243"/>
      <c r="K156" s="279"/>
      <c r="L156" s="251"/>
      <c r="M156" s="266" t="s">
        <v>148</v>
      </c>
      <c r="N156" s="267"/>
      <c r="O156" s="268"/>
      <c r="P156" s="180">
        <v>0.3</v>
      </c>
    </row>
    <row r="157" spans="1:16" x14ac:dyDescent="0.35">
      <c r="A157" s="288"/>
      <c r="B157" s="290"/>
      <c r="C157" s="106" t="s">
        <v>124</v>
      </c>
      <c r="D157" s="16">
        <v>2</v>
      </c>
      <c r="E157" s="17">
        <f>H157*I152</f>
        <v>0.30656249999999996</v>
      </c>
      <c r="F157" s="13">
        <f t="shared" si="32"/>
        <v>0.61312499999999992</v>
      </c>
      <c r="G157" s="236"/>
      <c r="H157" s="9">
        <v>8.9999999999999993E-3</v>
      </c>
      <c r="I157" s="243"/>
      <c r="K157" s="279"/>
      <c r="L157" s="251"/>
      <c r="M157" s="266" t="s">
        <v>149</v>
      </c>
      <c r="N157" s="267"/>
      <c r="O157" s="268"/>
      <c r="P157" s="180">
        <v>0.25</v>
      </c>
    </row>
    <row r="158" spans="1:16" ht="29.5" thickBot="1" x14ac:dyDescent="0.4">
      <c r="A158" s="288"/>
      <c r="B158" s="291"/>
      <c r="C158" s="120" t="s">
        <v>125</v>
      </c>
      <c r="D158" s="121">
        <v>1.4</v>
      </c>
      <c r="E158" s="122">
        <f>H158*I152</f>
        <v>17.03125</v>
      </c>
      <c r="F158" s="123">
        <f>D158*E158</f>
        <v>23.84375</v>
      </c>
      <c r="G158" s="237"/>
      <c r="H158" s="124">
        <v>0.5</v>
      </c>
      <c r="I158" s="244"/>
      <c r="K158" s="279"/>
      <c r="L158" s="251"/>
      <c r="M158" s="266" t="s">
        <v>150</v>
      </c>
      <c r="N158" s="267"/>
      <c r="O158" s="268"/>
      <c r="P158" s="180">
        <v>0.25</v>
      </c>
    </row>
    <row r="159" spans="1:16" ht="15" thickBot="1" x14ac:dyDescent="0.4">
      <c r="A159" s="36" t="s">
        <v>42</v>
      </c>
      <c r="B159" s="37" t="s">
        <v>23</v>
      </c>
      <c r="C159" s="38" t="s">
        <v>24</v>
      </c>
      <c r="D159" s="39">
        <v>0</v>
      </c>
      <c r="E159" s="40">
        <v>0</v>
      </c>
      <c r="F159" s="41">
        <f t="shared" ref="F159" si="33">D159*E159</f>
        <v>0</v>
      </c>
      <c r="G159" s="42">
        <v>0</v>
      </c>
      <c r="H159" s="38"/>
      <c r="I159" s="43"/>
      <c r="K159" s="279"/>
      <c r="L159" s="251"/>
      <c r="M159" s="266" t="s">
        <v>153</v>
      </c>
      <c r="N159" s="267"/>
      <c r="O159" s="268"/>
      <c r="P159" s="180">
        <v>0.2</v>
      </c>
    </row>
    <row r="160" spans="1:16" ht="44" thickBot="1" x14ac:dyDescent="0.4">
      <c r="A160" s="287" t="s">
        <v>43</v>
      </c>
      <c r="B160" s="229" t="s">
        <v>140</v>
      </c>
      <c r="C160" s="117" t="s">
        <v>120</v>
      </c>
      <c r="D160" s="118">
        <v>1.5</v>
      </c>
      <c r="E160" s="119">
        <f>H160*I160</f>
        <v>10.17624</v>
      </c>
      <c r="F160" s="7">
        <f t="shared" ref="F160:F161" si="34">D160*E160</f>
        <v>15.26436</v>
      </c>
      <c r="G160" s="235">
        <f>SUM(F160:F166)</f>
        <v>83.345759999999984</v>
      </c>
      <c r="H160" s="8">
        <v>0.38900000000000001</v>
      </c>
      <c r="I160" s="242">
        <f>(I18*P159)+I18</f>
        <v>26.16</v>
      </c>
      <c r="K160" s="280"/>
      <c r="L160" s="281"/>
      <c r="M160" s="269" t="s">
        <v>151</v>
      </c>
      <c r="N160" s="270"/>
      <c r="O160" s="271"/>
      <c r="P160" s="185">
        <v>0.25</v>
      </c>
    </row>
    <row r="161" spans="1:16" ht="15" thickBot="1" x14ac:dyDescent="0.4">
      <c r="A161" s="288"/>
      <c r="B161" s="230"/>
      <c r="C161" s="261" t="s">
        <v>121</v>
      </c>
      <c r="D161" s="263">
        <v>2</v>
      </c>
      <c r="E161" s="265">
        <f>H161*I160</f>
        <v>8.2403999999999993</v>
      </c>
      <c r="F161" s="250">
        <f t="shared" si="34"/>
        <v>16.480799999999999</v>
      </c>
      <c r="G161" s="236"/>
      <c r="H161" s="238">
        <v>0.315</v>
      </c>
      <c r="I161" s="243"/>
      <c r="K161" s="282"/>
      <c r="L161" s="283"/>
      <c r="M161" s="269" t="s">
        <v>152</v>
      </c>
      <c r="N161" s="270"/>
      <c r="O161" s="271"/>
      <c r="P161" s="181">
        <f>P159</f>
        <v>0.2</v>
      </c>
    </row>
    <row r="162" spans="1:16" x14ac:dyDescent="0.35">
      <c r="A162" s="288"/>
      <c r="B162" s="230"/>
      <c r="C162" s="262"/>
      <c r="D162" s="264"/>
      <c r="E162" s="265"/>
      <c r="F162" s="251"/>
      <c r="G162" s="236"/>
      <c r="H162" s="238"/>
      <c r="I162" s="243"/>
    </row>
    <row r="163" spans="1:16" x14ac:dyDescent="0.35">
      <c r="A163" s="288"/>
      <c r="B163" s="230"/>
      <c r="C163" s="102" t="s">
        <v>122</v>
      </c>
      <c r="D163" s="22">
        <v>4.3</v>
      </c>
      <c r="E163" s="23">
        <f>H163*I160</f>
        <v>4.8395999999999999</v>
      </c>
      <c r="F163" s="13">
        <f t="shared" ref="F163:F165" si="35">D163*E163</f>
        <v>20.810279999999999</v>
      </c>
      <c r="G163" s="236"/>
      <c r="H163" s="14">
        <v>0.185</v>
      </c>
      <c r="I163" s="243"/>
    </row>
    <row r="164" spans="1:16" x14ac:dyDescent="0.35">
      <c r="A164" s="288"/>
      <c r="B164" s="230"/>
      <c r="C164" s="103" t="s">
        <v>123</v>
      </c>
      <c r="D164" s="104">
        <v>4.5</v>
      </c>
      <c r="E164" s="105">
        <f>H164*I160</f>
        <v>2.66832</v>
      </c>
      <c r="F164" s="13">
        <f t="shared" si="35"/>
        <v>12.007440000000001</v>
      </c>
      <c r="G164" s="236"/>
      <c r="H164" s="9">
        <v>0.10199999999999999</v>
      </c>
      <c r="I164" s="243"/>
    </row>
    <row r="165" spans="1:16" x14ac:dyDescent="0.35">
      <c r="A165" s="288"/>
      <c r="B165" s="230"/>
      <c r="C165" s="106" t="s">
        <v>124</v>
      </c>
      <c r="D165" s="16">
        <v>2</v>
      </c>
      <c r="E165" s="17">
        <f>H165*I160</f>
        <v>0.23543999999999998</v>
      </c>
      <c r="F165" s="13">
        <f t="shared" si="35"/>
        <v>0.47087999999999997</v>
      </c>
      <c r="G165" s="236"/>
      <c r="H165" s="9">
        <v>8.9999999999999993E-3</v>
      </c>
      <c r="I165" s="243"/>
    </row>
    <row r="166" spans="1:16" ht="29.5" thickBot="1" x14ac:dyDescent="0.4">
      <c r="A166" s="288"/>
      <c r="B166" s="231"/>
      <c r="C166" s="120" t="s">
        <v>125</v>
      </c>
      <c r="D166" s="121">
        <v>1.4</v>
      </c>
      <c r="E166" s="122">
        <f>H166*I160</f>
        <v>13.08</v>
      </c>
      <c r="F166" s="123">
        <f>D166*E166</f>
        <v>18.311999999999998</v>
      </c>
      <c r="G166" s="237"/>
      <c r="H166" s="124">
        <v>0.5</v>
      </c>
      <c r="I166" s="244"/>
    </row>
    <row r="167" spans="1:16" ht="43.5" x14ac:dyDescent="0.35">
      <c r="A167" s="287" t="s">
        <v>45</v>
      </c>
      <c r="B167" s="229" t="s">
        <v>140</v>
      </c>
      <c r="C167" s="117" t="s">
        <v>120</v>
      </c>
      <c r="D167" s="118">
        <v>1.5</v>
      </c>
      <c r="E167" s="119">
        <f>H167*I167</f>
        <v>5.6986943999999999</v>
      </c>
      <c r="F167" s="7">
        <f t="shared" ref="F167:F168" si="36">D167*E167</f>
        <v>8.5480415999999995</v>
      </c>
      <c r="G167" s="235">
        <f>SUM(F167:F173)</f>
        <v>46.673625600000001</v>
      </c>
      <c r="H167" s="8">
        <v>0.38900000000000001</v>
      </c>
      <c r="I167" s="242">
        <f>(I32*P155)+I32</f>
        <v>14.6496</v>
      </c>
    </row>
    <row r="168" spans="1:16" x14ac:dyDescent="0.35">
      <c r="A168" s="288"/>
      <c r="B168" s="230"/>
      <c r="C168" s="261" t="s">
        <v>121</v>
      </c>
      <c r="D168" s="263">
        <v>2</v>
      </c>
      <c r="E168" s="265">
        <f>H168*I167</f>
        <v>4.6146240000000001</v>
      </c>
      <c r="F168" s="250">
        <f t="shared" si="36"/>
        <v>9.2292480000000001</v>
      </c>
      <c r="G168" s="236"/>
      <c r="H168" s="238">
        <v>0.315</v>
      </c>
      <c r="I168" s="243"/>
    </row>
    <row r="169" spans="1:16" x14ac:dyDescent="0.35">
      <c r="A169" s="288"/>
      <c r="B169" s="230"/>
      <c r="C169" s="262"/>
      <c r="D169" s="264"/>
      <c r="E169" s="265"/>
      <c r="F169" s="251"/>
      <c r="G169" s="236"/>
      <c r="H169" s="238"/>
      <c r="I169" s="243"/>
    </row>
    <row r="170" spans="1:16" x14ac:dyDescent="0.35">
      <c r="A170" s="288"/>
      <c r="B170" s="230"/>
      <c r="C170" s="102" t="s">
        <v>122</v>
      </c>
      <c r="D170" s="22">
        <v>4.3</v>
      </c>
      <c r="E170" s="23">
        <f>H170*I167</f>
        <v>2.7101759999999997</v>
      </c>
      <c r="F170" s="13">
        <f t="shared" ref="F170:F172" si="37">D170*E170</f>
        <v>11.653756799999998</v>
      </c>
      <c r="G170" s="236"/>
      <c r="H170" s="14">
        <v>0.185</v>
      </c>
      <c r="I170" s="243"/>
    </row>
    <row r="171" spans="1:16" x14ac:dyDescent="0.35">
      <c r="A171" s="288"/>
      <c r="B171" s="230"/>
      <c r="C171" s="103" t="s">
        <v>123</v>
      </c>
      <c r="D171" s="104">
        <v>4.5</v>
      </c>
      <c r="E171" s="105">
        <f>H171*I167</f>
        <v>1.4942591999999999</v>
      </c>
      <c r="F171" s="13">
        <f t="shared" si="37"/>
        <v>6.7241663999999997</v>
      </c>
      <c r="G171" s="236"/>
      <c r="H171" s="9">
        <v>0.10199999999999999</v>
      </c>
      <c r="I171" s="243"/>
    </row>
    <row r="172" spans="1:16" x14ac:dyDescent="0.35">
      <c r="A172" s="288"/>
      <c r="B172" s="230"/>
      <c r="C172" s="106" t="s">
        <v>124</v>
      </c>
      <c r="D172" s="16">
        <v>2</v>
      </c>
      <c r="E172" s="17">
        <f>H172*I167</f>
        <v>0.13184639999999997</v>
      </c>
      <c r="F172" s="13">
        <f t="shared" si="37"/>
        <v>0.26369279999999995</v>
      </c>
      <c r="G172" s="236"/>
      <c r="H172" s="9">
        <v>8.9999999999999993E-3</v>
      </c>
      <c r="I172" s="243"/>
    </row>
    <row r="173" spans="1:16" ht="29.5" thickBot="1" x14ac:dyDescent="0.4">
      <c r="A173" s="288"/>
      <c r="B173" s="231"/>
      <c r="C173" s="120" t="s">
        <v>125</v>
      </c>
      <c r="D173" s="121">
        <v>1.4</v>
      </c>
      <c r="E173" s="122">
        <f>H173*I167</f>
        <v>7.3247999999999998</v>
      </c>
      <c r="F173" s="123">
        <f>D173*E173</f>
        <v>10.254719999999999</v>
      </c>
      <c r="G173" s="237"/>
      <c r="H173" s="124">
        <v>0.5</v>
      </c>
      <c r="I173" s="244"/>
    </row>
    <row r="174" spans="1:16" ht="15" thickBot="1" x14ac:dyDescent="0.4">
      <c r="A174" s="36" t="s">
        <v>46</v>
      </c>
      <c r="B174" s="37" t="s">
        <v>23</v>
      </c>
      <c r="C174" s="38" t="s">
        <v>24</v>
      </c>
      <c r="D174" s="39">
        <v>0</v>
      </c>
      <c r="E174" s="40">
        <v>0</v>
      </c>
      <c r="F174" s="41">
        <f t="shared" ref="F174:F175" si="38">D174*E174</f>
        <v>0</v>
      </c>
      <c r="G174" s="42">
        <v>0</v>
      </c>
      <c r="H174" s="38"/>
      <c r="I174" s="43"/>
    </row>
    <row r="175" spans="1:16" ht="15" thickBot="1" x14ac:dyDescent="0.4">
      <c r="A175" s="36" t="s">
        <v>47</v>
      </c>
      <c r="B175" s="37" t="s">
        <v>23</v>
      </c>
      <c r="C175" s="38" t="s">
        <v>24</v>
      </c>
      <c r="D175" s="39">
        <v>0</v>
      </c>
      <c r="E175" s="40">
        <v>0</v>
      </c>
      <c r="F175" s="41">
        <f t="shared" si="38"/>
        <v>0</v>
      </c>
      <c r="G175" s="42">
        <v>0</v>
      </c>
      <c r="H175" s="38"/>
      <c r="I175" s="43"/>
    </row>
    <row r="176" spans="1:16" ht="43.5" x14ac:dyDescent="0.35">
      <c r="A176" s="287" t="s">
        <v>48</v>
      </c>
      <c r="B176" s="289" t="s">
        <v>140</v>
      </c>
      <c r="C176" s="117" t="s">
        <v>120</v>
      </c>
      <c r="D176" s="118">
        <v>1.5</v>
      </c>
      <c r="E176" s="119">
        <f>H176*I176</f>
        <v>10.17624</v>
      </c>
      <c r="F176" s="7">
        <f t="shared" ref="F176:F177" si="39">D176*E176</f>
        <v>15.26436</v>
      </c>
      <c r="G176" s="235">
        <f>SUM(F176:F182)</f>
        <v>83.345759999999984</v>
      </c>
      <c r="H176" s="8">
        <v>0.38900000000000001</v>
      </c>
      <c r="I176" s="242">
        <f>(I48*P159)+I48</f>
        <v>26.16</v>
      </c>
    </row>
    <row r="177" spans="1:9" x14ac:dyDescent="0.35">
      <c r="A177" s="288"/>
      <c r="B177" s="290"/>
      <c r="C177" s="261" t="s">
        <v>121</v>
      </c>
      <c r="D177" s="263">
        <v>2</v>
      </c>
      <c r="E177" s="265">
        <f>H177*I176</f>
        <v>8.2403999999999993</v>
      </c>
      <c r="F177" s="250">
        <f t="shared" si="39"/>
        <v>16.480799999999999</v>
      </c>
      <c r="G177" s="236"/>
      <c r="H177" s="238">
        <v>0.315</v>
      </c>
      <c r="I177" s="243"/>
    </row>
    <row r="178" spans="1:9" x14ac:dyDescent="0.35">
      <c r="A178" s="288"/>
      <c r="B178" s="290"/>
      <c r="C178" s="262"/>
      <c r="D178" s="264"/>
      <c r="E178" s="265"/>
      <c r="F178" s="251"/>
      <c r="G178" s="236"/>
      <c r="H178" s="238"/>
      <c r="I178" s="243"/>
    </row>
    <row r="179" spans="1:9" x14ac:dyDescent="0.35">
      <c r="A179" s="288"/>
      <c r="B179" s="290"/>
      <c r="C179" s="102" t="s">
        <v>122</v>
      </c>
      <c r="D179" s="22">
        <v>4.3</v>
      </c>
      <c r="E179" s="23">
        <f>H179*I176</f>
        <v>4.8395999999999999</v>
      </c>
      <c r="F179" s="13">
        <f t="shared" ref="F179:F181" si="40">D179*E179</f>
        <v>20.810279999999999</v>
      </c>
      <c r="G179" s="236"/>
      <c r="H179" s="14">
        <v>0.185</v>
      </c>
      <c r="I179" s="243"/>
    </row>
    <row r="180" spans="1:9" x14ac:dyDescent="0.35">
      <c r="A180" s="288"/>
      <c r="B180" s="290"/>
      <c r="C180" s="103" t="s">
        <v>123</v>
      </c>
      <c r="D180" s="104">
        <v>4.5</v>
      </c>
      <c r="E180" s="105">
        <f>H180*I176</f>
        <v>2.66832</v>
      </c>
      <c r="F180" s="13">
        <f t="shared" si="40"/>
        <v>12.007440000000001</v>
      </c>
      <c r="G180" s="236"/>
      <c r="H180" s="9">
        <v>0.10199999999999999</v>
      </c>
      <c r="I180" s="243"/>
    </row>
    <row r="181" spans="1:9" x14ac:dyDescent="0.35">
      <c r="A181" s="288"/>
      <c r="B181" s="290"/>
      <c r="C181" s="106" t="s">
        <v>124</v>
      </c>
      <c r="D181" s="16">
        <v>2</v>
      </c>
      <c r="E181" s="17">
        <f>H181*I176</f>
        <v>0.23543999999999998</v>
      </c>
      <c r="F181" s="13">
        <f t="shared" si="40"/>
        <v>0.47087999999999997</v>
      </c>
      <c r="G181" s="236"/>
      <c r="H181" s="9">
        <v>8.9999999999999993E-3</v>
      </c>
      <c r="I181" s="243"/>
    </row>
    <row r="182" spans="1:9" ht="29.5" thickBot="1" x14ac:dyDescent="0.4">
      <c r="A182" s="288"/>
      <c r="B182" s="291"/>
      <c r="C182" s="120" t="s">
        <v>125</v>
      </c>
      <c r="D182" s="121">
        <v>1.4</v>
      </c>
      <c r="E182" s="122">
        <f>H182*I176</f>
        <v>13.08</v>
      </c>
      <c r="F182" s="123">
        <f>D182*E182</f>
        <v>18.311999999999998</v>
      </c>
      <c r="G182" s="237"/>
      <c r="H182" s="124">
        <v>0.5</v>
      </c>
      <c r="I182" s="244"/>
    </row>
    <row r="183" spans="1:9" ht="43.5" x14ac:dyDescent="0.35">
      <c r="A183" s="287" t="s">
        <v>49</v>
      </c>
      <c r="B183" s="289" t="s">
        <v>11</v>
      </c>
      <c r="C183" s="117" t="s">
        <v>120</v>
      </c>
      <c r="D183" s="118">
        <v>1.5</v>
      </c>
      <c r="E183" s="119">
        <f>H183*I183</f>
        <v>7.1233679999999993</v>
      </c>
      <c r="F183" s="7">
        <f t="shared" ref="F183:F184" si="41">D183*E183</f>
        <v>10.685051999999999</v>
      </c>
      <c r="G183" s="235">
        <f>SUM(F183:F189)</f>
        <v>58.342031999999989</v>
      </c>
      <c r="H183" s="8">
        <v>0.38900000000000001</v>
      </c>
      <c r="I183" s="242">
        <f>(I62*P155)+I62</f>
        <v>18.311999999999998</v>
      </c>
    </row>
    <row r="184" spans="1:9" x14ac:dyDescent="0.35">
      <c r="A184" s="288"/>
      <c r="B184" s="290"/>
      <c r="C184" s="261" t="s">
        <v>121</v>
      </c>
      <c r="D184" s="263">
        <v>2</v>
      </c>
      <c r="E184" s="265">
        <f>H184*I183</f>
        <v>5.768279999999999</v>
      </c>
      <c r="F184" s="250">
        <f t="shared" si="41"/>
        <v>11.536559999999998</v>
      </c>
      <c r="G184" s="236"/>
      <c r="H184" s="238">
        <v>0.315</v>
      </c>
      <c r="I184" s="243"/>
    </row>
    <row r="185" spans="1:9" x14ac:dyDescent="0.35">
      <c r="A185" s="288"/>
      <c r="B185" s="290"/>
      <c r="C185" s="262"/>
      <c r="D185" s="264"/>
      <c r="E185" s="265"/>
      <c r="F185" s="251"/>
      <c r="G185" s="236"/>
      <c r="H185" s="238"/>
      <c r="I185" s="243"/>
    </row>
    <row r="186" spans="1:9" x14ac:dyDescent="0.35">
      <c r="A186" s="288"/>
      <c r="B186" s="290"/>
      <c r="C186" s="102" t="s">
        <v>122</v>
      </c>
      <c r="D186" s="22">
        <v>4.3</v>
      </c>
      <c r="E186" s="23">
        <f>H186*I183</f>
        <v>3.3877199999999994</v>
      </c>
      <c r="F186" s="13">
        <f t="shared" ref="F186:F188" si="42">D186*E186</f>
        <v>14.567195999999997</v>
      </c>
      <c r="G186" s="236"/>
      <c r="H186" s="14">
        <v>0.185</v>
      </c>
      <c r="I186" s="243"/>
    </row>
    <row r="187" spans="1:9" x14ac:dyDescent="0.35">
      <c r="A187" s="288"/>
      <c r="B187" s="290"/>
      <c r="C187" s="103" t="s">
        <v>123</v>
      </c>
      <c r="D187" s="104">
        <v>4.5</v>
      </c>
      <c r="E187" s="105">
        <f>H187*I183</f>
        <v>1.8678239999999997</v>
      </c>
      <c r="F187" s="13">
        <f t="shared" si="42"/>
        <v>8.4052079999999982</v>
      </c>
      <c r="G187" s="236"/>
      <c r="H187" s="9">
        <v>0.10199999999999999</v>
      </c>
      <c r="I187" s="243"/>
    </row>
    <row r="188" spans="1:9" x14ac:dyDescent="0.35">
      <c r="A188" s="288"/>
      <c r="B188" s="290"/>
      <c r="C188" s="106" t="s">
        <v>124</v>
      </c>
      <c r="D188" s="16">
        <v>2</v>
      </c>
      <c r="E188" s="17">
        <f>H188*I183</f>
        <v>0.16480799999999995</v>
      </c>
      <c r="F188" s="13">
        <f t="shared" si="42"/>
        <v>0.32961599999999991</v>
      </c>
      <c r="G188" s="236"/>
      <c r="H188" s="9">
        <v>8.9999999999999993E-3</v>
      </c>
      <c r="I188" s="243"/>
    </row>
    <row r="189" spans="1:9" ht="29.5" thickBot="1" x14ac:dyDescent="0.4">
      <c r="A189" s="288"/>
      <c r="B189" s="291"/>
      <c r="C189" s="120" t="s">
        <v>125</v>
      </c>
      <c r="D189" s="121">
        <v>1.4</v>
      </c>
      <c r="E189" s="122">
        <f>H189*I183</f>
        <v>9.1559999999999988</v>
      </c>
      <c r="F189" s="123">
        <f>D189*E189</f>
        <v>12.818399999999997</v>
      </c>
      <c r="G189" s="237"/>
      <c r="H189" s="124">
        <v>0.5</v>
      </c>
      <c r="I189" s="244"/>
    </row>
    <row r="190" spans="1:9" ht="43.5" x14ac:dyDescent="0.35">
      <c r="A190" s="287" t="s">
        <v>50</v>
      </c>
      <c r="B190" s="289" t="s">
        <v>11</v>
      </c>
      <c r="C190" s="117" t="s">
        <v>120</v>
      </c>
      <c r="D190" s="118">
        <v>1.5</v>
      </c>
      <c r="E190" s="119">
        <f>H190*I190</f>
        <v>16.536389999999997</v>
      </c>
      <c r="F190" s="7">
        <f t="shared" ref="F190:F191" si="43">D190*E190</f>
        <v>24.804584999999996</v>
      </c>
      <c r="G190" s="235">
        <f>SUM(F190:F196)</f>
        <v>135.43685999999997</v>
      </c>
      <c r="H190" s="8">
        <v>0.38900000000000001</v>
      </c>
      <c r="I190" s="242">
        <f>(I76*P156)+I76</f>
        <v>42.509999999999991</v>
      </c>
    </row>
    <row r="191" spans="1:9" x14ac:dyDescent="0.35">
      <c r="A191" s="288"/>
      <c r="B191" s="290"/>
      <c r="C191" s="261" t="s">
        <v>121</v>
      </c>
      <c r="D191" s="263">
        <v>2</v>
      </c>
      <c r="E191" s="265">
        <f>H191*I190</f>
        <v>13.390649999999997</v>
      </c>
      <c r="F191" s="250">
        <f t="shared" si="43"/>
        <v>26.781299999999995</v>
      </c>
      <c r="G191" s="236"/>
      <c r="H191" s="238">
        <v>0.315</v>
      </c>
      <c r="I191" s="243"/>
    </row>
    <row r="192" spans="1:9" x14ac:dyDescent="0.35">
      <c r="A192" s="288"/>
      <c r="B192" s="290"/>
      <c r="C192" s="262"/>
      <c r="D192" s="264"/>
      <c r="E192" s="265"/>
      <c r="F192" s="251"/>
      <c r="G192" s="236"/>
      <c r="H192" s="238"/>
      <c r="I192" s="243"/>
    </row>
    <row r="193" spans="1:9" x14ac:dyDescent="0.35">
      <c r="A193" s="288"/>
      <c r="B193" s="290"/>
      <c r="C193" s="102" t="s">
        <v>122</v>
      </c>
      <c r="D193" s="22">
        <v>4.3</v>
      </c>
      <c r="E193" s="23">
        <f>H193*I190</f>
        <v>7.8643499999999982</v>
      </c>
      <c r="F193" s="13">
        <f t="shared" ref="F193:F195" si="44">D193*E193</f>
        <v>33.816704999999992</v>
      </c>
      <c r="G193" s="236"/>
      <c r="H193" s="14">
        <v>0.185</v>
      </c>
      <c r="I193" s="243"/>
    </row>
    <row r="194" spans="1:9" x14ac:dyDescent="0.35">
      <c r="A194" s="288"/>
      <c r="B194" s="290"/>
      <c r="C194" s="103" t="s">
        <v>123</v>
      </c>
      <c r="D194" s="104">
        <v>4.5</v>
      </c>
      <c r="E194" s="105">
        <f>H194*I190</f>
        <v>4.3360199999999987</v>
      </c>
      <c r="F194" s="13">
        <f t="shared" si="44"/>
        <v>19.512089999999993</v>
      </c>
      <c r="G194" s="236"/>
      <c r="H194" s="9">
        <v>0.10199999999999999</v>
      </c>
      <c r="I194" s="243"/>
    </row>
    <row r="195" spans="1:9" x14ac:dyDescent="0.35">
      <c r="A195" s="288"/>
      <c r="B195" s="290"/>
      <c r="C195" s="106" t="s">
        <v>124</v>
      </c>
      <c r="D195" s="16">
        <v>2</v>
      </c>
      <c r="E195" s="17">
        <f>H195*I190</f>
        <v>0.38258999999999987</v>
      </c>
      <c r="F195" s="13">
        <f t="shared" si="44"/>
        <v>0.76517999999999975</v>
      </c>
      <c r="G195" s="236"/>
      <c r="H195" s="9">
        <v>8.9999999999999993E-3</v>
      </c>
      <c r="I195" s="243"/>
    </row>
    <row r="196" spans="1:9" ht="29.5" thickBot="1" x14ac:dyDescent="0.4">
      <c r="A196" s="288"/>
      <c r="B196" s="291"/>
      <c r="C196" s="120" t="s">
        <v>125</v>
      </c>
      <c r="D196" s="121">
        <v>1.4</v>
      </c>
      <c r="E196" s="122">
        <f>H196*I190</f>
        <v>21.254999999999995</v>
      </c>
      <c r="F196" s="123">
        <f>D196*E196</f>
        <v>29.756999999999991</v>
      </c>
      <c r="G196" s="237"/>
      <c r="H196" s="124">
        <v>0.5</v>
      </c>
      <c r="I196" s="244"/>
    </row>
    <row r="197" spans="1:9" ht="43.5" x14ac:dyDescent="0.35">
      <c r="A197" s="287" t="s">
        <v>51</v>
      </c>
      <c r="B197" s="289" t="s">
        <v>27</v>
      </c>
      <c r="C197" s="117" t="s">
        <v>120</v>
      </c>
      <c r="D197" s="118">
        <v>1.5</v>
      </c>
      <c r="E197" s="119">
        <f>H197*I197</f>
        <v>10.17624</v>
      </c>
      <c r="F197" s="7">
        <f t="shared" ref="F197:F198" si="45">D197*E197</f>
        <v>15.26436</v>
      </c>
      <c r="G197" s="235">
        <f>SUM(F197:F203)</f>
        <v>83.345759999999984</v>
      </c>
      <c r="H197" s="8">
        <v>0.38900000000000001</v>
      </c>
      <c r="I197" s="242">
        <f>I176</f>
        <v>26.16</v>
      </c>
    </row>
    <row r="198" spans="1:9" x14ac:dyDescent="0.35">
      <c r="A198" s="288"/>
      <c r="B198" s="290"/>
      <c r="C198" s="261" t="s">
        <v>121</v>
      </c>
      <c r="D198" s="263">
        <v>2</v>
      </c>
      <c r="E198" s="265">
        <f>H198*I197</f>
        <v>8.2403999999999993</v>
      </c>
      <c r="F198" s="250">
        <f t="shared" si="45"/>
        <v>16.480799999999999</v>
      </c>
      <c r="G198" s="236"/>
      <c r="H198" s="238">
        <v>0.315</v>
      </c>
      <c r="I198" s="243"/>
    </row>
    <row r="199" spans="1:9" x14ac:dyDescent="0.35">
      <c r="A199" s="288"/>
      <c r="B199" s="290"/>
      <c r="C199" s="262"/>
      <c r="D199" s="264"/>
      <c r="E199" s="265"/>
      <c r="F199" s="251"/>
      <c r="G199" s="236"/>
      <c r="H199" s="238"/>
      <c r="I199" s="243"/>
    </row>
    <row r="200" spans="1:9" x14ac:dyDescent="0.35">
      <c r="A200" s="288"/>
      <c r="B200" s="290"/>
      <c r="C200" s="102" t="s">
        <v>122</v>
      </c>
      <c r="D200" s="22">
        <v>4.3</v>
      </c>
      <c r="E200" s="23">
        <f>H200*I197</f>
        <v>4.8395999999999999</v>
      </c>
      <c r="F200" s="13">
        <f t="shared" ref="F200:F202" si="46">D200*E200</f>
        <v>20.810279999999999</v>
      </c>
      <c r="G200" s="236"/>
      <c r="H200" s="14">
        <v>0.185</v>
      </c>
      <c r="I200" s="243"/>
    </row>
    <row r="201" spans="1:9" x14ac:dyDescent="0.35">
      <c r="A201" s="288"/>
      <c r="B201" s="290"/>
      <c r="C201" s="103" t="s">
        <v>123</v>
      </c>
      <c r="D201" s="104">
        <v>4.5</v>
      </c>
      <c r="E201" s="105">
        <f>H201*I197</f>
        <v>2.66832</v>
      </c>
      <c r="F201" s="13">
        <f t="shared" si="46"/>
        <v>12.007440000000001</v>
      </c>
      <c r="G201" s="236"/>
      <c r="H201" s="9">
        <v>0.10199999999999999</v>
      </c>
      <c r="I201" s="243"/>
    </row>
    <row r="202" spans="1:9" x14ac:dyDescent="0.35">
      <c r="A202" s="288"/>
      <c r="B202" s="290"/>
      <c r="C202" s="106" t="s">
        <v>124</v>
      </c>
      <c r="D202" s="16">
        <v>2</v>
      </c>
      <c r="E202" s="17">
        <f>H202*I197</f>
        <v>0.23543999999999998</v>
      </c>
      <c r="F202" s="13">
        <f t="shared" si="46"/>
        <v>0.47087999999999997</v>
      </c>
      <c r="G202" s="236"/>
      <c r="H202" s="9">
        <v>8.9999999999999993E-3</v>
      </c>
      <c r="I202" s="243"/>
    </row>
    <row r="203" spans="1:9" ht="29.5" thickBot="1" x14ac:dyDescent="0.4">
      <c r="A203" s="288"/>
      <c r="B203" s="291"/>
      <c r="C203" s="120" t="s">
        <v>125</v>
      </c>
      <c r="D203" s="121">
        <v>1.4</v>
      </c>
      <c r="E203" s="122">
        <f>H203*I197</f>
        <v>13.08</v>
      </c>
      <c r="F203" s="123">
        <f>D203*E203</f>
        <v>18.311999999999998</v>
      </c>
      <c r="G203" s="237"/>
      <c r="H203" s="124">
        <v>0.5</v>
      </c>
      <c r="I203" s="244"/>
    </row>
    <row r="204" spans="1:9" ht="15" thickBot="1" x14ac:dyDescent="0.4">
      <c r="A204" s="36" t="s">
        <v>53</v>
      </c>
      <c r="B204" s="37" t="s">
        <v>23</v>
      </c>
      <c r="C204" s="38" t="s">
        <v>24</v>
      </c>
      <c r="D204" s="39">
        <v>0</v>
      </c>
      <c r="E204" s="40">
        <v>0</v>
      </c>
      <c r="F204" s="41">
        <f t="shared" ref="F204:F207" si="47">D204*E204</f>
        <v>0</v>
      </c>
      <c r="G204" s="42">
        <v>0</v>
      </c>
      <c r="H204" s="38"/>
      <c r="I204" s="43"/>
    </row>
    <row r="205" spans="1:9" ht="15" thickBot="1" x14ac:dyDescent="0.4">
      <c r="A205" s="36" t="s">
        <v>54</v>
      </c>
      <c r="B205" s="37" t="s">
        <v>23</v>
      </c>
      <c r="C205" s="38" t="s">
        <v>24</v>
      </c>
      <c r="D205" s="39">
        <v>0</v>
      </c>
      <c r="E205" s="40">
        <v>0</v>
      </c>
      <c r="F205" s="41">
        <f t="shared" si="47"/>
        <v>0</v>
      </c>
      <c r="G205" s="42">
        <v>0</v>
      </c>
      <c r="H205" s="38"/>
      <c r="I205" s="43"/>
    </row>
    <row r="206" spans="1:9" ht="43.5" x14ac:dyDescent="0.35">
      <c r="A206" s="287" t="s">
        <v>141</v>
      </c>
      <c r="B206" s="289" t="s">
        <v>11</v>
      </c>
      <c r="C206" s="117" t="s">
        <v>120</v>
      </c>
      <c r="D206" s="118">
        <v>1.5</v>
      </c>
      <c r="E206" s="119">
        <f>H206*I206</f>
        <v>15.900374999999999</v>
      </c>
      <c r="F206" s="7">
        <f t="shared" si="47"/>
        <v>23.850562499999999</v>
      </c>
      <c r="G206" s="235">
        <f>SUM(F206:F212)</f>
        <v>130.22774999999999</v>
      </c>
      <c r="H206" s="8">
        <v>0.38900000000000001</v>
      </c>
      <c r="I206" s="242">
        <f>(I106*P158)+I106</f>
        <v>40.874999999999993</v>
      </c>
    </row>
    <row r="207" spans="1:9" x14ac:dyDescent="0.35">
      <c r="A207" s="288"/>
      <c r="B207" s="290"/>
      <c r="C207" s="261" t="s">
        <v>121</v>
      </c>
      <c r="D207" s="263">
        <v>2</v>
      </c>
      <c r="E207" s="265">
        <f>H207*I206</f>
        <v>12.875624999999998</v>
      </c>
      <c r="F207" s="250">
        <f t="shared" si="47"/>
        <v>25.751249999999995</v>
      </c>
      <c r="G207" s="236"/>
      <c r="H207" s="238">
        <v>0.315</v>
      </c>
      <c r="I207" s="243"/>
    </row>
    <row r="208" spans="1:9" x14ac:dyDescent="0.35">
      <c r="A208" s="288"/>
      <c r="B208" s="290"/>
      <c r="C208" s="262"/>
      <c r="D208" s="264"/>
      <c r="E208" s="265"/>
      <c r="F208" s="251"/>
      <c r="G208" s="236"/>
      <c r="H208" s="238"/>
      <c r="I208" s="243"/>
    </row>
    <row r="209" spans="1:10" x14ac:dyDescent="0.35">
      <c r="A209" s="288"/>
      <c r="B209" s="290"/>
      <c r="C209" s="102" t="s">
        <v>122</v>
      </c>
      <c r="D209" s="22">
        <v>4.3</v>
      </c>
      <c r="E209" s="23">
        <f>H209*I206</f>
        <v>7.5618749999999988</v>
      </c>
      <c r="F209" s="13">
        <f t="shared" ref="F209:F211" si="48">D209*E209</f>
        <v>32.516062499999997</v>
      </c>
      <c r="G209" s="236"/>
      <c r="H209" s="14">
        <v>0.185</v>
      </c>
      <c r="I209" s="243"/>
    </row>
    <row r="210" spans="1:10" x14ac:dyDescent="0.35">
      <c r="A210" s="288"/>
      <c r="B210" s="290"/>
      <c r="C210" s="103" t="s">
        <v>123</v>
      </c>
      <c r="D210" s="104">
        <v>4.5</v>
      </c>
      <c r="E210" s="105">
        <f>H210*I206</f>
        <v>4.169249999999999</v>
      </c>
      <c r="F210" s="13">
        <f t="shared" si="48"/>
        <v>18.761624999999995</v>
      </c>
      <c r="G210" s="236"/>
      <c r="H210" s="9">
        <v>0.10199999999999999</v>
      </c>
      <c r="I210" s="243"/>
    </row>
    <row r="211" spans="1:10" x14ac:dyDescent="0.35">
      <c r="A211" s="288"/>
      <c r="B211" s="290"/>
      <c r="C211" s="106" t="s">
        <v>124</v>
      </c>
      <c r="D211" s="16">
        <v>2</v>
      </c>
      <c r="E211" s="17">
        <f>H211*I206</f>
        <v>0.3678749999999999</v>
      </c>
      <c r="F211" s="13">
        <f t="shared" si="48"/>
        <v>0.73574999999999979</v>
      </c>
      <c r="G211" s="236"/>
      <c r="H211" s="9">
        <v>8.9999999999999993E-3</v>
      </c>
      <c r="I211" s="243"/>
    </row>
    <row r="212" spans="1:10" ht="29.5" thickBot="1" x14ac:dyDescent="0.4">
      <c r="A212" s="288"/>
      <c r="B212" s="291"/>
      <c r="C212" s="120" t="s">
        <v>125</v>
      </c>
      <c r="D212" s="121">
        <v>1.4</v>
      </c>
      <c r="E212" s="122">
        <f>H212*I206</f>
        <v>20.437499999999996</v>
      </c>
      <c r="F212" s="123">
        <f>D212*E212</f>
        <v>28.612499999999994</v>
      </c>
      <c r="G212" s="237"/>
      <c r="H212" s="124">
        <v>0.5</v>
      </c>
      <c r="I212" s="244"/>
    </row>
    <row r="213" spans="1:10" ht="15" thickBot="1" x14ac:dyDescent="0.4">
      <c r="A213" s="36" t="s">
        <v>55</v>
      </c>
      <c r="B213" s="37" t="s">
        <v>23</v>
      </c>
      <c r="C213" s="38" t="s">
        <v>24</v>
      </c>
      <c r="D213" s="39">
        <v>0</v>
      </c>
      <c r="E213" s="40">
        <v>0</v>
      </c>
      <c r="F213" s="41">
        <f t="shared" ref="F213:F215" si="49">D213*E213</f>
        <v>0</v>
      </c>
      <c r="G213" s="42">
        <v>0</v>
      </c>
      <c r="H213" s="38"/>
      <c r="I213" s="38"/>
      <c r="J213" s="130"/>
    </row>
    <row r="214" spans="1:10" ht="43.5" x14ac:dyDescent="0.35">
      <c r="A214" s="287" t="s">
        <v>56</v>
      </c>
      <c r="B214" s="289" t="s">
        <v>11</v>
      </c>
      <c r="C214" s="117" t="s">
        <v>120</v>
      </c>
      <c r="D214" s="118">
        <v>1.5</v>
      </c>
      <c r="E214" s="119">
        <f>H214*I214</f>
        <v>16.536389999999997</v>
      </c>
      <c r="F214" s="7">
        <f t="shared" si="49"/>
        <v>24.804584999999996</v>
      </c>
      <c r="G214" s="235">
        <f>SUM(F214:F220)</f>
        <v>135.43685999999997</v>
      </c>
      <c r="H214" s="8">
        <v>0.38900000000000001</v>
      </c>
      <c r="I214" s="242">
        <f>(I121*P156)+I121</f>
        <v>42.509999999999991</v>
      </c>
    </row>
    <row r="215" spans="1:10" x14ac:dyDescent="0.35">
      <c r="A215" s="288"/>
      <c r="B215" s="290"/>
      <c r="C215" s="261" t="s">
        <v>121</v>
      </c>
      <c r="D215" s="263">
        <v>2</v>
      </c>
      <c r="E215" s="265">
        <f>H215*I214</f>
        <v>13.390649999999997</v>
      </c>
      <c r="F215" s="250">
        <f t="shared" si="49"/>
        <v>26.781299999999995</v>
      </c>
      <c r="G215" s="236"/>
      <c r="H215" s="238">
        <v>0.315</v>
      </c>
      <c r="I215" s="243"/>
    </row>
    <row r="216" spans="1:10" x14ac:dyDescent="0.35">
      <c r="A216" s="288"/>
      <c r="B216" s="290"/>
      <c r="C216" s="262"/>
      <c r="D216" s="264"/>
      <c r="E216" s="265"/>
      <c r="F216" s="251"/>
      <c r="G216" s="236"/>
      <c r="H216" s="238"/>
      <c r="I216" s="243"/>
    </row>
    <row r="217" spans="1:10" x14ac:dyDescent="0.35">
      <c r="A217" s="288"/>
      <c r="B217" s="290"/>
      <c r="C217" s="102" t="s">
        <v>122</v>
      </c>
      <c r="D217" s="22">
        <v>4.3</v>
      </c>
      <c r="E217" s="23">
        <f>H217*I214</f>
        <v>7.8643499999999982</v>
      </c>
      <c r="F217" s="13">
        <f t="shared" ref="F217:F219" si="50">D217*E217</f>
        <v>33.816704999999992</v>
      </c>
      <c r="G217" s="236"/>
      <c r="H217" s="14">
        <v>0.185</v>
      </c>
      <c r="I217" s="243"/>
    </row>
    <row r="218" spans="1:10" x14ac:dyDescent="0.35">
      <c r="A218" s="288"/>
      <c r="B218" s="290"/>
      <c r="C218" s="103" t="s">
        <v>123</v>
      </c>
      <c r="D218" s="104">
        <v>4.5</v>
      </c>
      <c r="E218" s="105">
        <f>H218*I214</f>
        <v>4.3360199999999987</v>
      </c>
      <c r="F218" s="13">
        <f t="shared" si="50"/>
        <v>19.512089999999993</v>
      </c>
      <c r="G218" s="236"/>
      <c r="H218" s="9">
        <v>0.10199999999999999</v>
      </c>
      <c r="I218" s="243"/>
    </row>
    <row r="219" spans="1:10" x14ac:dyDescent="0.35">
      <c r="A219" s="288"/>
      <c r="B219" s="290"/>
      <c r="C219" s="106" t="s">
        <v>124</v>
      </c>
      <c r="D219" s="16">
        <v>2</v>
      </c>
      <c r="E219" s="17">
        <f>H219*I214</f>
        <v>0.38258999999999987</v>
      </c>
      <c r="F219" s="13">
        <f t="shared" si="50"/>
        <v>0.76517999999999975</v>
      </c>
      <c r="G219" s="236"/>
      <c r="H219" s="9">
        <v>8.9999999999999993E-3</v>
      </c>
      <c r="I219" s="243"/>
    </row>
    <row r="220" spans="1:10" ht="29.5" thickBot="1" x14ac:dyDescent="0.4">
      <c r="A220" s="288"/>
      <c r="B220" s="291"/>
      <c r="C220" s="120" t="s">
        <v>125</v>
      </c>
      <c r="D220" s="121">
        <v>1.4</v>
      </c>
      <c r="E220" s="122">
        <f>H220*I214</f>
        <v>21.254999999999995</v>
      </c>
      <c r="F220" s="123">
        <f>D220*E220</f>
        <v>29.756999999999991</v>
      </c>
      <c r="G220" s="237"/>
      <c r="H220" s="124">
        <v>0.5</v>
      </c>
      <c r="I220" s="244"/>
    </row>
    <row r="221" spans="1:10" ht="43.5" x14ac:dyDescent="0.35">
      <c r="A221" s="287" t="s">
        <v>57</v>
      </c>
      <c r="B221" s="289" t="s">
        <v>11</v>
      </c>
      <c r="C221" s="117" t="s">
        <v>120</v>
      </c>
      <c r="D221" s="118">
        <v>1.5</v>
      </c>
      <c r="E221" s="119">
        <f>H221*I221</f>
        <v>15.900374999999999</v>
      </c>
      <c r="F221" s="7">
        <f t="shared" ref="F221:F222" si="51">D221*E221</f>
        <v>23.850562499999999</v>
      </c>
      <c r="G221" s="235">
        <f>SUM(F221:F227)</f>
        <v>130.22774999999999</v>
      </c>
      <c r="H221" s="8">
        <v>0.38900000000000001</v>
      </c>
      <c r="I221" s="242">
        <f>I206</f>
        <v>40.874999999999993</v>
      </c>
    </row>
    <row r="222" spans="1:10" x14ac:dyDescent="0.35">
      <c r="A222" s="288"/>
      <c r="B222" s="290"/>
      <c r="C222" s="261" t="s">
        <v>121</v>
      </c>
      <c r="D222" s="263">
        <v>2</v>
      </c>
      <c r="E222" s="265">
        <f>H222*I221</f>
        <v>12.875624999999998</v>
      </c>
      <c r="F222" s="250">
        <f t="shared" si="51"/>
        <v>25.751249999999995</v>
      </c>
      <c r="G222" s="236"/>
      <c r="H222" s="238">
        <v>0.315</v>
      </c>
      <c r="I222" s="243"/>
    </row>
    <row r="223" spans="1:10" x14ac:dyDescent="0.35">
      <c r="A223" s="288"/>
      <c r="B223" s="290"/>
      <c r="C223" s="262"/>
      <c r="D223" s="264"/>
      <c r="E223" s="265"/>
      <c r="F223" s="251"/>
      <c r="G223" s="236"/>
      <c r="H223" s="238"/>
      <c r="I223" s="243"/>
    </row>
    <row r="224" spans="1:10" ht="15" thickBot="1" x14ac:dyDescent="0.4">
      <c r="A224" s="288"/>
      <c r="B224" s="290"/>
      <c r="C224" s="102" t="s">
        <v>122</v>
      </c>
      <c r="D224" s="22">
        <v>4.3</v>
      </c>
      <c r="E224" s="23">
        <f>H224*I221</f>
        <v>7.5618749999999988</v>
      </c>
      <c r="F224" s="13">
        <f t="shared" ref="F224:F226" si="52">D224*E224</f>
        <v>32.516062499999997</v>
      </c>
      <c r="G224" s="236"/>
      <c r="H224" s="14">
        <v>0.185</v>
      </c>
      <c r="I224" s="243"/>
    </row>
    <row r="225" spans="1:10" x14ac:dyDescent="0.35">
      <c r="A225" s="288"/>
      <c r="B225" s="290"/>
      <c r="C225" s="103" t="s">
        <v>123</v>
      </c>
      <c r="D225" s="104">
        <v>4.5</v>
      </c>
      <c r="E225" s="105">
        <f>H225*I221</f>
        <v>4.169249999999999</v>
      </c>
      <c r="F225" s="13">
        <f t="shared" si="52"/>
        <v>18.761624999999995</v>
      </c>
      <c r="G225" s="236"/>
      <c r="H225" s="9">
        <v>0.10199999999999999</v>
      </c>
      <c r="I225" s="243"/>
      <c r="J225" s="272" t="s">
        <v>144</v>
      </c>
    </row>
    <row r="226" spans="1:10" x14ac:dyDescent="0.35">
      <c r="A226" s="288"/>
      <c r="B226" s="290"/>
      <c r="C226" s="106" t="s">
        <v>124</v>
      </c>
      <c r="D226" s="16">
        <v>2</v>
      </c>
      <c r="E226" s="17">
        <f>H226*I221</f>
        <v>0.3678749999999999</v>
      </c>
      <c r="F226" s="13">
        <f t="shared" si="52"/>
        <v>0.73574999999999979</v>
      </c>
      <c r="G226" s="236"/>
      <c r="H226" s="9">
        <v>8.9999999999999993E-3</v>
      </c>
      <c r="I226" s="243"/>
      <c r="J226" s="273"/>
    </row>
    <row r="227" spans="1:10" ht="29.5" thickBot="1" x14ac:dyDescent="0.4">
      <c r="A227" s="288"/>
      <c r="B227" s="291"/>
      <c r="C227" s="120" t="s">
        <v>125</v>
      </c>
      <c r="D227" s="121">
        <v>1.4</v>
      </c>
      <c r="E227" s="122">
        <f>H227*I221</f>
        <v>20.437499999999996</v>
      </c>
      <c r="F227" s="123">
        <f>D227*E227</f>
        <v>28.612499999999994</v>
      </c>
      <c r="G227" s="237"/>
      <c r="H227" s="124">
        <v>0.5</v>
      </c>
      <c r="I227" s="244"/>
      <c r="J227" s="274"/>
    </row>
    <row r="228" spans="1:10" ht="43" thickBot="1" x14ac:dyDescent="0.6">
      <c r="A228" s="44" t="s">
        <v>38</v>
      </c>
      <c r="B228" s="239">
        <f>SUM(G82:G227)</f>
        <v>2099.7403175999993</v>
      </c>
      <c r="C228" s="240"/>
      <c r="D228" s="240"/>
      <c r="E228" s="240"/>
      <c r="F228" s="240"/>
      <c r="G228" s="241"/>
      <c r="H228" s="44" t="s">
        <v>39</v>
      </c>
      <c r="I228" s="46">
        <f>SUM(I82:I227)</f>
        <v>674.15410000000008</v>
      </c>
      <c r="J228" s="176">
        <f>B228/I228</f>
        <v>3.1146296041216677</v>
      </c>
    </row>
  </sheetData>
  <mergeCells count="271">
    <mergeCell ref="R1:R17"/>
    <mergeCell ref="W2:W17"/>
    <mergeCell ref="S3:S6"/>
    <mergeCell ref="T3:T6"/>
    <mergeCell ref="U3:U6"/>
    <mergeCell ref="V3:V6"/>
    <mergeCell ref="S8:S9"/>
    <mergeCell ref="T8:T9"/>
    <mergeCell ref="U8:U9"/>
    <mergeCell ref="S10:S12"/>
    <mergeCell ref="T10:T12"/>
    <mergeCell ref="J225:J227"/>
    <mergeCell ref="J146:J148"/>
    <mergeCell ref="J1:J3"/>
    <mergeCell ref="M1:O1"/>
    <mergeCell ref="M2:O2"/>
    <mergeCell ref="M3:O3"/>
    <mergeCell ref="M4:O4"/>
    <mergeCell ref="M5:O5"/>
    <mergeCell ref="M6:O6"/>
    <mergeCell ref="M7:O7"/>
    <mergeCell ref="K1:L11"/>
    <mergeCell ref="M8:O8"/>
    <mergeCell ref="M9:O9"/>
    <mergeCell ref="M10:O10"/>
    <mergeCell ref="M11:O11"/>
    <mergeCell ref="K151:L161"/>
    <mergeCell ref="M151:O151"/>
    <mergeCell ref="M152:O152"/>
    <mergeCell ref="M153:O153"/>
    <mergeCell ref="M154:O154"/>
    <mergeCell ref="M155:O155"/>
    <mergeCell ref="M156:O156"/>
    <mergeCell ref="M157:O157"/>
    <mergeCell ref="M158:O158"/>
    <mergeCell ref="B228:G228"/>
    <mergeCell ref="B221:B227"/>
    <mergeCell ref="G221:G227"/>
    <mergeCell ref="I221:I227"/>
    <mergeCell ref="C222:C223"/>
    <mergeCell ref="D222:D223"/>
    <mergeCell ref="E222:E223"/>
    <mergeCell ref="F222:F223"/>
    <mergeCell ref="H222:H223"/>
    <mergeCell ref="A221:A227"/>
    <mergeCell ref="B214:B220"/>
    <mergeCell ref="G214:G220"/>
    <mergeCell ref="I214:I220"/>
    <mergeCell ref="C215:C216"/>
    <mergeCell ref="D215:D216"/>
    <mergeCell ref="E215:E216"/>
    <mergeCell ref="F215:F216"/>
    <mergeCell ref="H215:H216"/>
    <mergeCell ref="A214:A220"/>
    <mergeCell ref="B206:B212"/>
    <mergeCell ref="G206:G212"/>
    <mergeCell ref="I206:I212"/>
    <mergeCell ref="C207:C208"/>
    <mergeCell ref="D207:D208"/>
    <mergeCell ref="E207:E208"/>
    <mergeCell ref="F207:F208"/>
    <mergeCell ref="H207:H208"/>
    <mergeCell ref="A206:A212"/>
    <mergeCell ref="B197:B203"/>
    <mergeCell ref="G197:G203"/>
    <mergeCell ref="I197:I203"/>
    <mergeCell ref="C198:C199"/>
    <mergeCell ref="D198:D199"/>
    <mergeCell ref="E198:E199"/>
    <mergeCell ref="F198:F199"/>
    <mergeCell ref="H198:H199"/>
    <mergeCell ref="A197:A203"/>
    <mergeCell ref="B190:B196"/>
    <mergeCell ref="G190:G196"/>
    <mergeCell ref="I190:I196"/>
    <mergeCell ref="C191:C192"/>
    <mergeCell ref="D191:D192"/>
    <mergeCell ref="E191:E192"/>
    <mergeCell ref="F191:F192"/>
    <mergeCell ref="H191:H192"/>
    <mergeCell ref="A190:A196"/>
    <mergeCell ref="B183:B189"/>
    <mergeCell ref="G183:G189"/>
    <mergeCell ref="I183:I189"/>
    <mergeCell ref="C184:C185"/>
    <mergeCell ref="D184:D185"/>
    <mergeCell ref="E184:E185"/>
    <mergeCell ref="F184:F185"/>
    <mergeCell ref="H184:H185"/>
    <mergeCell ref="A183:A189"/>
    <mergeCell ref="B176:B182"/>
    <mergeCell ref="G176:G182"/>
    <mergeCell ref="I176:I182"/>
    <mergeCell ref="C177:C178"/>
    <mergeCell ref="D177:D178"/>
    <mergeCell ref="E177:E178"/>
    <mergeCell ref="F177:F178"/>
    <mergeCell ref="H177:H178"/>
    <mergeCell ref="B167:B173"/>
    <mergeCell ref="G167:G173"/>
    <mergeCell ref="I167:I173"/>
    <mergeCell ref="C168:C169"/>
    <mergeCell ref="D168:D169"/>
    <mergeCell ref="E168:E169"/>
    <mergeCell ref="F168:F169"/>
    <mergeCell ref="H168:H169"/>
    <mergeCell ref="H161:H162"/>
    <mergeCell ref="B152:B158"/>
    <mergeCell ref="G152:G158"/>
    <mergeCell ref="I152:I158"/>
    <mergeCell ref="C153:C154"/>
    <mergeCell ref="D153:D154"/>
    <mergeCell ref="E153:E154"/>
    <mergeCell ref="F153:F154"/>
    <mergeCell ref="H153:H154"/>
    <mergeCell ref="B160:B166"/>
    <mergeCell ref="G160:G166"/>
    <mergeCell ref="I160:I166"/>
    <mergeCell ref="C161:C162"/>
    <mergeCell ref="D161:D162"/>
    <mergeCell ref="E161:E162"/>
    <mergeCell ref="F161:F162"/>
    <mergeCell ref="A152:A158"/>
    <mergeCell ref="A160:A166"/>
    <mergeCell ref="A167:A173"/>
    <mergeCell ref="A176:A182"/>
    <mergeCell ref="A1:I1"/>
    <mergeCell ref="A3:A16"/>
    <mergeCell ref="B3:B16"/>
    <mergeCell ref="G3:G16"/>
    <mergeCell ref="I3:I16"/>
    <mergeCell ref="C4:C5"/>
    <mergeCell ref="D4:D5"/>
    <mergeCell ref="E4:E5"/>
    <mergeCell ref="F4:F5"/>
    <mergeCell ref="H4:H5"/>
    <mergeCell ref="C7:C8"/>
    <mergeCell ref="D7:D8"/>
    <mergeCell ref="H7:H8"/>
    <mergeCell ref="C9:C11"/>
    <mergeCell ref="H9:H11"/>
    <mergeCell ref="A18:A31"/>
    <mergeCell ref="B18:B31"/>
    <mergeCell ref="G18:G31"/>
    <mergeCell ref="H24:H26"/>
    <mergeCell ref="I32:I45"/>
    <mergeCell ref="I18:I31"/>
    <mergeCell ref="C19:C20"/>
    <mergeCell ref="D19:D20"/>
    <mergeCell ref="E19:E20"/>
    <mergeCell ref="F19:F20"/>
    <mergeCell ref="H19:H20"/>
    <mergeCell ref="C22:C23"/>
    <mergeCell ref="D22:D23"/>
    <mergeCell ref="H22:H23"/>
    <mergeCell ref="C24:C26"/>
    <mergeCell ref="C38:C40"/>
    <mergeCell ref="H38:H40"/>
    <mergeCell ref="A48:A61"/>
    <mergeCell ref="B48:B61"/>
    <mergeCell ref="G48:G61"/>
    <mergeCell ref="H54:H56"/>
    <mergeCell ref="A32:A45"/>
    <mergeCell ref="B32:B45"/>
    <mergeCell ref="G32:G45"/>
    <mergeCell ref="C33:C34"/>
    <mergeCell ref="D33:D34"/>
    <mergeCell ref="E33:E34"/>
    <mergeCell ref="F33:F34"/>
    <mergeCell ref="H33:H34"/>
    <mergeCell ref="C36:C37"/>
    <mergeCell ref="D36:D37"/>
    <mergeCell ref="H36:H37"/>
    <mergeCell ref="I62:I75"/>
    <mergeCell ref="C63:C64"/>
    <mergeCell ref="D63:D64"/>
    <mergeCell ref="E63:E64"/>
    <mergeCell ref="F63:F64"/>
    <mergeCell ref="H63:H64"/>
    <mergeCell ref="C66:C67"/>
    <mergeCell ref="I48:I61"/>
    <mergeCell ref="C49:C50"/>
    <mergeCell ref="D49:D50"/>
    <mergeCell ref="E49:E50"/>
    <mergeCell ref="F49:F50"/>
    <mergeCell ref="H49:H50"/>
    <mergeCell ref="C52:C53"/>
    <mergeCell ref="D52:D53"/>
    <mergeCell ref="H52:H53"/>
    <mergeCell ref="C54:C56"/>
    <mergeCell ref="D66:D67"/>
    <mergeCell ref="H66:H67"/>
    <mergeCell ref="C68:C70"/>
    <mergeCell ref="H68:H70"/>
    <mergeCell ref="A76:A89"/>
    <mergeCell ref="B76:B89"/>
    <mergeCell ref="G76:G89"/>
    <mergeCell ref="H82:H84"/>
    <mergeCell ref="A62:A75"/>
    <mergeCell ref="B62:B75"/>
    <mergeCell ref="G62:G75"/>
    <mergeCell ref="I90:I103"/>
    <mergeCell ref="C91:C92"/>
    <mergeCell ref="D91:D92"/>
    <mergeCell ref="E91:E92"/>
    <mergeCell ref="F91:F92"/>
    <mergeCell ref="H91:H92"/>
    <mergeCell ref="C94:C95"/>
    <mergeCell ref="I76:I89"/>
    <mergeCell ref="C77:C78"/>
    <mergeCell ref="D77:D78"/>
    <mergeCell ref="E77:E78"/>
    <mergeCell ref="F77:F78"/>
    <mergeCell ref="H77:H78"/>
    <mergeCell ref="C80:C81"/>
    <mergeCell ref="D80:D81"/>
    <mergeCell ref="H80:H81"/>
    <mergeCell ref="C82:C84"/>
    <mergeCell ref="H127:H129"/>
    <mergeCell ref="D94:D95"/>
    <mergeCell ref="H94:H95"/>
    <mergeCell ref="C96:C98"/>
    <mergeCell ref="H96:H98"/>
    <mergeCell ref="A106:A119"/>
    <mergeCell ref="B106:B119"/>
    <mergeCell ref="G106:G119"/>
    <mergeCell ref="H112:H114"/>
    <mergeCell ref="A90:A103"/>
    <mergeCell ref="B90:B103"/>
    <mergeCell ref="G90:G103"/>
    <mergeCell ref="C125:C126"/>
    <mergeCell ref="D125:D126"/>
    <mergeCell ref="H125:H126"/>
    <mergeCell ref="D122:D123"/>
    <mergeCell ref="E122:E123"/>
    <mergeCell ref="F122:F123"/>
    <mergeCell ref="H122:H123"/>
    <mergeCell ref="I106:I119"/>
    <mergeCell ref="C107:C108"/>
    <mergeCell ref="D107:D108"/>
    <mergeCell ref="E107:E108"/>
    <mergeCell ref="F107:F108"/>
    <mergeCell ref="H107:H108"/>
    <mergeCell ref="C110:C111"/>
    <mergeCell ref="D110:D111"/>
    <mergeCell ref="H110:H111"/>
    <mergeCell ref="C112:C114"/>
    <mergeCell ref="M159:O159"/>
    <mergeCell ref="M160:O160"/>
    <mergeCell ref="M161:O161"/>
    <mergeCell ref="A135:A148"/>
    <mergeCell ref="B135:B148"/>
    <mergeCell ref="G135:G148"/>
    <mergeCell ref="H141:H143"/>
    <mergeCell ref="A121:A134"/>
    <mergeCell ref="B121:B134"/>
    <mergeCell ref="G121:G134"/>
    <mergeCell ref="B149:G149"/>
    <mergeCell ref="I135:I148"/>
    <mergeCell ref="C136:C137"/>
    <mergeCell ref="D136:D137"/>
    <mergeCell ref="E136:E137"/>
    <mergeCell ref="F136:F137"/>
    <mergeCell ref="H136:H137"/>
    <mergeCell ref="C139:C140"/>
    <mergeCell ref="D139:D140"/>
    <mergeCell ref="H139:H140"/>
    <mergeCell ref="C141:C143"/>
    <mergeCell ref="I121:I134"/>
    <mergeCell ref="C122:C123"/>
    <mergeCell ref="C127:C1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D5665-53CF-41B0-B7B5-E0B8EA805043}">
  <dimension ref="A1:W308"/>
  <sheetViews>
    <sheetView tabSelected="1" topLeftCell="G2" zoomScale="79" zoomScaleNormal="51" workbookViewId="0">
      <selection activeCell="T15" sqref="T15"/>
    </sheetView>
  </sheetViews>
  <sheetFormatPr baseColWidth="10" defaultRowHeight="14.5" x14ac:dyDescent="0.35"/>
  <cols>
    <col min="1" max="1" width="22.08984375" customWidth="1"/>
    <col min="4" max="4" width="13.81640625" customWidth="1"/>
    <col min="5" max="5" width="13.7265625" customWidth="1"/>
    <col min="6" max="6" width="17" customWidth="1"/>
    <col min="7" max="7" width="15.7265625" customWidth="1"/>
    <col min="10" max="10" width="28.6328125" customWidth="1"/>
    <col min="15" max="15" width="13.7265625" customWidth="1"/>
  </cols>
  <sheetData>
    <row r="1" spans="1:23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60"/>
      <c r="J1" s="275" t="s">
        <v>145</v>
      </c>
      <c r="K1" s="277" t="s">
        <v>115</v>
      </c>
      <c r="L1" s="278"/>
      <c r="M1" s="284" t="s">
        <v>165</v>
      </c>
      <c r="N1" s="285"/>
      <c r="O1" s="286"/>
      <c r="P1" s="178">
        <v>180</v>
      </c>
      <c r="R1" s="382" t="s">
        <v>167</v>
      </c>
      <c r="S1" s="369" t="s">
        <v>3</v>
      </c>
      <c r="T1" s="2" t="s">
        <v>5</v>
      </c>
      <c r="U1" s="2" t="s">
        <v>4</v>
      </c>
      <c r="V1" s="2" t="s">
        <v>6</v>
      </c>
      <c r="W1" s="3" t="s">
        <v>7</v>
      </c>
    </row>
    <row r="2" spans="1:23" ht="26.5" customHeight="1" thickBot="1" x14ac:dyDescent="0.65">
      <c r="A2" s="1" t="s">
        <v>58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276"/>
      <c r="K2" s="279"/>
      <c r="L2" s="251"/>
      <c r="M2" s="284" t="s">
        <v>165</v>
      </c>
      <c r="N2" s="285"/>
      <c r="O2" s="286"/>
      <c r="P2" s="179">
        <v>38</v>
      </c>
      <c r="R2" s="383"/>
      <c r="S2" s="370" t="s">
        <v>12</v>
      </c>
      <c r="T2" s="6">
        <f>+E3+E17+E31+E45+E60+E74+E88+E102+E116+E130+E144+E158</f>
        <v>114.65709999999999</v>
      </c>
      <c r="U2" s="5">
        <v>5</v>
      </c>
      <c r="V2" s="7">
        <f>+T2*U2</f>
        <v>573.28549999999996</v>
      </c>
      <c r="W2" s="392" t="e" vm="1">
        <f ca="1">SUM(V2:V17)</f>
        <v>#VALUE!</v>
      </c>
    </row>
    <row r="3" spans="1:23" x14ac:dyDescent="0.35">
      <c r="A3" s="229" t="s">
        <v>59</v>
      </c>
      <c r="B3" s="232" t="s">
        <v>11</v>
      </c>
      <c r="C3" s="4" t="s">
        <v>12</v>
      </c>
      <c r="D3" s="5">
        <v>5</v>
      </c>
      <c r="E3" s="6">
        <f>I3*H3</f>
        <v>10.267799999999999</v>
      </c>
      <c r="F3" s="7">
        <f t="shared" ref="F3:F4" si="0">D3*E3</f>
        <v>51.338999999999999</v>
      </c>
      <c r="G3" s="235">
        <f>SUM(F3:F16)</f>
        <v>623.62001999999984</v>
      </c>
      <c r="H3" s="8">
        <v>0.157</v>
      </c>
      <c r="I3" s="242">
        <f>P10*P3</f>
        <v>65.399999999999991</v>
      </c>
      <c r="J3" s="276"/>
      <c r="K3" s="279"/>
      <c r="L3" s="251"/>
      <c r="M3" s="266" t="s">
        <v>164</v>
      </c>
      <c r="N3" s="267"/>
      <c r="O3" s="268"/>
      <c r="P3" s="179">
        <f>AVERAGE(P1:P2)</f>
        <v>109</v>
      </c>
      <c r="R3" s="383"/>
      <c r="S3" s="371" t="s">
        <v>13</v>
      </c>
      <c r="T3" s="249">
        <f>E4+E18+E32+E46+E61+E75+E89+E103+E117+E131+E145+E159</f>
        <v>344.70159999999987</v>
      </c>
      <c r="U3" s="247">
        <v>5.9</v>
      </c>
      <c r="V3" s="250">
        <f>T3*U3</f>
        <v>2033.7394399999994</v>
      </c>
      <c r="W3" s="393"/>
    </row>
    <row r="4" spans="1:23" ht="24" thickBot="1" x14ac:dyDescent="0.6">
      <c r="A4" s="230"/>
      <c r="B4" s="233"/>
      <c r="C4" s="245" t="s">
        <v>13</v>
      </c>
      <c r="D4" s="247">
        <v>5.9</v>
      </c>
      <c r="E4" s="249">
        <f>H4*I3</f>
        <v>30.868799999999993</v>
      </c>
      <c r="F4" s="250">
        <f t="shared" si="0"/>
        <v>182.12591999999998</v>
      </c>
      <c r="G4" s="236"/>
      <c r="H4" s="238">
        <v>0.47199999999999998</v>
      </c>
      <c r="I4" s="243"/>
      <c r="J4" s="183">
        <f>J172+J260</f>
        <v>14.055822983054099</v>
      </c>
      <c r="K4" s="279"/>
      <c r="L4" s="251"/>
      <c r="M4" s="266" t="s">
        <v>154</v>
      </c>
      <c r="N4" s="267"/>
      <c r="O4" s="268"/>
      <c r="P4" s="180">
        <v>0.5</v>
      </c>
      <c r="R4" s="383"/>
      <c r="S4" s="371"/>
      <c r="T4" s="249"/>
      <c r="U4" s="247"/>
      <c r="V4" s="250"/>
      <c r="W4" s="393"/>
    </row>
    <row r="5" spans="1:23" x14ac:dyDescent="0.35">
      <c r="A5" s="230"/>
      <c r="B5" s="233"/>
      <c r="C5" s="246"/>
      <c r="D5" s="248"/>
      <c r="E5" s="249"/>
      <c r="F5" s="251"/>
      <c r="G5" s="236"/>
      <c r="H5" s="238"/>
      <c r="I5" s="243"/>
      <c r="K5" s="279"/>
      <c r="L5" s="251"/>
      <c r="M5" s="266" t="s">
        <v>155</v>
      </c>
      <c r="N5" s="267"/>
      <c r="O5" s="268"/>
      <c r="P5" s="180">
        <v>0.4</v>
      </c>
      <c r="R5" s="383"/>
      <c r="S5" s="371"/>
      <c r="T5" s="249"/>
      <c r="U5" s="247"/>
      <c r="V5" s="250"/>
      <c r="W5" s="393"/>
    </row>
    <row r="6" spans="1:23" x14ac:dyDescent="0.35">
      <c r="A6" s="230"/>
      <c r="B6" s="233"/>
      <c r="C6" s="10" t="s">
        <v>14</v>
      </c>
      <c r="D6" s="11">
        <v>3</v>
      </c>
      <c r="E6" s="12">
        <f>H6*I3</f>
        <v>6.0821999999999994</v>
      </c>
      <c r="F6" s="13">
        <f t="shared" ref="F6:F7" si="1">D6*E6</f>
        <v>18.246599999999997</v>
      </c>
      <c r="G6" s="236"/>
      <c r="H6" s="14">
        <v>9.2999999999999999E-2</v>
      </c>
      <c r="I6" s="243"/>
      <c r="K6" s="279"/>
      <c r="L6" s="251"/>
      <c r="M6" s="266" t="s">
        <v>148</v>
      </c>
      <c r="N6" s="267"/>
      <c r="O6" s="268"/>
      <c r="P6" s="180">
        <v>0.6</v>
      </c>
      <c r="R6" s="383"/>
      <c r="S6" s="372"/>
      <c r="T6" s="249"/>
      <c r="U6" s="248"/>
      <c r="V6" s="251"/>
      <c r="W6" s="393"/>
    </row>
    <row r="7" spans="1:23" x14ac:dyDescent="0.35">
      <c r="A7" s="230"/>
      <c r="B7" s="233"/>
      <c r="C7" s="252" t="s">
        <v>15</v>
      </c>
      <c r="D7" s="254">
        <v>4</v>
      </c>
      <c r="E7" s="15">
        <v>3</v>
      </c>
      <c r="F7" s="13">
        <f t="shared" si="1"/>
        <v>12</v>
      </c>
      <c r="G7" s="236"/>
      <c r="H7" s="238">
        <v>9.2999999999999999E-2</v>
      </c>
      <c r="I7" s="243"/>
      <c r="K7" s="279"/>
      <c r="L7" s="251"/>
      <c r="M7" s="266" t="s">
        <v>149</v>
      </c>
      <c r="N7" s="267"/>
      <c r="O7" s="268"/>
      <c r="P7" s="180">
        <v>0.5</v>
      </c>
      <c r="R7" s="383"/>
      <c r="S7" s="373" t="s">
        <v>14</v>
      </c>
      <c r="T7" s="12">
        <f>+E6+E20+E34+E48+E63+E77+E91+E105+E119+E133+E147+E161</f>
        <v>67.917900000000003</v>
      </c>
      <c r="U7" s="11">
        <v>3</v>
      </c>
      <c r="V7" s="228">
        <f>T7*U7</f>
        <v>203.75370000000001</v>
      </c>
      <c r="W7" s="393"/>
    </row>
    <row r="8" spans="1:23" x14ac:dyDescent="0.35">
      <c r="A8" s="230"/>
      <c r="B8" s="233"/>
      <c r="C8" s="253"/>
      <c r="D8" s="255"/>
      <c r="E8" s="15">
        <v>3</v>
      </c>
      <c r="F8" s="13">
        <f>D7*E8</f>
        <v>12</v>
      </c>
      <c r="G8" s="236"/>
      <c r="H8" s="238"/>
      <c r="I8" s="243"/>
      <c r="K8" s="279"/>
      <c r="L8" s="251"/>
      <c r="M8" s="266" t="s">
        <v>150</v>
      </c>
      <c r="N8" s="267"/>
      <c r="O8" s="268"/>
      <c r="P8" s="180">
        <v>0.6</v>
      </c>
      <c r="R8" s="383"/>
      <c r="S8" s="374" t="s">
        <v>15</v>
      </c>
      <c r="T8" s="385" t="e" cm="1" vm="2">
        <f t="array" aca="1" ref="T8" ca="1">+E7:E8+E21:E22+E35:E36+E49:E50+E64:E65+E78:E79+E92:E93+E106:E107+E120:E121+E134:E135+E148:E149+E162:E163</f>
        <v>#VALUE!</v>
      </c>
      <c r="U8" s="254">
        <v>4</v>
      </c>
      <c r="V8" s="228" t="e" vm="1">
        <f t="shared" ref="V8:V17" ca="1" si="2">T8*U8</f>
        <v>#VALUE!</v>
      </c>
      <c r="W8" s="393"/>
    </row>
    <row r="9" spans="1:23" x14ac:dyDescent="0.35">
      <c r="A9" s="230"/>
      <c r="B9" s="233"/>
      <c r="C9" s="256" t="s">
        <v>16</v>
      </c>
      <c r="D9" s="16">
        <v>3</v>
      </c>
      <c r="E9" s="17">
        <v>4</v>
      </c>
      <c r="F9" s="13">
        <f t="shared" ref="F9:F14" si="3">D9*E9</f>
        <v>12</v>
      </c>
      <c r="G9" s="236"/>
      <c r="H9" s="238">
        <v>0.185</v>
      </c>
      <c r="I9" s="243"/>
      <c r="K9" s="279"/>
      <c r="L9" s="251"/>
      <c r="M9" s="266" t="s">
        <v>153</v>
      </c>
      <c r="N9" s="267"/>
      <c r="O9" s="268"/>
      <c r="P9" s="180">
        <v>0.5</v>
      </c>
      <c r="R9" s="383"/>
      <c r="S9" s="375"/>
      <c r="T9" s="386"/>
      <c r="U9" s="255"/>
      <c r="V9" s="228">
        <f t="shared" si="2"/>
        <v>0</v>
      </c>
      <c r="W9" s="393"/>
    </row>
    <row r="10" spans="1:23" ht="15" thickBot="1" x14ac:dyDescent="0.4">
      <c r="A10" s="230"/>
      <c r="B10" s="233"/>
      <c r="C10" s="256"/>
      <c r="D10" s="16">
        <v>3.5</v>
      </c>
      <c r="E10" s="17">
        <v>4</v>
      </c>
      <c r="F10" s="13">
        <f t="shared" si="3"/>
        <v>14</v>
      </c>
      <c r="G10" s="236"/>
      <c r="H10" s="238"/>
      <c r="I10" s="243"/>
      <c r="K10" s="280"/>
      <c r="L10" s="281"/>
      <c r="M10" s="269" t="s">
        <v>151</v>
      </c>
      <c r="N10" s="270"/>
      <c r="O10" s="271"/>
      <c r="P10" s="185">
        <v>0.6</v>
      </c>
      <c r="R10" s="383"/>
      <c r="S10" s="376" t="s">
        <v>16</v>
      </c>
      <c r="T10" s="387" t="e" cm="1" vm="3">
        <f t="array" aca="1" ref="T10" ca="1">+E9:E11+E23:E25+E37:E39+E51:E53+E66:E68+E80:E82+E94:E96+E108:E110+E122:E124+E136:E138+E150:E152+E164:E166</f>
        <v>#VALUE!</v>
      </c>
      <c r="U10" s="16">
        <v>3</v>
      </c>
      <c r="V10" s="228" t="e" vm="1">
        <f t="shared" ca="1" si="2"/>
        <v>#VALUE!</v>
      </c>
      <c r="W10" s="393"/>
    </row>
    <row r="11" spans="1:23" ht="15" thickBot="1" x14ac:dyDescent="0.4">
      <c r="A11" s="230"/>
      <c r="B11" s="233"/>
      <c r="C11" s="256"/>
      <c r="D11" s="16">
        <v>4</v>
      </c>
      <c r="E11" s="17">
        <v>4</v>
      </c>
      <c r="F11" s="13">
        <f t="shared" si="3"/>
        <v>16</v>
      </c>
      <c r="G11" s="236"/>
      <c r="H11" s="238"/>
      <c r="I11" s="243"/>
      <c r="K11" s="282"/>
      <c r="L11" s="283"/>
      <c r="M11" s="269" t="s">
        <v>152</v>
      </c>
      <c r="N11" s="270"/>
      <c r="O11" s="271"/>
      <c r="P11" s="181">
        <f>P9</f>
        <v>0.5</v>
      </c>
      <c r="R11" s="383"/>
      <c r="S11" s="376"/>
      <c r="T11" s="388"/>
      <c r="U11" s="16">
        <v>3.5</v>
      </c>
      <c r="V11" s="228">
        <f t="shared" si="2"/>
        <v>0</v>
      </c>
      <c r="W11" s="393"/>
    </row>
    <row r="12" spans="1:23" x14ac:dyDescent="0.35">
      <c r="A12" s="230"/>
      <c r="B12" s="233"/>
      <c r="C12" s="18" t="s">
        <v>17</v>
      </c>
      <c r="D12" s="19">
        <v>3.5</v>
      </c>
      <c r="E12" s="20">
        <f>H12*I3</f>
        <v>2.6159999999999997</v>
      </c>
      <c r="F12" s="13">
        <f t="shared" si="3"/>
        <v>9.1559999999999988</v>
      </c>
      <c r="G12" s="236"/>
      <c r="H12" s="14">
        <v>0.04</v>
      </c>
      <c r="I12" s="243"/>
      <c r="R12" s="383"/>
      <c r="S12" s="376"/>
      <c r="T12" s="389"/>
      <c r="U12" s="16">
        <v>4</v>
      </c>
      <c r="V12" s="228">
        <f t="shared" si="2"/>
        <v>0</v>
      </c>
      <c r="W12" s="393"/>
    </row>
    <row r="13" spans="1:23" x14ac:dyDescent="0.35">
      <c r="A13" s="230"/>
      <c r="B13" s="233"/>
      <c r="C13" s="21" t="s">
        <v>18</v>
      </c>
      <c r="D13" s="22">
        <v>3.5</v>
      </c>
      <c r="E13" s="23">
        <f>H13*I3</f>
        <v>33.026999999999994</v>
      </c>
      <c r="F13" s="13">
        <f t="shared" si="3"/>
        <v>115.59449999999998</v>
      </c>
      <c r="G13" s="236"/>
      <c r="H13" s="14">
        <v>0.505</v>
      </c>
      <c r="I13" s="243"/>
      <c r="R13" s="383"/>
      <c r="S13" s="377" t="s">
        <v>17</v>
      </c>
      <c r="T13" s="20">
        <f>+E12+E26+E40+E54+E69+E83+E97+E111+E125+E139+E153+E167</f>
        <v>29.211999999999996</v>
      </c>
      <c r="U13" s="19">
        <v>3.5</v>
      </c>
      <c r="V13" s="228">
        <f t="shared" si="2"/>
        <v>102.24199999999999</v>
      </c>
      <c r="W13" s="393"/>
    </row>
    <row r="14" spans="1:23" x14ac:dyDescent="0.35">
      <c r="A14" s="230"/>
      <c r="B14" s="233"/>
      <c r="C14" s="24" t="s">
        <v>19</v>
      </c>
      <c r="D14" s="25">
        <v>1.5</v>
      </c>
      <c r="E14" s="26">
        <f>H14*I3</f>
        <v>9.1559999999999988</v>
      </c>
      <c r="F14" s="13">
        <f t="shared" si="3"/>
        <v>13.733999999999998</v>
      </c>
      <c r="G14" s="236"/>
      <c r="H14" s="14">
        <v>0.14000000000000001</v>
      </c>
      <c r="I14" s="243"/>
      <c r="R14" s="383"/>
      <c r="S14" s="378" t="s">
        <v>18</v>
      </c>
      <c r="T14" s="23">
        <f>+E13+E27+E41+E55+E70+E84+E98+E112+E126+E140+E154+E168</f>
        <v>368.80149999999992</v>
      </c>
      <c r="U14" s="22">
        <v>3.5</v>
      </c>
      <c r="V14" s="228">
        <f t="shared" si="2"/>
        <v>1290.8052499999997</v>
      </c>
      <c r="W14" s="393"/>
    </row>
    <row r="15" spans="1:23" x14ac:dyDescent="0.35">
      <c r="A15" s="230"/>
      <c r="B15" s="233"/>
      <c r="C15" s="27" t="s">
        <v>20</v>
      </c>
      <c r="D15" s="28">
        <v>3</v>
      </c>
      <c r="E15" s="29">
        <f>I3*H15</f>
        <v>39.239999999999995</v>
      </c>
      <c r="F15" s="30">
        <f>D15*E15</f>
        <v>117.71999999999998</v>
      </c>
      <c r="G15" s="236"/>
      <c r="H15" s="14">
        <v>0.6</v>
      </c>
      <c r="I15" s="243"/>
      <c r="R15" s="383"/>
      <c r="S15" s="379" t="s">
        <v>19</v>
      </c>
      <c r="T15" s="227">
        <f>+E17+E32+E46+E61+E75+E89+E117+E12+E131+E146</f>
        <v>211.81969999999995</v>
      </c>
      <c r="U15" s="226">
        <v>1.5</v>
      </c>
      <c r="V15" s="228">
        <f t="shared" si="2"/>
        <v>317.7295499999999</v>
      </c>
      <c r="W15" s="393"/>
    </row>
    <row r="16" spans="1:23" ht="15" thickBot="1" x14ac:dyDescent="0.4">
      <c r="A16" s="231"/>
      <c r="B16" s="234"/>
      <c r="C16" s="31" t="s">
        <v>21</v>
      </c>
      <c r="D16" s="32">
        <v>1.9</v>
      </c>
      <c r="E16" s="33">
        <f>H16*I3</f>
        <v>26.159999999999997</v>
      </c>
      <c r="F16" s="34">
        <f>D16*E16</f>
        <v>49.703999999999994</v>
      </c>
      <c r="G16" s="237"/>
      <c r="H16" s="35">
        <v>0.4</v>
      </c>
      <c r="I16" s="244"/>
      <c r="R16" s="383"/>
      <c r="S16" s="380" t="s">
        <v>20</v>
      </c>
      <c r="T16" s="29">
        <f>+E18+E33+E47+E62+E76+E90+E104+E118+E132+E147</f>
        <v>31.8062</v>
      </c>
      <c r="U16" s="28">
        <v>3</v>
      </c>
      <c r="V16" s="228">
        <f t="shared" si="2"/>
        <v>95.418599999999998</v>
      </c>
      <c r="W16" s="393"/>
    </row>
    <row r="17" spans="1:23" ht="15" thickBot="1" x14ac:dyDescent="0.4">
      <c r="A17" s="289" t="s">
        <v>60</v>
      </c>
      <c r="B17" s="292" t="s">
        <v>11</v>
      </c>
      <c r="C17" s="52" t="s">
        <v>61</v>
      </c>
      <c r="D17" s="53">
        <v>5</v>
      </c>
      <c r="E17" s="54">
        <f>+H17*I17</f>
        <v>8.5564999999999998</v>
      </c>
      <c r="F17" s="30">
        <f t="shared" ref="F17:F18" si="4">D17*E17</f>
        <v>42.782499999999999</v>
      </c>
      <c r="G17" s="295">
        <f>SUM(F17:F30)</f>
        <v>520.1833499999999</v>
      </c>
      <c r="H17" s="14">
        <v>0.157</v>
      </c>
      <c r="I17" s="242">
        <f>P4*P3</f>
        <v>54.5</v>
      </c>
      <c r="R17" s="384"/>
      <c r="S17" s="381" t="s">
        <v>21</v>
      </c>
      <c r="T17" s="33">
        <f>+E19+E34+E48+E63+E77+E91+E105+E119+E133+E148</f>
        <v>47.602800000000002</v>
      </c>
      <c r="U17" s="32">
        <v>1.9</v>
      </c>
      <c r="V17" s="123">
        <f t="shared" si="2"/>
        <v>90.445319999999995</v>
      </c>
      <c r="W17" s="394"/>
    </row>
    <row r="18" spans="1:23" x14ac:dyDescent="0.35">
      <c r="A18" s="290"/>
      <c r="B18" s="293"/>
      <c r="C18" s="245" t="s">
        <v>13</v>
      </c>
      <c r="D18" s="247">
        <v>5.9</v>
      </c>
      <c r="E18" s="249">
        <f>H18*I17</f>
        <v>25.724</v>
      </c>
      <c r="F18" s="250">
        <f t="shared" si="4"/>
        <v>151.77160000000001</v>
      </c>
      <c r="G18" s="296"/>
      <c r="H18" s="238">
        <v>0.47199999999999998</v>
      </c>
      <c r="I18" s="243"/>
    </row>
    <row r="19" spans="1:23" x14ac:dyDescent="0.35">
      <c r="A19" s="290"/>
      <c r="B19" s="293"/>
      <c r="C19" s="246"/>
      <c r="D19" s="248"/>
      <c r="E19" s="249"/>
      <c r="F19" s="251"/>
      <c r="G19" s="296"/>
      <c r="H19" s="251"/>
      <c r="I19" s="243"/>
    </row>
    <row r="20" spans="1:23" x14ac:dyDescent="0.35">
      <c r="A20" s="290"/>
      <c r="B20" s="293"/>
      <c r="C20" s="55" t="s">
        <v>14</v>
      </c>
      <c r="D20" s="56">
        <v>3</v>
      </c>
      <c r="E20" s="57">
        <f>H20*I17</f>
        <v>5.0685000000000002</v>
      </c>
      <c r="F20" s="30">
        <f t="shared" ref="F20:F21" si="5">D20*E20</f>
        <v>15.205500000000001</v>
      </c>
      <c r="G20" s="296"/>
      <c r="H20" s="14">
        <v>9.2999999999999999E-2</v>
      </c>
      <c r="I20" s="243"/>
    </row>
    <row r="21" spans="1:23" x14ac:dyDescent="0.35">
      <c r="A21" s="290"/>
      <c r="B21" s="293"/>
      <c r="C21" s="298" t="s">
        <v>15</v>
      </c>
      <c r="D21" s="254">
        <v>4</v>
      </c>
      <c r="E21" s="54">
        <v>2</v>
      </c>
      <c r="F21" s="30">
        <f t="shared" si="5"/>
        <v>8</v>
      </c>
      <c r="G21" s="296"/>
      <c r="H21" s="238">
        <v>9.2999999999999999E-2</v>
      </c>
      <c r="I21" s="243"/>
    </row>
    <row r="22" spans="1:23" x14ac:dyDescent="0.35">
      <c r="A22" s="290"/>
      <c r="B22" s="293"/>
      <c r="C22" s="299"/>
      <c r="D22" s="255"/>
      <c r="E22" s="54">
        <v>3</v>
      </c>
      <c r="F22" s="30">
        <f>D21*E22</f>
        <v>12</v>
      </c>
      <c r="G22" s="296"/>
      <c r="H22" s="251"/>
      <c r="I22" s="243"/>
    </row>
    <row r="23" spans="1:23" x14ac:dyDescent="0.35">
      <c r="A23" s="290"/>
      <c r="B23" s="293"/>
      <c r="C23" s="256" t="s">
        <v>16</v>
      </c>
      <c r="D23" s="58">
        <v>3</v>
      </c>
      <c r="E23" s="59">
        <v>3</v>
      </c>
      <c r="F23" s="30">
        <f t="shared" ref="F23:F28" si="6">D23*E23</f>
        <v>9</v>
      </c>
      <c r="G23" s="296"/>
      <c r="H23" s="238">
        <v>0.185</v>
      </c>
      <c r="I23" s="243"/>
    </row>
    <row r="24" spans="1:23" x14ac:dyDescent="0.35">
      <c r="A24" s="290"/>
      <c r="B24" s="293"/>
      <c r="C24" s="300"/>
      <c r="D24" s="58">
        <v>3.5</v>
      </c>
      <c r="E24" s="59">
        <v>3</v>
      </c>
      <c r="F24" s="30">
        <f t="shared" si="6"/>
        <v>10.5</v>
      </c>
      <c r="G24" s="296"/>
      <c r="H24" s="251"/>
      <c r="I24" s="243"/>
    </row>
    <row r="25" spans="1:23" x14ac:dyDescent="0.35">
      <c r="A25" s="290"/>
      <c r="B25" s="293"/>
      <c r="C25" s="300"/>
      <c r="D25" s="58">
        <v>4</v>
      </c>
      <c r="E25" s="59">
        <v>4</v>
      </c>
      <c r="F25" s="30">
        <f t="shared" si="6"/>
        <v>16</v>
      </c>
      <c r="G25" s="296"/>
      <c r="H25" s="251"/>
      <c r="I25" s="243"/>
    </row>
    <row r="26" spans="1:23" x14ac:dyDescent="0.35">
      <c r="A26" s="290"/>
      <c r="B26" s="293"/>
      <c r="C26" s="60" t="s">
        <v>17</v>
      </c>
      <c r="D26" s="61">
        <v>3.5</v>
      </c>
      <c r="E26" s="62">
        <f>H26*I17</f>
        <v>2.1800000000000002</v>
      </c>
      <c r="F26" s="30">
        <f t="shared" si="6"/>
        <v>7.6300000000000008</v>
      </c>
      <c r="G26" s="296"/>
      <c r="H26" s="14">
        <v>0.04</v>
      </c>
      <c r="I26" s="243"/>
    </row>
    <row r="27" spans="1:23" x14ac:dyDescent="0.35">
      <c r="A27" s="290"/>
      <c r="B27" s="293"/>
      <c r="C27" s="63" t="s">
        <v>18</v>
      </c>
      <c r="D27" s="64">
        <v>3.5</v>
      </c>
      <c r="E27" s="65">
        <f>H27*I17</f>
        <v>27.522500000000001</v>
      </c>
      <c r="F27" s="30">
        <f t="shared" si="6"/>
        <v>96.328749999999999</v>
      </c>
      <c r="G27" s="296"/>
      <c r="H27" s="14">
        <v>0.505</v>
      </c>
      <c r="I27" s="243"/>
    </row>
    <row r="28" spans="1:23" x14ac:dyDescent="0.35">
      <c r="A28" s="290"/>
      <c r="B28" s="293"/>
      <c r="C28" s="66" t="s">
        <v>19</v>
      </c>
      <c r="D28" s="67">
        <v>1.5</v>
      </c>
      <c r="E28" s="68">
        <f>H28*I17</f>
        <v>7.6300000000000008</v>
      </c>
      <c r="F28" s="30">
        <f t="shared" si="6"/>
        <v>11.445</v>
      </c>
      <c r="G28" s="296"/>
      <c r="H28" s="14">
        <v>0.14000000000000001</v>
      </c>
      <c r="I28" s="243"/>
    </row>
    <row r="29" spans="1:23" x14ac:dyDescent="0.35">
      <c r="A29" s="290"/>
      <c r="B29" s="293"/>
      <c r="C29" s="27" t="s">
        <v>20</v>
      </c>
      <c r="D29" s="28">
        <v>3</v>
      </c>
      <c r="E29" s="29">
        <f>H29*I17</f>
        <v>32.699999999999996</v>
      </c>
      <c r="F29" s="30">
        <f>D29*E29</f>
        <v>98.1</v>
      </c>
      <c r="G29" s="296"/>
      <c r="H29" s="14">
        <v>0.6</v>
      </c>
      <c r="I29" s="243"/>
    </row>
    <row r="30" spans="1:23" ht="15" thickBot="1" x14ac:dyDescent="0.4">
      <c r="A30" s="291"/>
      <c r="B30" s="294"/>
      <c r="C30" s="31" t="s">
        <v>21</v>
      </c>
      <c r="D30" s="32">
        <v>1.9</v>
      </c>
      <c r="E30" s="33">
        <f>H30*I17</f>
        <v>21.8</v>
      </c>
      <c r="F30" s="34">
        <f>D30*E30</f>
        <v>41.42</v>
      </c>
      <c r="G30" s="297"/>
      <c r="H30" s="35">
        <v>0.4</v>
      </c>
      <c r="I30" s="244"/>
    </row>
    <row r="31" spans="1:23" x14ac:dyDescent="0.35">
      <c r="A31" s="289" t="s">
        <v>62</v>
      </c>
      <c r="B31" s="292" t="s">
        <v>11</v>
      </c>
      <c r="C31" s="52" t="s">
        <v>63</v>
      </c>
      <c r="D31" s="53">
        <v>5</v>
      </c>
      <c r="E31" s="54">
        <f>I31*H31</f>
        <v>10.267799999999999</v>
      </c>
      <c r="F31" s="30">
        <f>(D31*E31)</f>
        <v>51.338999999999999</v>
      </c>
      <c r="G31" s="295">
        <f>SUM(F31:F44)</f>
        <v>623.62001999999984</v>
      </c>
      <c r="H31" s="14">
        <v>0.157</v>
      </c>
      <c r="I31" s="242">
        <f>P6*P3</f>
        <v>65.399999999999991</v>
      </c>
    </row>
    <row r="32" spans="1:23" x14ac:dyDescent="0.35">
      <c r="A32" s="290"/>
      <c r="B32" s="293"/>
      <c r="C32" s="245" t="s">
        <v>13</v>
      </c>
      <c r="D32" s="247">
        <v>5.9</v>
      </c>
      <c r="E32" s="249">
        <f>H32*I31</f>
        <v>30.868799999999993</v>
      </c>
      <c r="F32" s="250">
        <f>D32*E32</f>
        <v>182.12591999999998</v>
      </c>
      <c r="G32" s="296"/>
      <c r="H32" s="238">
        <v>0.47199999999999998</v>
      </c>
      <c r="I32" s="243"/>
    </row>
    <row r="33" spans="1:9" x14ac:dyDescent="0.35">
      <c r="A33" s="290"/>
      <c r="B33" s="293"/>
      <c r="C33" s="246"/>
      <c r="D33" s="248"/>
      <c r="E33" s="249"/>
      <c r="F33" s="251"/>
      <c r="G33" s="296"/>
      <c r="H33" s="251"/>
      <c r="I33" s="243"/>
    </row>
    <row r="34" spans="1:9" x14ac:dyDescent="0.35">
      <c r="A34" s="290"/>
      <c r="B34" s="293"/>
      <c r="C34" s="55" t="s">
        <v>14</v>
      </c>
      <c r="D34" s="56">
        <v>3</v>
      </c>
      <c r="E34" s="57">
        <f>H34*I31</f>
        <v>6.0821999999999994</v>
      </c>
      <c r="F34" s="30">
        <f>D34*E34</f>
        <v>18.246599999999997</v>
      </c>
      <c r="G34" s="296"/>
      <c r="H34" s="14">
        <v>9.2999999999999999E-2</v>
      </c>
      <c r="I34" s="243"/>
    </row>
    <row r="35" spans="1:9" x14ac:dyDescent="0.35">
      <c r="A35" s="290"/>
      <c r="B35" s="293"/>
      <c r="C35" s="298" t="s">
        <v>15</v>
      </c>
      <c r="D35" s="254">
        <v>4</v>
      </c>
      <c r="E35" s="54">
        <v>3</v>
      </c>
      <c r="F35" s="30">
        <f t="shared" ref="F35" si="7">D35*E35</f>
        <v>12</v>
      </c>
      <c r="G35" s="296"/>
      <c r="H35" s="238">
        <v>9.2999999999999999E-2</v>
      </c>
      <c r="I35" s="243"/>
    </row>
    <row r="36" spans="1:9" x14ac:dyDescent="0.35">
      <c r="A36" s="290"/>
      <c r="B36" s="293"/>
      <c r="C36" s="299"/>
      <c r="D36" s="255"/>
      <c r="E36" s="54">
        <v>3</v>
      </c>
      <c r="F36" s="30">
        <f>D35*E36</f>
        <v>12</v>
      </c>
      <c r="G36" s="296"/>
      <c r="H36" s="251"/>
      <c r="I36" s="243"/>
    </row>
    <row r="37" spans="1:9" x14ac:dyDescent="0.35">
      <c r="A37" s="290"/>
      <c r="B37" s="293"/>
      <c r="C37" s="256" t="s">
        <v>16</v>
      </c>
      <c r="D37" s="58">
        <v>3</v>
      </c>
      <c r="E37" s="59">
        <v>4</v>
      </c>
      <c r="F37" s="30">
        <f t="shared" ref="F37:F42" si="8">D37*E37</f>
        <v>12</v>
      </c>
      <c r="G37" s="296"/>
      <c r="H37" s="238">
        <v>0.185</v>
      </c>
      <c r="I37" s="243"/>
    </row>
    <row r="38" spans="1:9" x14ac:dyDescent="0.35">
      <c r="A38" s="290"/>
      <c r="B38" s="293"/>
      <c r="C38" s="300"/>
      <c r="D38" s="58">
        <v>3.5</v>
      </c>
      <c r="E38" s="59">
        <v>4</v>
      </c>
      <c r="F38" s="30">
        <f t="shared" si="8"/>
        <v>14</v>
      </c>
      <c r="G38" s="296"/>
      <c r="H38" s="251"/>
      <c r="I38" s="243"/>
    </row>
    <row r="39" spans="1:9" x14ac:dyDescent="0.35">
      <c r="A39" s="290"/>
      <c r="B39" s="293"/>
      <c r="C39" s="300"/>
      <c r="D39" s="58">
        <v>4</v>
      </c>
      <c r="E39" s="59">
        <v>4</v>
      </c>
      <c r="F39" s="30">
        <f t="shared" si="8"/>
        <v>16</v>
      </c>
      <c r="G39" s="296"/>
      <c r="H39" s="251"/>
      <c r="I39" s="243"/>
    </row>
    <row r="40" spans="1:9" x14ac:dyDescent="0.35">
      <c r="A40" s="290"/>
      <c r="B40" s="293"/>
      <c r="C40" s="60" t="s">
        <v>17</v>
      </c>
      <c r="D40" s="61">
        <v>3.5</v>
      </c>
      <c r="E40" s="62">
        <f>H40*I31</f>
        <v>2.6159999999999997</v>
      </c>
      <c r="F40" s="30">
        <f t="shared" si="8"/>
        <v>9.1559999999999988</v>
      </c>
      <c r="G40" s="296"/>
      <c r="H40" s="14">
        <v>0.04</v>
      </c>
      <c r="I40" s="243"/>
    </row>
    <row r="41" spans="1:9" x14ac:dyDescent="0.35">
      <c r="A41" s="290"/>
      <c r="B41" s="293"/>
      <c r="C41" s="63" t="s">
        <v>18</v>
      </c>
      <c r="D41" s="64">
        <v>3.5</v>
      </c>
      <c r="E41" s="65">
        <f>H41*I31</f>
        <v>33.026999999999994</v>
      </c>
      <c r="F41" s="30">
        <f t="shared" si="8"/>
        <v>115.59449999999998</v>
      </c>
      <c r="G41" s="296"/>
      <c r="H41" s="14">
        <v>0.505</v>
      </c>
      <c r="I41" s="243"/>
    </row>
    <row r="42" spans="1:9" x14ac:dyDescent="0.35">
      <c r="A42" s="290"/>
      <c r="B42" s="293"/>
      <c r="C42" s="66" t="s">
        <v>19</v>
      </c>
      <c r="D42" s="67">
        <v>1.5</v>
      </c>
      <c r="E42" s="68">
        <f>H42*I31</f>
        <v>9.1559999999999988</v>
      </c>
      <c r="F42" s="30">
        <f t="shared" si="8"/>
        <v>13.733999999999998</v>
      </c>
      <c r="G42" s="296"/>
      <c r="H42" s="14">
        <v>0.14000000000000001</v>
      </c>
      <c r="I42" s="243"/>
    </row>
    <row r="43" spans="1:9" x14ac:dyDescent="0.35">
      <c r="A43" s="290"/>
      <c r="B43" s="293"/>
      <c r="C43" s="27" t="s">
        <v>20</v>
      </c>
      <c r="D43" s="28">
        <v>3</v>
      </c>
      <c r="E43" s="29">
        <f>H43*I31</f>
        <v>39.239999999999995</v>
      </c>
      <c r="F43" s="30">
        <f>D43*E43</f>
        <v>117.71999999999998</v>
      </c>
      <c r="G43" s="296"/>
      <c r="H43" s="14">
        <v>0.6</v>
      </c>
      <c r="I43" s="243"/>
    </row>
    <row r="44" spans="1:9" ht="15" thickBot="1" x14ac:dyDescent="0.4">
      <c r="A44" s="291"/>
      <c r="B44" s="294"/>
      <c r="C44" s="31" t="s">
        <v>21</v>
      </c>
      <c r="D44" s="32">
        <v>1.9</v>
      </c>
      <c r="E44" s="33">
        <f>H44*I31</f>
        <v>26.159999999999997</v>
      </c>
      <c r="F44" s="34">
        <f>D44*E44</f>
        <v>49.703999999999994</v>
      </c>
      <c r="G44" s="297"/>
      <c r="H44" s="35">
        <v>0.4</v>
      </c>
      <c r="I44" s="244"/>
    </row>
    <row r="45" spans="1:9" x14ac:dyDescent="0.35">
      <c r="A45" s="289" t="s">
        <v>64</v>
      </c>
      <c r="B45" s="292" t="s">
        <v>11</v>
      </c>
      <c r="C45" s="52" t="s">
        <v>63</v>
      </c>
      <c r="D45" s="53">
        <v>5</v>
      </c>
      <c r="E45" s="54">
        <f>I45*H45</f>
        <v>10.267799999999999</v>
      </c>
      <c r="F45" s="30">
        <f>(D45*E45)</f>
        <v>51.338999999999999</v>
      </c>
      <c r="G45" s="295">
        <f>SUM(F45:F58)</f>
        <v>623.62001999999984</v>
      </c>
      <c r="H45" s="14">
        <v>0.157</v>
      </c>
      <c r="I45" s="242">
        <f>P8*P3</f>
        <v>65.399999999999991</v>
      </c>
    </row>
    <row r="46" spans="1:9" x14ac:dyDescent="0.35">
      <c r="A46" s="290"/>
      <c r="B46" s="293"/>
      <c r="C46" s="245" t="s">
        <v>13</v>
      </c>
      <c r="D46" s="247">
        <v>5.9</v>
      </c>
      <c r="E46" s="249">
        <f>H46*I45</f>
        <v>30.868799999999993</v>
      </c>
      <c r="F46" s="250">
        <f>D46*E46</f>
        <v>182.12591999999998</v>
      </c>
      <c r="G46" s="296"/>
      <c r="H46" s="238">
        <v>0.47199999999999998</v>
      </c>
      <c r="I46" s="243"/>
    </row>
    <row r="47" spans="1:9" x14ac:dyDescent="0.35">
      <c r="A47" s="290"/>
      <c r="B47" s="293"/>
      <c r="C47" s="246"/>
      <c r="D47" s="248"/>
      <c r="E47" s="249"/>
      <c r="F47" s="251"/>
      <c r="G47" s="296"/>
      <c r="H47" s="251"/>
      <c r="I47" s="243"/>
    </row>
    <row r="48" spans="1:9" x14ac:dyDescent="0.35">
      <c r="A48" s="290"/>
      <c r="B48" s="293"/>
      <c r="C48" s="55" t="s">
        <v>14</v>
      </c>
      <c r="D48" s="56">
        <v>3</v>
      </c>
      <c r="E48" s="57">
        <f>H48*I45</f>
        <v>6.0821999999999994</v>
      </c>
      <c r="F48" s="30">
        <f>D48*E48</f>
        <v>18.246599999999997</v>
      </c>
      <c r="G48" s="296"/>
      <c r="H48" s="14">
        <v>9.2999999999999999E-2</v>
      </c>
      <c r="I48" s="243"/>
    </row>
    <row r="49" spans="1:9" x14ac:dyDescent="0.35">
      <c r="A49" s="290"/>
      <c r="B49" s="293"/>
      <c r="C49" s="298" t="s">
        <v>15</v>
      </c>
      <c r="D49" s="254">
        <v>4</v>
      </c>
      <c r="E49" s="54">
        <v>3</v>
      </c>
      <c r="F49" s="30">
        <f t="shared" ref="F49" si="9">D49*E49</f>
        <v>12</v>
      </c>
      <c r="G49" s="296"/>
      <c r="H49" s="238">
        <v>9.2999999999999999E-2</v>
      </c>
      <c r="I49" s="243"/>
    </row>
    <row r="50" spans="1:9" x14ac:dyDescent="0.35">
      <c r="A50" s="290"/>
      <c r="B50" s="293"/>
      <c r="C50" s="299"/>
      <c r="D50" s="255"/>
      <c r="E50" s="54">
        <v>3</v>
      </c>
      <c r="F50" s="30">
        <f>D49*E50</f>
        <v>12</v>
      </c>
      <c r="G50" s="296"/>
      <c r="H50" s="251"/>
      <c r="I50" s="243"/>
    </row>
    <row r="51" spans="1:9" x14ac:dyDescent="0.35">
      <c r="A51" s="290"/>
      <c r="B51" s="293"/>
      <c r="C51" s="256" t="s">
        <v>16</v>
      </c>
      <c r="D51" s="58">
        <v>3</v>
      </c>
      <c r="E51" s="225">
        <v>4</v>
      </c>
      <c r="F51" s="30">
        <f t="shared" ref="F51:F56" si="10">D51*E51</f>
        <v>12</v>
      </c>
      <c r="G51" s="296"/>
      <c r="H51" s="238">
        <v>0.185</v>
      </c>
      <c r="I51" s="243"/>
    </row>
    <row r="52" spans="1:9" x14ac:dyDescent="0.35">
      <c r="A52" s="290"/>
      <c r="B52" s="293"/>
      <c r="C52" s="300"/>
      <c r="D52" s="58">
        <v>3.5</v>
      </c>
      <c r="E52" s="59">
        <v>4</v>
      </c>
      <c r="F52" s="30">
        <f t="shared" si="10"/>
        <v>14</v>
      </c>
      <c r="G52" s="296"/>
      <c r="H52" s="251"/>
      <c r="I52" s="243"/>
    </row>
    <row r="53" spans="1:9" x14ac:dyDescent="0.35">
      <c r="A53" s="290"/>
      <c r="B53" s="293"/>
      <c r="C53" s="300"/>
      <c r="D53" s="58">
        <v>4</v>
      </c>
      <c r="E53" s="59">
        <v>4</v>
      </c>
      <c r="F53" s="30">
        <f t="shared" si="10"/>
        <v>16</v>
      </c>
      <c r="G53" s="296"/>
      <c r="H53" s="251"/>
      <c r="I53" s="243"/>
    </row>
    <row r="54" spans="1:9" x14ac:dyDescent="0.35">
      <c r="A54" s="290"/>
      <c r="B54" s="293"/>
      <c r="C54" s="60" t="s">
        <v>17</v>
      </c>
      <c r="D54" s="61">
        <v>3.5</v>
      </c>
      <c r="E54" s="62">
        <f>H54*I45</f>
        <v>2.6159999999999997</v>
      </c>
      <c r="F54" s="30">
        <f t="shared" si="10"/>
        <v>9.1559999999999988</v>
      </c>
      <c r="G54" s="296"/>
      <c r="H54" s="14">
        <v>0.04</v>
      </c>
      <c r="I54" s="243"/>
    </row>
    <row r="55" spans="1:9" x14ac:dyDescent="0.35">
      <c r="A55" s="290"/>
      <c r="B55" s="293"/>
      <c r="C55" s="63" t="s">
        <v>18</v>
      </c>
      <c r="D55" s="64">
        <v>3.5</v>
      </c>
      <c r="E55" s="65">
        <f>H55*I45</f>
        <v>33.026999999999994</v>
      </c>
      <c r="F55" s="30">
        <f t="shared" si="10"/>
        <v>115.59449999999998</v>
      </c>
      <c r="G55" s="296"/>
      <c r="H55" s="14">
        <v>0.505</v>
      </c>
      <c r="I55" s="243"/>
    </row>
    <row r="56" spans="1:9" x14ac:dyDescent="0.35">
      <c r="A56" s="290"/>
      <c r="B56" s="293"/>
      <c r="C56" s="66" t="s">
        <v>19</v>
      </c>
      <c r="D56" s="67">
        <v>1.5</v>
      </c>
      <c r="E56" s="68">
        <f>H56*I45</f>
        <v>9.1559999999999988</v>
      </c>
      <c r="F56" s="30">
        <f t="shared" si="10"/>
        <v>13.733999999999998</v>
      </c>
      <c r="G56" s="296"/>
      <c r="H56" s="14">
        <v>0.14000000000000001</v>
      </c>
      <c r="I56" s="243"/>
    </row>
    <row r="57" spans="1:9" x14ac:dyDescent="0.35">
      <c r="A57" s="290"/>
      <c r="B57" s="293"/>
      <c r="C57" s="27" t="s">
        <v>20</v>
      </c>
      <c r="D57" s="28">
        <v>3</v>
      </c>
      <c r="E57" s="29">
        <f>H57*I45</f>
        <v>39.239999999999995</v>
      </c>
      <c r="F57" s="30">
        <f>D57*E57</f>
        <v>117.71999999999998</v>
      </c>
      <c r="G57" s="296"/>
      <c r="H57" s="14">
        <v>0.6</v>
      </c>
      <c r="I57" s="243"/>
    </row>
    <row r="58" spans="1:9" ht="15" thickBot="1" x14ac:dyDescent="0.4">
      <c r="A58" s="291"/>
      <c r="B58" s="294"/>
      <c r="C58" s="31" t="s">
        <v>21</v>
      </c>
      <c r="D58" s="32">
        <v>1.9</v>
      </c>
      <c r="E58" s="33">
        <f>H58*I45</f>
        <v>26.159999999999997</v>
      </c>
      <c r="F58" s="34">
        <f>D58*E58</f>
        <v>49.703999999999994</v>
      </c>
      <c r="G58" s="297"/>
      <c r="H58" s="35">
        <v>0.4</v>
      </c>
      <c r="I58" s="244"/>
    </row>
    <row r="59" spans="1:9" ht="15" thickBot="1" x14ac:dyDescent="0.4">
      <c r="A59" s="69" t="s">
        <v>65</v>
      </c>
      <c r="B59" s="70" t="s">
        <v>23</v>
      </c>
      <c r="C59" s="71" t="s">
        <v>24</v>
      </c>
      <c r="D59" s="72">
        <v>0</v>
      </c>
      <c r="E59" s="73">
        <v>0</v>
      </c>
      <c r="F59" s="74">
        <f t="shared" ref="F59:F61" si="11">D59*E59</f>
        <v>0</v>
      </c>
      <c r="G59" s="75">
        <v>0</v>
      </c>
      <c r="H59" s="70"/>
      <c r="I59" s="76"/>
    </row>
    <row r="60" spans="1:9" x14ac:dyDescent="0.35">
      <c r="A60" s="289" t="s">
        <v>66</v>
      </c>
      <c r="B60" s="292" t="s">
        <v>11</v>
      </c>
      <c r="C60" s="52" t="s">
        <v>67</v>
      </c>
      <c r="D60" s="53">
        <v>5</v>
      </c>
      <c r="E60" s="54">
        <f>H60*I60</f>
        <v>10.267799999999999</v>
      </c>
      <c r="F60" s="30">
        <f t="shared" si="11"/>
        <v>51.338999999999999</v>
      </c>
      <c r="G60" s="295">
        <f>SUM(F60:F73)</f>
        <v>623.62001999999984</v>
      </c>
      <c r="H60" s="14">
        <v>0.157</v>
      </c>
      <c r="I60" s="242">
        <f>P3*P6</f>
        <v>65.399999999999991</v>
      </c>
    </row>
    <row r="61" spans="1:9" x14ac:dyDescent="0.35">
      <c r="A61" s="290"/>
      <c r="B61" s="293"/>
      <c r="C61" s="245" t="s">
        <v>13</v>
      </c>
      <c r="D61" s="247">
        <v>5.9</v>
      </c>
      <c r="E61" s="249">
        <f>H61*I60</f>
        <v>30.868799999999993</v>
      </c>
      <c r="F61" s="250">
        <f t="shared" si="11"/>
        <v>182.12591999999998</v>
      </c>
      <c r="G61" s="296"/>
      <c r="H61" s="238">
        <v>0.47199999999999998</v>
      </c>
      <c r="I61" s="243"/>
    </row>
    <row r="62" spans="1:9" x14ac:dyDescent="0.35">
      <c r="A62" s="290"/>
      <c r="B62" s="293"/>
      <c r="C62" s="246"/>
      <c r="D62" s="248"/>
      <c r="E62" s="249"/>
      <c r="F62" s="251"/>
      <c r="G62" s="296"/>
      <c r="H62" s="251"/>
      <c r="I62" s="243"/>
    </row>
    <row r="63" spans="1:9" x14ac:dyDescent="0.35">
      <c r="A63" s="290"/>
      <c r="B63" s="293"/>
      <c r="C63" s="55" t="s">
        <v>14</v>
      </c>
      <c r="D63" s="56">
        <v>3</v>
      </c>
      <c r="E63" s="57">
        <f>H63*I60</f>
        <v>6.0821999999999994</v>
      </c>
      <c r="F63" s="30">
        <f t="shared" ref="F63:F64" si="12">D63*E63</f>
        <v>18.246599999999997</v>
      </c>
      <c r="G63" s="296"/>
      <c r="H63" s="14">
        <v>9.2999999999999999E-2</v>
      </c>
      <c r="I63" s="243"/>
    </row>
    <row r="64" spans="1:9" x14ac:dyDescent="0.35">
      <c r="A64" s="290"/>
      <c r="B64" s="293"/>
      <c r="C64" s="298" t="s">
        <v>15</v>
      </c>
      <c r="D64" s="254">
        <v>4</v>
      </c>
      <c r="E64" s="54">
        <v>3</v>
      </c>
      <c r="F64" s="30">
        <f t="shared" si="12"/>
        <v>12</v>
      </c>
      <c r="G64" s="296"/>
      <c r="H64" s="238">
        <v>9.2999999999999999E-2</v>
      </c>
      <c r="I64" s="243"/>
    </row>
    <row r="65" spans="1:9" x14ac:dyDescent="0.35">
      <c r="A65" s="290"/>
      <c r="B65" s="293"/>
      <c r="C65" s="299"/>
      <c r="D65" s="255"/>
      <c r="E65" s="54">
        <v>3</v>
      </c>
      <c r="F65" s="30">
        <f>D64*E65</f>
        <v>12</v>
      </c>
      <c r="G65" s="296"/>
      <c r="H65" s="251"/>
      <c r="I65" s="243"/>
    </row>
    <row r="66" spans="1:9" x14ac:dyDescent="0.35">
      <c r="A66" s="290"/>
      <c r="B66" s="293"/>
      <c r="C66" s="256" t="s">
        <v>16</v>
      </c>
      <c r="D66" s="58">
        <v>3</v>
      </c>
      <c r="E66" s="59">
        <v>4</v>
      </c>
      <c r="F66" s="30">
        <f t="shared" ref="F66:F71" si="13">D66*E66</f>
        <v>12</v>
      </c>
      <c r="G66" s="296"/>
      <c r="H66" s="238">
        <v>0.185</v>
      </c>
      <c r="I66" s="243"/>
    </row>
    <row r="67" spans="1:9" x14ac:dyDescent="0.35">
      <c r="A67" s="290"/>
      <c r="B67" s="293"/>
      <c r="C67" s="300"/>
      <c r="D67" s="58">
        <v>3.5</v>
      </c>
      <c r="E67" s="59">
        <v>4</v>
      </c>
      <c r="F67" s="30">
        <f t="shared" si="13"/>
        <v>14</v>
      </c>
      <c r="G67" s="296"/>
      <c r="H67" s="251"/>
      <c r="I67" s="243"/>
    </row>
    <row r="68" spans="1:9" x14ac:dyDescent="0.35">
      <c r="A68" s="290"/>
      <c r="B68" s="293"/>
      <c r="C68" s="300"/>
      <c r="D68" s="58">
        <v>4</v>
      </c>
      <c r="E68" s="59">
        <v>4</v>
      </c>
      <c r="F68" s="30">
        <f t="shared" si="13"/>
        <v>16</v>
      </c>
      <c r="G68" s="296"/>
      <c r="H68" s="251"/>
      <c r="I68" s="243"/>
    </row>
    <row r="69" spans="1:9" x14ac:dyDescent="0.35">
      <c r="A69" s="290"/>
      <c r="B69" s="293"/>
      <c r="C69" s="60" t="s">
        <v>17</v>
      </c>
      <c r="D69" s="61">
        <v>3.5</v>
      </c>
      <c r="E69" s="62">
        <f>H69*I60</f>
        <v>2.6159999999999997</v>
      </c>
      <c r="F69" s="30">
        <f t="shared" si="13"/>
        <v>9.1559999999999988</v>
      </c>
      <c r="G69" s="296"/>
      <c r="H69" s="14">
        <v>0.04</v>
      </c>
      <c r="I69" s="243"/>
    </row>
    <row r="70" spans="1:9" x14ac:dyDescent="0.35">
      <c r="A70" s="290"/>
      <c r="B70" s="293"/>
      <c r="C70" s="63" t="s">
        <v>18</v>
      </c>
      <c r="D70" s="64">
        <v>3.5</v>
      </c>
      <c r="E70" s="65">
        <f>H70*I60</f>
        <v>33.026999999999994</v>
      </c>
      <c r="F70" s="30">
        <f t="shared" si="13"/>
        <v>115.59449999999998</v>
      </c>
      <c r="G70" s="296"/>
      <c r="H70" s="14">
        <v>0.505</v>
      </c>
      <c r="I70" s="243"/>
    </row>
    <row r="71" spans="1:9" x14ac:dyDescent="0.35">
      <c r="A71" s="290"/>
      <c r="B71" s="293"/>
      <c r="C71" s="66" t="s">
        <v>19</v>
      </c>
      <c r="D71" s="67">
        <v>1.5</v>
      </c>
      <c r="E71" s="68">
        <f>H71*I60</f>
        <v>9.1559999999999988</v>
      </c>
      <c r="F71" s="30">
        <f t="shared" si="13"/>
        <v>13.733999999999998</v>
      </c>
      <c r="G71" s="296"/>
      <c r="H71" s="14">
        <v>0.14000000000000001</v>
      </c>
      <c r="I71" s="243"/>
    </row>
    <row r="72" spans="1:9" x14ac:dyDescent="0.35">
      <c r="A72" s="290"/>
      <c r="B72" s="293"/>
      <c r="C72" s="27" t="s">
        <v>20</v>
      </c>
      <c r="D72" s="28">
        <v>3</v>
      </c>
      <c r="E72" s="29">
        <f>H72*I60</f>
        <v>39.239999999999995</v>
      </c>
      <c r="F72" s="30">
        <f>D72*E72</f>
        <v>117.71999999999998</v>
      </c>
      <c r="G72" s="296"/>
      <c r="H72" s="14">
        <v>0.6</v>
      </c>
      <c r="I72" s="243"/>
    </row>
    <row r="73" spans="1:9" ht="15" thickBot="1" x14ac:dyDescent="0.4">
      <c r="A73" s="291"/>
      <c r="B73" s="294"/>
      <c r="C73" s="31" t="s">
        <v>21</v>
      </c>
      <c r="D73" s="32">
        <v>1.9</v>
      </c>
      <c r="E73" s="33">
        <f>H73*I60</f>
        <v>26.159999999999997</v>
      </c>
      <c r="F73" s="34">
        <f>D73*E73</f>
        <v>49.703999999999994</v>
      </c>
      <c r="G73" s="297"/>
      <c r="H73" s="35">
        <v>0.4</v>
      </c>
      <c r="I73" s="244"/>
    </row>
    <row r="74" spans="1:9" x14ac:dyDescent="0.35">
      <c r="A74" s="289" t="s">
        <v>68</v>
      </c>
      <c r="B74" s="292" t="s">
        <v>11</v>
      </c>
      <c r="C74" s="52" t="s">
        <v>69</v>
      </c>
      <c r="D74" s="53">
        <v>5</v>
      </c>
      <c r="E74" s="54">
        <f>H74*I74</f>
        <v>10.267799999999999</v>
      </c>
      <c r="F74" s="30">
        <f t="shared" ref="F74:F75" si="14">D74*E74</f>
        <v>51.338999999999999</v>
      </c>
      <c r="G74" s="295">
        <f>SUM(F74:F102)</f>
        <v>1186.5858700000001</v>
      </c>
      <c r="H74" s="14">
        <v>0.157</v>
      </c>
      <c r="I74" s="242">
        <f>I45</f>
        <v>65.399999999999991</v>
      </c>
    </row>
    <row r="75" spans="1:9" x14ac:dyDescent="0.35">
      <c r="A75" s="290"/>
      <c r="B75" s="293"/>
      <c r="C75" s="245" t="s">
        <v>13</v>
      </c>
      <c r="D75" s="247">
        <v>5.9</v>
      </c>
      <c r="E75" s="249">
        <f>H75*I74</f>
        <v>30.868799999999993</v>
      </c>
      <c r="F75" s="250">
        <f t="shared" si="14"/>
        <v>182.12591999999998</v>
      </c>
      <c r="G75" s="296"/>
      <c r="H75" s="238">
        <v>0.47199999999999998</v>
      </c>
      <c r="I75" s="243"/>
    </row>
    <row r="76" spans="1:9" x14ac:dyDescent="0.35">
      <c r="A76" s="290"/>
      <c r="B76" s="293"/>
      <c r="C76" s="246"/>
      <c r="D76" s="248"/>
      <c r="E76" s="249"/>
      <c r="F76" s="251"/>
      <c r="G76" s="296"/>
      <c r="H76" s="251"/>
      <c r="I76" s="243"/>
    </row>
    <row r="77" spans="1:9" x14ac:dyDescent="0.35">
      <c r="A77" s="290"/>
      <c r="B77" s="293"/>
      <c r="C77" s="55" t="s">
        <v>14</v>
      </c>
      <c r="D77" s="56">
        <v>3</v>
      </c>
      <c r="E77" s="57">
        <f>H77*I74</f>
        <v>6.0821999999999994</v>
      </c>
      <c r="F77" s="30">
        <f t="shared" ref="F77:F78" si="15">D77*E77</f>
        <v>18.246599999999997</v>
      </c>
      <c r="G77" s="296"/>
      <c r="H77" s="14">
        <v>9.2999999999999999E-2</v>
      </c>
      <c r="I77" s="243"/>
    </row>
    <row r="78" spans="1:9" x14ac:dyDescent="0.35">
      <c r="A78" s="290"/>
      <c r="B78" s="293"/>
      <c r="C78" s="298" t="s">
        <v>15</v>
      </c>
      <c r="D78" s="254">
        <v>4</v>
      </c>
      <c r="E78" s="54">
        <v>3</v>
      </c>
      <c r="F78" s="30">
        <f t="shared" si="15"/>
        <v>12</v>
      </c>
      <c r="G78" s="296"/>
      <c r="H78" s="238">
        <v>9.2999999999999999E-2</v>
      </c>
      <c r="I78" s="243"/>
    </row>
    <row r="79" spans="1:9" x14ac:dyDescent="0.35">
      <c r="A79" s="290"/>
      <c r="B79" s="293"/>
      <c r="C79" s="299"/>
      <c r="D79" s="255"/>
      <c r="E79" s="54">
        <v>3</v>
      </c>
      <c r="F79" s="30">
        <f>D78*E79</f>
        <v>12</v>
      </c>
      <c r="G79" s="296"/>
      <c r="H79" s="251"/>
      <c r="I79" s="243"/>
    </row>
    <row r="80" spans="1:9" x14ac:dyDescent="0.35">
      <c r="A80" s="290"/>
      <c r="B80" s="293"/>
      <c r="C80" s="256" t="s">
        <v>16</v>
      </c>
      <c r="D80" s="58">
        <v>3</v>
      </c>
      <c r="E80" s="59">
        <v>4</v>
      </c>
      <c r="F80" s="30">
        <f t="shared" ref="F80:F85" si="16">D80*E80</f>
        <v>12</v>
      </c>
      <c r="G80" s="296"/>
      <c r="H80" s="238">
        <v>0.185</v>
      </c>
      <c r="I80" s="243"/>
    </row>
    <row r="81" spans="1:9" x14ac:dyDescent="0.35">
      <c r="A81" s="290"/>
      <c r="B81" s="293"/>
      <c r="C81" s="300"/>
      <c r="D81" s="58">
        <v>3.5</v>
      </c>
      <c r="E81" s="59">
        <v>4</v>
      </c>
      <c r="F81" s="30">
        <f t="shared" si="16"/>
        <v>14</v>
      </c>
      <c r="G81" s="296"/>
      <c r="H81" s="251"/>
      <c r="I81" s="243"/>
    </row>
    <row r="82" spans="1:9" x14ac:dyDescent="0.35">
      <c r="A82" s="290"/>
      <c r="B82" s="293"/>
      <c r="C82" s="300"/>
      <c r="D82" s="58">
        <v>4</v>
      </c>
      <c r="E82" s="59">
        <v>4</v>
      </c>
      <c r="F82" s="30">
        <f t="shared" si="16"/>
        <v>16</v>
      </c>
      <c r="G82" s="296"/>
      <c r="H82" s="251"/>
      <c r="I82" s="243"/>
    </row>
    <row r="83" spans="1:9" x14ac:dyDescent="0.35">
      <c r="A83" s="290"/>
      <c r="B83" s="293"/>
      <c r="C83" s="60" t="s">
        <v>17</v>
      </c>
      <c r="D83" s="61">
        <v>3.5</v>
      </c>
      <c r="E83" s="62">
        <f>H83*I74</f>
        <v>2.6159999999999997</v>
      </c>
      <c r="F83" s="30">
        <f t="shared" si="16"/>
        <v>9.1559999999999988</v>
      </c>
      <c r="G83" s="296"/>
      <c r="H83" s="14">
        <v>0.04</v>
      </c>
      <c r="I83" s="243"/>
    </row>
    <row r="84" spans="1:9" x14ac:dyDescent="0.35">
      <c r="A84" s="290"/>
      <c r="B84" s="293"/>
      <c r="C84" s="63" t="s">
        <v>18</v>
      </c>
      <c r="D84" s="64">
        <v>3.5</v>
      </c>
      <c r="E84" s="65">
        <f>H84*I74</f>
        <v>33.026999999999994</v>
      </c>
      <c r="F84" s="30">
        <f t="shared" si="16"/>
        <v>115.59449999999998</v>
      </c>
      <c r="G84" s="296"/>
      <c r="H84" s="14">
        <v>0.505</v>
      </c>
      <c r="I84" s="243"/>
    </row>
    <row r="85" spans="1:9" x14ac:dyDescent="0.35">
      <c r="A85" s="290"/>
      <c r="B85" s="293"/>
      <c r="C85" s="66" t="s">
        <v>19</v>
      </c>
      <c r="D85" s="67">
        <v>1.5</v>
      </c>
      <c r="E85" s="68">
        <f>H85*I74</f>
        <v>9.1559999999999988</v>
      </c>
      <c r="F85" s="30">
        <f t="shared" si="16"/>
        <v>13.733999999999998</v>
      </c>
      <c r="G85" s="296"/>
      <c r="H85" s="14">
        <v>0.14000000000000001</v>
      </c>
      <c r="I85" s="243"/>
    </row>
    <row r="86" spans="1:9" x14ac:dyDescent="0.35">
      <c r="A86" s="290"/>
      <c r="B86" s="293"/>
      <c r="C86" s="27" t="s">
        <v>20</v>
      </c>
      <c r="D86" s="28">
        <v>3</v>
      </c>
      <c r="E86" s="29">
        <f>H86*I74</f>
        <v>39.239999999999995</v>
      </c>
      <c r="F86" s="30">
        <f>D86*E86</f>
        <v>117.71999999999998</v>
      </c>
      <c r="G86" s="296"/>
      <c r="H86" s="14">
        <v>0.6</v>
      </c>
      <c r="I86" s="243"/>
    </row>
    <row r="87" spans="1:9" ht="15" thickBot="1" x14ac:dyDescent="0.4">
      <c r="A87" s="291"/>
      <c r="B87" s="294"/>
      <c r="C87" s="31" t="s">
        <v>21</v>
      </c>
      <c r="D87" s="32">
        <v>1.9</v>
      </c>
      <c r="E87" s="33">
        <f>H87*I74</f>
        <v>26.159999999999997</v>
      </c>
      <c r="F87" s="34">
        <f>D87*E87</f>
        <v>49.703999999999994</v>
      </c>
      <c r="G87" s="297"/>
      <c r="H87" s="35">
        <v>0.4</v>
      </c>
      <c r="I87" s="244"/>
    </row>
    <row r="88" spans="1:9" x14ac:dyDescent="0.35">
      <c r="A88" s="289" t="s">
        <v>70</v>
      </c>
      <c r="B88" s="292" t="s">
        <v>11</v>
      </c>
      <c r="C88" s="52" t="s">
        <v>69</v>
      </c>
      <c r="D88" s="53">
        <v>5</v>
      </c>
      <c r="E88" s="54">
        <f>H88*I88</f>
        <v>8.5564999999999998</v>
      </c>
      <c r="F88" s="30">
        <f t="shared" ref="F88:F89" si="17">D88*E88</f>
        <v>42.782499999999999</v>
      </c>
      <c r="G88" s="295">
        <f>SUM(F88:F116)</f>
        <v>1083.1492000000001</v>
      </c>
      <c r="H88" s="14">
        <v>0.157</v>
      </c>
      <c r="I88" s="242">
        <f>I17</f>
        <v>54.5</v>
      </c>
    </row>
    <row r="89" spans="1:9" x14ac:dyDescent="0.35">
      <c r="A89" s="290"/>
      <c r="B89" s="293"/>
      <c r="C89" s="245" t="s">
        <v>13</v>
      </c>
      <c r="D89" s="247">
        <v>5.9</v>
      </c>
      <c r="E89" s="249">
        <f>H89*I88</f>
        <v>25.724</v>
      </c>
      <c r="F89" s="250">
        <f t="shared" si="17"/>
        <v>151.77160000000001</v>
      </c>
      <c r="G89" s="296"/>
      <c r="H89" s="238">
        <v>0.47199999999999998</v>
      </c>
      <c r="I89" s="243"/>
    </row>
    <row r="90" spans="1:9" x14ac:dyDescent="0.35">
      <c r="A90" s="290"/>
      <c r="B90" s="293"/>
      <c r="C90" s="246"/>
      <c r="D90" s="248"/>
      <c r="E90" s="249"/>
      <c r="F90" s="251"/>
      <c r="G90" s="296"/>
      <c r="H90" s="251"/>
      <c r="I90" s="243"/>
    </row>
    <row r="91" spans="1:9" x14ac:dyDescent="0.35">
      <c r="A91" s="290"/>
      <c r="B91" s="293"/>
      <c r="C91" s="55" t="s">
        <v>14</v>
      </c>
      <c r="D91" s="56">
        <v>3</v>
      </c>
      <c r="E91" s="57">
        <f>H91*I88</f>
        <v>5.0685000000000002</v>
      </c>
      <c r="F91" s="30">
        <f t="shared" ref="F91:F92" si="18">D91*E91</f>
        <v>15.205500000000001</v>
      </c>
      <c r="G91" s="296"/>
      <c r="H91" s="14">
        <v>9.2999999999999999E-2</v>
      </c>
      <c r="I91" s="243"/>
    </row>
    <row r="92" spans="1:9" x14ac:dyDescent="0.35">
      <c r="A92" s="290"/>
      <c r="B92" s="293"/>
      <c r="C92" s="298" t="s">
        <v>15</v>
      </c>
      <c r="D92" s="254">
        <v>4</v>
      </c>
      <c r="E92" s="54">
        <v>2</v>
      </c>
      <c r="F92" s="30">
        <f t="shared" si="18"/>
        <v>8</v>
      </c>
      <c r="G92" s="296"/>
      <c r="H92" s="238">
        <v>9.2999999999999999E-2</v>
      </c>
      <c r="I92" s="243"/>
    </row>
    <row r="93" spans="1:9" x14ac:dyDescent="0.35">
      <c r="A93" s="290"/>
      <c r="B93" s="293"/>
      <c r="C93" s="299"/>
      <c r="D93" s="255"/>
      <c r="E93" s="54">
        <v>3</v>
      </c>
      <c r="F93" s="30">
        <f>D92*E93</f>
        <v>12</v>
      </c>
      <c r="G93" s="296"/>
      <c r="H93" s="251"/>
      <c r="I93" s="243"/>
    </row>
    <row r="94" spans="1:9" x14ac:dyDescent="0.35">
      <c r="A94" s="290"/>
      <c r="B94" s="293"/>
      <c r="C94" s="256" t="s">
        <v>16</v>
      </c>
      <c r="D94" s="58">
        <v>3</v>
      </c>
      <c r="E94" s="59">
        <v>3</v>
      </c>
      <c r="F94" s="30">
        <f t="shared" ref="F94:F99" si="19">D94*E94</f>
        <v>9</v>
      </c>
      <c r="G94" s="296"/>
      <c r="H94" s="238">
        <v>0.185</v>
      </c>
      <c r="I94" s="243"/>
    </row>
    <row r="95" spans="1:9" x14ac:dyDescent="0.35">
      <c r="A95" s="290"/>
      <c r="B95" s="293"/>
      <c r="C95" s="300"/>
      <c r="D95" s="58">
        <v>3.5</v>
      </c>
      <c r="E95" s="59">
        <v>3</v>
      </c>
      <c r="F95" s="30">
        <f t="shared" si="19"/>
        <v>10.5</v>
      </c>
      <c r="G95" s="296"/>
      <c r="H95" s="251"/>
      <c r="I95" s="243"/>
    </row>
    <row r="96" spans="1:9" x14ac:dyDescent="0.35">
      <c r="A96" s="290"/>
      <c r="B96" s="293"/>
      <c r="C96" s="300"/>
      <c r="D96" s="58">
        <v>4</v>
      </c>
      <c r="E96" s="59">
        <v>4</v>
      </c>
      <c r="F96" s="30">
        <f t="shared" si="19"/>
        <v>16</v>
      </c>
      <c r="G96" s="296"/>
      <c r="H96" s="251"/>
      <c r="I96" s="243"/>
    </row>
    <row r="97" spans="1:9" x14ac:dyDescent="0.35">
      <c r="A97" s="290"/>
      <c r="B97" s="293"/>
      <c r="C97" s="60" t="s">
        <v>17</v>
      </c>
      <c r="D97" s="61">
        <v>3.5</v>
      </c>
      <c r="E97" s="62">
        <f>H97*I88</f>
        <v>2.1800000000000002</v>
      </c>
      <c r="F97" s="30">
        <f t="shared" si="19"/>
        <v>7.6300000000000008</v>
      </c>
      <c r="G97" s="296"/>
      <c r="H97" s="14">
        <v>0.04</v>
      </c>
      <c r="I97" s="243"/>
    </row>
    <row r="98" spans="1:9" x14ac:dyDescent="0.35">
      <c r="A98" s="290"/>
      <c r="B98" s="293"/>
      <c r="C98" s="63" t="s">
        <v>18</v>
      </c>
      <c r="D98" s="64">
        <v>3.5</v>
      </c>
      <c r="E98" s="65">
        <f>H98*I88</f>
        <v>27.522500000000001</v>
      </c>
      <c r="F98" s="30">
        <f t="shared" si="19"/>
        <v>96.328749999999999</v>
      </c>
      <c r="G98" s="296"/>
      <c r="H98" s="14">
        <v>0.505</v>
      </c>
      <c r="I98" s="243"/>
    </row>
    <row r="99" spans="1:9" x14ac:dyDescent="0.35">
      <c r="A99" s="290"/>
      <c r="B99" s="293"/>
      <c r="C99" s="66" t="s">
        <v>19</v>
      </c>
      <c r="D99" s="67">
        <v>1.5</v>
      </c>
      <c r="E99" s="68">
        <f>H99*I88</f>
        <v>7.6300000000000008</v>
      </c>
      <c r="F99" s="30">
        <f t="shared" si="19"/>
        <v>11.445</v>
      </c>
      <c r="G99" s="296"/>
      <c r="H99" s="14">
        <v>0.14000000000000001</v>
      </c>
      <c r="I99" s="243"/>
    </row>
    <row r="100" spans="1:9" x14ac:dyDescent="0.35">
      <c r="A100" s="290"/>
      <c r="B100" s="293"/>
      <c r="C100" s="27" t="s">
        <v>20</v>
      </c>
      <c r="D100" s="28">
        <v>3</v>
      </c>
      <c r="E100" s="29">
        <f>H100*I88</f>
        <v>32.699999999999996</v>
      </c>
      <c r="F100" s="30">
        <f>D100*E100</f>
        <v>98.1</v>
      </c>
      <c r="G100" s="296"/>
      <c r="H100" s="14">
        <v>0.6</v>
      </c>
      <c r="I100" s="243"/>
    </row>
    <row r="101" spans="1:9" ht="15" thickBot="1" x14ac:dyDescent="0.4">
      <c r="A101" s="291"/>
      <c r="B101" s="294"/>
      <c r="C101" s="31" t="s">
        <v>21</v>
      </c>
      <c r="D101" s="32">
        <v>1.9</v>
      </c>
      <c r="E101" s="33">
        <f>H101*I88</f>
        <v>21.8</v>
      </c>
      <c r="F101" s="34">
        <f>D101*E101</f>
        <v>41.42</v>
      </c>
      <c r="G101" s="297"/>
      <c r="H101" s="35">
        <v>0.4</v>
      </c>
      <c r="I101" s="244"/>
    </row>
    <row r="102" spans="1:9" x14ac:dyDescent="0.35">
      <c r="A102" s="289" t="s">
        <v>71</v>
      </c>
      <c r="B102" s="292" t="s">
        <v>27</v>
      </c>
      <c r="C102" s="52" t="s">
        <v>72</v>
      </c>
      <c r="D102" s="53">
        <v>5</v>
      </c>
      <c r="E102" s="54">
        <f>H102*I102</f>
        <v>8.5564999999999998</v>
      </c>
      <c r="F102" s="30">
        <f t="shared" ref="F102:F103" si="20">D102*E102</f>
        <v>42.782499999999999</v>
      </c>
      <c r="G102" s="295">
        <f>SUM(F102:F115)</f>
        <v>520.1833499999999</v>
      </c>
      <c r="H102" s="14">
        <v>0.157</v>
      </c>
      <c r="I102" s="242">
        <f>P7*P3</f>
        <v>54.5</v>
      </c>
    </row>
    <row r="103" spans="1:9" x14ac:dyDescent="0.35">
      <c r="A103" s="290"/>
      <c r="B103" s="293"/>
      <c r="C103" s="245" t="s">
        <v>13</v>
      </c>
      <c r="D103" s="247">
        <v>5.9</v>
      </c>
      <c r="E103" s="249">
        <f>H103*I102</f>
        <v>25.724</v>
      </c>
      <c r="F103" s="250">
        <f t="shared" si="20"/>
        <v>151.77160000000001</v>
      </c>
      <c r="G103" s="296"/>
      <c r="H103" s="238">
        <v>0.47199999999999998</v>
      </c>
      <c r="I103" s="243"/>
    </row>
    <row r="104" spans="1:9" x14ac:dyDescent="0.35">
      <c r="A104" s="290"/>
      <c r="B104" s="293"/>
      <c r="C104" s="246"/>
      <c r="D104" s="248"/>
      <c r="E104" s="249"/>
      <c r="F104" s="251"/>
      <c r="G104" s="296"/>
      <c r="H104" s="251"/>
      <c r="I104" s="243"/>
    </row>
    <row r="105" spans="1:9" x14ac:dyDescent="0.35">
      <c r="A105" s="290"/>
      <c r="B105" s="293"/>
      <c r="C105" s="55" t="s">
        <v>14</v>
      </c>
      <c r="D105" s="56">
        <v>3</v>
      </c>
      <c r="E105" s="57">
        <f>H105*I102</f>
        <v>5.0685000000000002</v>
      </c>
      <c r="F105" s="30">
        <f t="shared" ref="F105:F106" si="21">D105*E105</f>
        <v>15.205500000000001</v>
      </c>
      <c r="G105" s="296"/>
      <c r="H105" s="14">
        <v>9.2999999999999999E-2</v>
      </c>
      <c r="I105" s="243"/>
    </row>
    <row r="106" spans="1:9" x14ac:dyDescent="0.35">
      <c r="A106" s="290"/>
      <c r="B106" s="293"/>
      <c r="C106" s="298" t="s">
        <v>15</v>
      </c>
      <c r="D106" s="254">
        <v>4</v>
      </c>
      <c r="E106" s="54">
        <v>2</v>
      </c>
      <c r="F106" s="30">
        <f t="shared" si="21"/>
        <v>8</v>
      </c>
      <c r="G106" s="296"/>
      <c r="H106" s="238">
        <v>9.2999999999999999E-2</v>
      </c>
      <c r="I106" s="243"/>
    </row>
    <row r="107" spans="1:9" x14ac:dyDescent="0.35">
      <c r="A107" s="290"/>
      <c r="B107" s="293"/>
      <c r="C107" s="299"/>
      <c r="D107" s="255"/>
      <c r="E107" s="54">
        <v>3</v>
      </c>
      <c r="F107" s="30">
        <f>D106*E107</f>
        <v>12</v>
      </c>
      <c r="G107" s="296"/>
      <c r="H107" s="251"/>
      <c r="I107" s="243"/>
    </row>
    <row r="108" spans="1:9" x14ac:dyDescent="0.35">
      <c r="A108" s="290"/>
      <c r="B108" s="293"/>
      <c r="C108" s="256" t="s">
        <v>16</v>
      </c>
      <c r="D108" s="58">
        <v>3</v>
      </c>
      <c r="E108" s="59">
        <v>3</v>
      </c>
      <c r="F108" s="30">
        <f t="shared" ref="F108:F113" si="22">D108*E108</f>
        <v>9</v>
      </c>
      <c r="G108" s="296"/>
      <c r="H108" s="301">
        <v>0.185</v>
      </c>
      <c r="I108" s="243"/>
    </row>
    <row r="109" spans="1:9" x14ac:dyDescent="0.35">
      <c r="A109" s="290"/>
      <c r="B109" s="293"/>
      <c r="C109" s="300"/>
      <c r="D109" s="58">
        <v>3.5</v>
      </c>
      <c r="E109" s="59">
        <v>3</v>
      </c>
      <c r="F109" s="30">
        <f t="shared" si="22"/>
        <v>10.5</v>
      </c>
      <c r="G109" s="296"/>
      <c r="H109" s="302"/>
      <c r="I109" s="243"/>
    </row>
    <row r="110" spans="1:9" x14ac:dyDescent="0.35">
      <c r="A110" s="290"/>
      <c r="B110" s="293"/>
      <c r="C110" s="300"/>
      <c r="D110" s="58">
        <v>4</v>
      </c>
      <c r="E110" s="59">
        <v>4</v>
      </c>
      <c r="F110" s="30">
        <f t="shared" si="22"/>
        <v>16</v>
      </c>
      <c r="G110" s="296"/>
      <c r="H110" s="303"/>
      <c r="I110" s="243"/>
    </row>
    <row r="111" spans="1:9" x14ac:dyDescent="0.35">
      <c r="A111" s="290"/>
      <c r="B111" s="293"/>
      <c r="C111" s="60" t="s">
        <v>17</v>
      </c>
      <c r="D111" s="61">
        <v>3.5</v>
      </c>
      <c r="E111" s="62">
        <f>H111*I102</f>
        <v>2.1800000000000002</v>
      </c>
      <c r="F111" s="30">
        <f t="shared" si="22"/>
        <v>7.6300000000000008</v>
      </c>
      <c r="G111" s="296"/>
      <c r="H111" s="14">
        <v>0.04</v>
      </c>
      <c r="I111" s="243"/>
    </row>
    <row r="112" spans="1:9" x14ac:dyDescent="0.35">
      <c r="A112" s="290"/>
      <c r="B112" s="293"/>
      <c r="C112" s="63" t="s">
        <v>18</v>
      </c>
      <c r="D112" s="64">
        <v>3.5</v>
      </c>
      <c r="E112" s="65">
        <f>H112*I102</f>
        <v>27.522500000000001</v>
      </c>
      <c r="F112" s="30">
        <f t="shared" si="22"/>
        <v>96.328749999999999</v>
      </c>
      <c r="G112" s="296"/>
      <c r="H112" s="14">
        <v>0.505</v>
      </c>
      <c r="I112" s="243"/>
    </row>
    <row r="113" spans="1:9" x14ac:dyDescent="0.35">
      <c r="A113" s="290"/>
      <c r="B113" s="293"/>
      <c r="C113" s="66" t="s">
        <v>19</v>
      </c>
      <c r="D113" s="67">
        <v>1.5</v>
      </c>
      <c r="E113" s="68">
        <f>H113*I102</f>
        <v>7.6300000000000008</v>
      </c>
      <c r="F113" s="30">
        <f t="shared" si="22"/>
        <v>11.445</v>
      </c>
      <c r="G113" s="296"/>
      <c r="H113" s="14">
        <v>0.14000000000000001</v>
      </c>
      <c r="I113" s="243"/>
    </row>
    <row r="114" spans="1:9" x14ac:dyDescent="0.35">
      <c r="A114" s="290"/>
      <c r="B114" s="293"/>
      <c r="C114" s="27" t="s">
        <v>20</v>
      </c>
      <c r="D114" s="28">
        <v>3</v>
      </c>
      <c r="E114" s="29">
        <f>H114*I102</f>
        <v>32.699999999999996</v>
      </c>
      <c r="F114" s="30">
        <f>D114*E114</f>
        <v>98.1</v>
      </c>
      <c r="G114" s="296"/>
      <c r="H114" s="14">
        <v>0.6</v>
      </c>
      <c r="I114" s="243"/>
    </row>
    <row r="115" spans="1:9" ht="15" thickBot="1" x14ac:dyDescent="0.4">
      <c r="A115" s="291"/>
      <c r="B115" s="294"/>
      <c r="C115" s="31" t="s">
        <v>21</v>
      </c>
      <c r="D115" s="32">
        <v>1.9</v>
      </c>
      <c r="E115" s="33">
        <f>H115*I102</f>
        <v>21.8</v>
      </c>
      <c r="F115" s="34">
        <f>D115*E115</f>
        <v>41.42</v>
      </c>
      <c r="G115" s="297"/>
      <c r="H115" s="35">
        <v>0.4</v>
      </c>
      <c r="I115" s="244"/>
    </row>
    <row r="116" spans="1:9" x14ac:dyDescent="0.35">
      <c r="A116" s="289" t="s">
        <v>73</v>
      </c>
      <c r="B116" s="292" t="s">
        <v>27</v>
      </c>
      <c r="C116" s="52" t="s">
        <v>69</v>
      </c>
      <c r="D116" s="53">
        <v>5</v>
      </c>
      <c r="E116" s="54">
        <f>H116*I116</f>
        <v>8.5564999999999998</v>
      </c>
      <c r="F116" s="30">
        <f t="shared" ref="F116:F117" si="23">D116*E116</f>
        <v>42.782499999999999</v>
      </c>
      <c r="G116" s="295">
        <f>SUM(F116:F129)</f>
        <v>520.1833499999999</v>
      </c>
      <c r="H116" s="14">
        <v>0.157</v>
      </c>
      <c r="I116" s="242">
        <f>P9*P3</f>
        <v>54.5</v>
      </c>
    </row>
    <row r="117" spans="1:9" x14ac:dyDescent="0.35">
      <c r="A117" s="290"/>
      <c r="B117" s="293"/>
      <c r="C117" s="245" t="s">
        <v>13</v>
      </c>
      <c r="D117" s="247">
        <v>5.9</v>
      </c>
      <c r="E117" s="249">
        <f>H117*I116</f>
        <v>25.724</v>
      </c>
      <c r="F117" s="250">
        <f t="shared" si="23"/>
        <v>151.77160000000001</v>
      </c>
      <c r="G117" s="296"/>
      <c r="H117" s="238">
        <v>0.47199999999999998</v>
      </c>
      <c r="I117" s="243"/>
    </row>
    <row r="118" spans="1:9" x14ac:dyDescent="0.35">
      <c r="A118" s="290"/>
      <c r="B118" s="293"/>
      <c r="C118" s="246"/>
      <c r="D118" s="248"/>
      <c r="E118" s="249"/>
      <c r="F118" s="251"/>
      <c r="G118" s="296"/>
      <c r="H118" s="251"/>
      <c r="I118" s="243"/>
    </row>
    <row r="119" spans="1:9" x14ac:dyDescent="0.35">
      <c r="A119" s="290"/>
      <c r="B119" s="293"/>
      <c r="C119" s="55" t="s">
        <v>14</v>
      </c>
      <c r="D119" s="56">
        <v>3</v>
      </c>
      <c r="E119" s="57">
        <f>H119*I116</f>
        <v>5.0685000000000002</v>
      </c>
      <c r="F119" s="30">
        <f t="shared" ref="F119:F120" si="24">D119*E119</f>
        <v>15.205500000000001</v>
      </c>
      <c r="G119" s="296"/>
      <c r="H119" s="14">
        <v>9.2999999999999999E-2</v>
      </c>
      <c r="I119" s="243"/>
    </row>
    <row r="120" spans="1:9" x14ac:dyDescent="0.35">
      <c r="A120" s="290"/>
      <c r="B120" s="293"/>
      <c r="C120" s="298" t="s">
        <v>15</v>
      </c>
      <c r="D120" s="254">
        <v>4</v>
      </c>
      <c r="E120" s="54">
        <v>2</v>
      </c>
      <c r="F120" s="30">
        <f t="shared" si="24"/>
        <v>8</v>
      </c>
      <c r="G120" s="296"/>
      <c r="H120" s="238">
        <v>9.2999999999999999E-2</v>
      </c>
      <c r="I120" s="243"/>
    </row>
    <row r="121" spans="1:9" x14ac:dyDescent="0.35">
      <c r="A121" s="290"/>
      <c r="B121" s="293"/>
      <c r="C121" s="299"/>
      <c r="D121" s="255"/>
      <c r="E121" s="54">
        <v>3</v>
      </c>
      <c r="F121" s="30">
        <f>D120*E121</f>
        <v>12</v>
      </c>
      <c r="G121" s="296"/>
      <c r="H121" s="251"/>
      <c r="I121" s="243"/>
    </row>
    <row r="122" spans="1:9" x14ac:dyDescent="0.35">
      <c r="A122" s="290"/>
      <c r="B122" s="293"/>
      <c r="C122" s="256" t="s">
        <v>16</v>
      </c>
      <c r="D122" s="58">
        <v>3</v>
      </c>
      <c r="E122" s="59">
        <v>3</v>
      </c>
      <c r="F122" s="30">
        <f t="shared" ref="F122:F127" si="25">D122*E122</f>
        <v>9</v>
      </c>
      <c r="G122" s="296"/>
      <c r="H122" s="238">
        <v>0.185</v>
      </c>
      <c r="I122" s="243"/>
    </row>
    <row r="123" spans="1:9" x14ac:dyDescent="0.35">
      <c r="A123" s="290"/>
      <c r="B123" s="293"/>
      <c r="C123" s="300"/>
      <c r="D123" s="58">
        <v>3.5</v>
      </c>
      <c r="E123" s="59">
        <v>3</v>
      </c>
      <c r="F123" s="30">
        <f t="shared" si="25"/>
        <v>10.5</v>
      </c>
      <c r="G123" s="296"/>
      <c r="H123" s="251"/>
      <c r="I123" s="243"/>
    </row>
    <row r="124" spans="1:9" x14ac:dyDescent="0.35">
      <c r="A124" s="290"/>
      <c r="B124" s="293"/>
      <c r="C124" s="300"/>
      <c r="D124" s="58">
        <v>4</v>
      </c>
      <c r="E124" s="59">
        <v>4</v>
      </c>
      <c r="F124" s="30">
        <f t="shared" si="25"/>
        <v>16</v>
      </c>
      <c r="G124" s="296"/>
      <c r="H124" s="251"/>
      <c r="I124" s="243"/>
    </row>
    <row r="125" spans="1:9" x14ac:dyDescent="0.35">
      <c r="A125" s="290"/>
      <c r="B125" s="293"/>
      <c r="C125" s="60" t="s">
        <v>17</v>
      </c>
      <c r="D125" s="61">
        <v>3.5</v>
      </c>
      <c r="E125" s="62">
        <f>H125*I116</f>
        <v>2.1800000000000002</v>
      </c>
      <c r="F125" s="30">
        <f t="shared" si="25"/>
        <v>7.6300000000000008</v>
      </c>
      <c r="G125" s="296"/>
      <c r="H125" s="14">
        <v>0.04</v>
      </c>
      <c r="I125" s="243"/>
    </row>
    <row r="126" spans="1:9" x14ac:dyDescent="0.35">
      <c r="A126" s="290"/>
      <c r="B126" s="293"/>
      <c r="C126" s="63" t="s">
        <v>18</v>
      </c>
      <c r="D126" s="64">
        <v>3.5</v>
      </c>
      <c r="E126" s="65">
        <f>H126*I116</f>
        <v>27.522500000000001</v>
      </c>
      <c r="F126" s="30">
        <f t="shared" si="25"/>
        <v>96.328749999999999</v>
      </c>
      <c r="G126" s="296"/>
      <c r="H126" s="14">
        <v>0.505</v>
      </c>
      <c r="I126" s="243"/>
    </row>
    <row r="127" spans="1:9" x14ac:dyDescent="0.35">
      <c r="A127" s="290"/>
      <c r="B127" s="293"/>
      <c r="C127" s="66" t="s">
        <v>19</v>
      </c>
      <c r="D127" s="67">
        <v>1.5</v>
      </c>
      <c r="E127" s="68">
        <f>H127*I116</f>
        <v>7.6300000000000008</v>
      </c>
      <c r="F127" s="30">
        <f t="shared" si="25"/>
        <v>11.445</v>
      </c>
      <c r="G127" s="296"/>
      <c r="H127" s="14">
        <v>0.14000000000000001</v>
      </c>
      <c r="I127" s="243"/>
    </row>
    <row r="128" spans="1:9" x14ac:dyDescent="0.35">
      <c r="A128" s="290"/>
      <c r="B128" s="293"/>
      <c r="C128" s="27" t="s">
        <v>20</v>
      </c>
      <c r="D128" s="28">
        <v>3</v>
      </c>
      <c r="E128" s="29">
        <f>H128*I116</f>
        <v>32.699999999999996</v>
      </c>
      <c r="F128" s="30">
        <f>D128*E128</f>
        <v>98.1</v>
      </c>
      <c r="G128" s="296"/>
      <c r="H128" s="14">
        <v>0.6</v>
      </c>
      <c r="I128" s="243"/>
    </row>
    <row r="129" spans="1:9" ht="15" thickBot="1" x14ac:dyDescent="0.4">
      <c r="A129" s="291"/>
      <c r="B129" s="294"/>
      <c r="C129" s="31" t="s">
        <v>21</v>
      </c>
      <c r="D129" s="32">
        <v>1.9</v>
      </c>
      <c r="E129" s="33">
        <f>H129*I116</f>
        <v>21.8</v>
      </c>
      <c r="F129" s="34">
        <f>D129*E129</f>
        <v>41.42</v>
      </c>
      <c r="G129" s="297"/>
      <c r="H129" s="35">
        <v>0.4</v>
      </c>
      <c r="I129" s="244"/>
    </row>
    <row r="130" spans="1:9" x14ac:dyDescent="0.35">
      <c r="A130" s="289" t="s">
        <v>74</v>
      </c>
      <c r="B130" s="292" t="s">
        <v>11</v>
      </c>
      <c r="C130" s="52" t="s">
        <v>69</v>
      </c>
      <c r="D130" s="53">
        <v>5</v>
      </c>
      <c r="E130" s="54">
        <f>H130*I130</f>
        <v>8.5564999999999998</v>
      </c>
      <c r="F130" s="30">
        <f t="shared" ref="F130:F131" si="26">D130*E130</f>
        <v>42.782499999999999</v>
      </c>
      <c r="G130" s="295">
        <f>SUM(F130:F143)</f>
        <v>520.1833499999999</v>
      </c>
      <c r="H130" s="14">
        <v>0.157</v>
      </c>
      <c r="I130" s="242">
        <f>I88</f>
        <v>54.5</v>
      </c>
    </row>
    <row r="131" spans="1:9" x14ac:dyDescent="0.35">
      <c r="A131" s="290"/>
      <c r="B131" s="293"/>
      <c r="C131" s="245" t="s">
        <v>13</v>
      </c>
      <c r="D131" s="247">
        <v>5.9</v>
      </c>
      <c r="E131" s="249">
        <f>H131*I130</f>
        <v>25.724</v>
      </c>
      <c r="F131" s="250">
        <f t="shared" si="26"/>
        <v>151.77160000000001</v>
      </c>
      <c r="G131" s="296"/>
      <c r="H131" s="238">
        <v>0.47199999999999998</v>
      </c>
      <c r="I131" s="243"/>
    </row>
    <row r="132" spans="1:9" x14ac:dyDescent="0.35">
      <c r="A132" s="290"/>
      <c r="B132" s="293"/>
      <c r="C132" s="246"/>
      <c r="D132" s="248"/>
      <c r="E132" s="249"/>
      <c r="F132" s="251"/>
      <c r="G132" s="296"/>
      <c r="H132" s="251"/>
      <c r="I132" s="243"/>
    </row>
    <row r="133" spans="1:9" x14ac:dyDescent="0.35">
      <c r="A133" s="290"/>
      <c r="B133" s="293"/>
      <c r="C133" s="55" t="s">
        <v>14</v>
      </c>
      <c r="D133" s="56">
        <v>3</v>
      </c>
      <c r="E133" s="57">
        <f>H133*I130</f>
        <v>5.0685000000000002</v>
      </c>
      <c r="F133" s="30">
        <f t="shared" ref="F133:F134" si="27">D133*E133</f>
        <v>15.205500000000001</v>
      </c>
      <c r="G133" s="296"/>
      <c r="H133" s="14">
        <v>9.2999999999999999E-2</v>
      </c>
      <c r="I133" s="243"/>
    </row>
    <row r="134" spans="1:9" x14ac:dyDescent="0.35">
      <c r="A134" s="290"/>
      <c r="B134" s="293"/>
      <c r="C134" s="298" t="s">
        <v>15</v>
      </c>
      <c r="D134" s="254">
        <v>4</v>
      </c>
      <c r="E134" s="54">
        <v>2</v>
      </c>
      <c r="F134" s="30">
        <f t="shared" si="27"/>
        <v>8</v>
      </c>
      <c r="G134" s="296"/>
      <c r="H134" s="238">
        <v>9.2999999999999999E-2</v>
      </c>
      <c r="I134" s="243"/>
    </row>
    <row r="135" spans="1:9" x14ac:dyDescent="0.35">
      <c r="A135" s="290"/>
      <c r="B135" s="293"/>
      <c r="C135" s="299"/>
      <c r="D135" s="255"/>
      <c r="E135" s="54">
        <v>3</v>
      </c>
      <c r="F135" s="30">
        <f>D134*E135</f>
        <v>12</v>
      </c>
      <c r="G135" s="296"/>
      <c r="H135" s="251"/>
      <c r="I135" s="243"/>
    </row>
    <row r="136" spans="1:9" x14ac:dyDescent="0.35">
      <c r="A136" s="290"/>
      <c r="B136" s="293"/>
      <c r="C136" s="256" t="s">
        <v>16</v>
      </c>
      <c r="D136" s="58">
        <v>3</v>
      </c>
      <c r="E136" s="59">
        <v>3</v>
      </c>
      <c r="F136" s="30">
        <f t="shared" ref="F136:F141" si="28">D136*E136</f>
        <v>9</v>
      </c>
      <c r="G136" s="296"/>
      <c r="H136" s="238">
        <v>0.185</v>
      </c>
      <c r="I136" s="243"/>
    </row>
    <row r="137" spans="1:9" x14ac:dyDescent="0.35">
      <c r="A137" s="290"/>
      <c r="B137" s="293"/>
      <c r="C137" s="300"/>
      <c r="D137" s="58">
        <v>3.5</v>
      </c>
      <c r="E137" s="59">
        <v>3</v>
      </c>
      <c r="F137" s="30">
        <f t="shared" si="28"/>
        <v>10.5</v>
      </c>
      <c r="G137" s="296"/>
      <c r="H137" s="251"/>
      <c r="I137" s="243"/>
    </row>
    <row r="138" spans="1:9" x14ac:dyDescent="0.35">
      <c r="A138" s="290"/>
      <c r="B138" s="293"/>
      <c r="C138" s="300"/>
      <c r="D138" s="58">
        <v>4</v>
      </c>
      <c r="E138" s="59">
        <v>4</v>
      </c>
      <c r="F138" s="30">
        <f t="shared" si="28"/>
        <v>16</v>
      </c>
      <c r="G138" s="296"/>
      <c r="H138" s="251"/>
      <c r="I138" s="243"/>
    </row>
    <row r="139" spans="1:9" x14ac:dyDescent="0.35">
      <c r="A139" s="290"/>
      <c r="B139" s="293"/>
      <c r="C139" s="60" t="s">
        <v>17</v>
      </c>
      <c r="D139" s="61">
        <v>3.5</v>
      </c>
      <c r="E139" s="62">
        <f>H139*I130</f>
        <v>2.1800000000000002</v>
      </c>
      <c r="F139" s="30">
        <f t="shared" si="28"/>
        <v>7.6300000000000008</v>
      </c>
      <c r="G139" s="296"/>
      <c r="H139" s="14">
        <v>0.04</v>
      </c>
      <c r="I139" s="243"/>
    </row>
    <row r="140" spans="1:9" x14ac:dyDescent="0.35">
      <c r="A140" s="290"/>
      <c r="B140" s="293"/>
      <c r="C140" s="63" t="s">
        <v>18</v>
      </c>
      <c r="D140" s="64">
        <v>3.5</v>
      </c>
      <c r="E140" s="65">
        <f>H140*I130</f>
        <v>27.522500000000001</v>
      </c>
      <c r="F140" s="30">
        <f t="shared" si="28"/>
        <v>96.328749999999999</v>
      </c>
      <c r="G140" s="296"/>
      <c r="H140" s="14">
        <v>0.505</v>
      </c>
      <c r="I140" s="243"/>
    </row>
    <row r="141" spans="1:9" x14ac:dyDescent="0.35">
      <c r="A141" s="290"/>
      <c r="B141" s="293"/>
      <c r="C141" s="66" t="s">
        <v>19</v>
      </c>
      <c r="D141" s="67">
        <v>1.5</v>
      </c>
      <c r="E141" s="68">
        <f>H141*I130</f>
        <v>7.6300000000000008</v>
      </c>
      <c r="F141" s="30">
        <f t="shared" si="28"/>
        <v>11.445</v>
      </c>
      <c r="G141" s="296"/>
      <c r="H141" s="14">
        <v>0.14000000000000001</v>
      </c>
      <c r="I141" s="243"/>
    </row>
    <row r="142" spans="1:9" x14ac:dyDescent="0.35">
      <c r="A142" s="290"/>
      <c r="B142" s="293"/>
      <c r="C142" s="27" t="s">
        <v>20</v>
      </c>
      <c r="D142" s="28">
        <v>3</v>
      </c>
      <c r="E142" s="29">
        <f>H142*I130</f>
        <v>32.699999999999996</v>
      </c>
      <c r="F142" s="30">
        <f>D142*E142</f>
        <v>98.1</v>
      </c>
      <c r="G142" s="296"/>
      <c r="H142" s="14">
        <v>0.6</v>
      </c>
      <c r="I142" s="243"/>
    </row>
    <row r="143" spans="1:9" ht="15" thickBot="1" x14ac:dyDescent="0.4">
      <c r="A143" s="291"/>
      <c r="B143" s="294"/>
      <c r="C143" s="31" t="s">
        <v>21</v>
      </c>
      <c r="D143" s="32">
        <v>1.9</v>
      </c>
      <c r="E143" s="33">
        <f>H143*I130</f>
        <v>21.8</v>
      </c>
      <c r="F143" s="34">
        <f>D143*E143</f>
        <v>41.42</v>
      </c>
      <c r="G143" s="297"/>
      <c r="H143" s="35">
        <v>0.4</v>
      </c>
      <c r="I143" s="244"/>
    </row>
    <row r="144" spans="1:9" x14ac:dyDescent="0.35">
      <c r="A144" s="289" t="s">
        <v>75</v>
      </c>
      <c r="B144" s="292" t="s">
        <v>11</v>
      </c>
      <c r="C144" s="52" t="s">
        <v>69</v>
      </c>
      <c r="D144" s="53">
        <v>5</v>
      </c>
      <c r="E144" s="54">
        <f>H144*I144</f>
        <v>10.267799999999999</v>
      </c>
      <c r="F144" s="30">
        <f t="shared" ref="F144:F145" si="29">D144*E144</f>
        <v>51.338999999999999</v>
      </c>
      <c r="G144" s="295">
        <f>SUM(F144:F157)</f>
        <v>623.62001999999984</v>
      </c>
      <c r="H144" s="14">
        <v>0.157</v>
      </c>
      <c r="I144" s="242">
        <f>I31</f>
        <v>65.399999999999991</v>
      </c>
    </row>
    <row r="145" spans="1:9" x14ac:dyDescent="0.35">
      <c r="A145" s="290"/>
      <c r="B145" s="293"/>
      <c r="C145" s="245" t="s">
        <v>13</v>
      </c>
      <c r="D145" s="247">
        <v>5.9</v>
      </c>
      <c r="E145" s="249">
        <f>H145*I144</f>
        <v>30.868799999999993</v>
      </c>
      <c r="F145" s="250">
        <f t="shared" si="29"/>
        <v>182.12591999999998</v>
      </c>
      <c r="G145" s="296"/>
      <c r="H145" s="238">
        <v>0.47199999999999998</v>
      </c>
      <c r="I145" s="243"/>
    </row>
    <row r="146" spans="1:9" x14ac:dyDescent="0.35">
      <c r="A146" s="290"/>
      <c r="B146" s="293"/>
      <c r="C146" s="246"/>
      <c r="D146" s="248"/>
      <c r="E146" s="249"/>
      <c r="F146" s="251"/>
      <c r="G146" s="296"/>
      <c r="H146" s="251"/>
      <c r="I146" s="243"/>
    </row>
    <row r="147" spans="1:9" x14ac:dyDescent="0.35">
      <c r="A147" s="290"/>
      <c r="B147" s="293"/>
      <c r="C147" s="55" t="s">
        <v>14</v>
      </c>
      <c r="D147" s="56">
        <v>3</v>
      </c>
      <c r="E147" s="57">
        <f>H147*I144</f>
        <v>6.0821999999999994</v>
      </c>
      <c r="F147" s="30">
        <f t="shared" ref="F147:F148" si="30">D147*E147</f>
        <v>18.246599999999997</v>
      </c>
      <c r="G147" s="296"/>
      <c r="H147" s="14">
        <v>9.2999999999999999E-2</v>
      </c>
      <c r="I147" s="243"/>
    </row>
    <row r="148" spans="1:9" x14ac:dyDescent="0.35">
      <c r="A148" s="290"/>
      <c r="B148" s="293"/>
      <c r="C148" s="298" t="s">
        <v>15</v>
      </c>
      <c r="D148" s="254">
        <v>4</v>
      </c>
      <c r="E148" s="54">
        <v>3</v>
      </c>
      <c r="F148" s="30">
        <f t="shared" si="30"/>
        <v>12</v>
      </c>
      <c r="G148" s="296"/>
      <c r="H148" s="238">
        <v>9.2999999999999999E-2</v>
      </c>
      <c r="I148" s="243"/>
    </row>
    <row r="149" spans="1:9" x14ac:dyDescent="0.35">
      <c r="A149" s="290"/>
      <c r="B149" s="293"/>
      <c r="C149" s="299"/>
      <c r="D149" s="255"/>
      <c r="E149" s="54">
        <v>3</v>
      </c>
      <c r="F149" s="30">
        <f>D148*E149</f>
        <v>12</v>
      </c>
      <c r="G149" s="296"/>
      <c r="H149" s="251"/>
      <c r="I149" s="243"/>
    </row>
    <row r="150" spans="1:9" x14ac:dyDescent="0.35">
      <c r="A150" s="290"/>
      <c r="B150" s="293"/>
      <c r="C150" s="256" t="s">
        <v>16</v>
      </c>
      <c r="D150" s="58">
        <v>3</v>
      </c>
      <c r="E150" s="59">
        <v>4</v>
      </c>
      <c r="F150" s="30">
        <f t="shared" ref="F150:F155" si="31">D150*E150</f>
        <v>12</v>
      </c>
      <c r="G150" s="296"/>
      <c r="H150" s="238">
        <v>0.185</v>
      </c>
      <c r="I150" s="243"/>
    </row>
    <row r="151" spans="1:9" x14ac:dyDescent="0.35">
      <c r="A151" s="290"/>
      <c r="B151" s="293"/>
      <c r="C151" s="300"/>
      <c r="D151" s="58">
        <v>3.5</v>
      </c>
      <c r="E151" s="59">
        <v>4</v>
      </c>
      <c r="F151" s="30">
        <f t="shared" si="31"/>
        <v>14</v>
      </c>
      <c r="G151" s="296"/>
      <c r="H151" s="251"/>
      <c r="I151" s="243"/>
    </row>
    <row r="152" spans="1:9" x14ac:dyDescent="0.35">
      <c r="A152" s="290"/>
      <c r="B152" s="293"/>
      <c r="C152" s="300"/>
      <c r="D152" s="58">
        <v>4</v>
      </c>
      <c r="E152" s="59">
        <v>4</v>
      </c>
      <c r="F152" s="30">
        <f t="shared" si="31"/>
        <v>16</v>
      </c>
      <c r="G152" s="296"/>
      <c r="H152" s="251"/>
      <c r="I152" s="243"/>
    </row>
    <row r="153" spans="1:9" x14ac:dyDescent="0.35">
      <c r="A153" s="290"/>
      <c r="B153" s="293"/>
      <c r="C153" s="60" t="s">
        <v>17</v>
      </c>
      <c r="D153" s="61">
        <v>3.5</v>
      </c>
      <c r="E153" s="62">
        <f>H153*I144</f>
        <v>2.6159999999999997</v>
      </c>
      <c r="F153" s="30">
        <f t="shared" si="31"/>
        <v>9.1559999999999988</v>
      </c>
      <c r="G153" s="296"/>
      <c r="H153" s="14">
        <v>0.04</v>
      </c>
      <c r="I153" s="243"/>
    </row>
    <row r="154" spans="1:9" x14ac:dyDescent="0.35">
      <c r="A154" s="290"/>
      <c r="B154" s="293"/>
      <c r="C154" s="63" t="s">
        <v>18</v>
      </c>
      <c r="D154" s="64">
        <v>3.5</v>
      </c>
      <c r="E154" s="65">
        <f>H154*I144</f>
        <v>33.026999999999994</v>
      </c>
      <c r="F154" s="30">
        <f t="shared" si="31"/>
        <v>115.59449999999998</v>
      </c>
      <c r="G154" s="296"/>
      <c r="H154" s="14">
        <v>0.505</v>
      </c>
      <c r="I154" s="243"/>
    </row>
    <row r="155" spans="1:9" x14ac:dyDescent="0.35">
      <c r="A155" s="290"/>
      <c r="B155" s="293"/>
      <c r="C155" s="66" t="s">
        <v>19</v>
      </c>
      <c r="D155" s="67">
        <v>1.5</v>
      </c>
      <c r="E155" s="68">
        <f>H155*I144</f>
        <v>9.1559999999999988</v>
      </c>
      <c r="F155" s="30">
        <f t="shared" si="31"/>
        <v>13.733999999999998</v>
      </c>
      <c r="G155" s="296"/>
      <c r="H155" s="14">
        <v>0.14000000000000001</v>
      </c>
      <c r="I155" s="243"/>
    </row>
    <row r="156" spans="1:9" x14ac:dyDescent="0.35">
      <c r="A156" s="290"/>
      <c r="B156" s="293"/>
      <c r="C156" s="27" t="s">
        <v>20</v>
      </c>
      <c r="D156" s="28">
        <v>3</v>
      </c>
      <c r="E156" s="29">
        <f>H156*I144</f>
        <v>39.239999999999995</v>
      </c>
      <c r="F156" s="30">
        <f>D156*E156</f>
        <v>117.71999999999998</v>
      </c>
      <c r="G156" s="296"/>
      <c r="H156" s="14">
        <v>0.6</v>
      </c>
      <c r="I156" s="243"/>
    </row>
    <row r="157" spans="1:9" ht="15" thickBot="1" x14ac:dyDescent="0.4">
      <c r="A157" s="291"/>
      <c r="B157" s="294"/>
      <c r="C157" s="31" t="s">
        <v>21</v>
      </c>
      <c r="D157" s="32">
        <v>1.9</v>
      </c>
      <c r="E157" s="33">
        <f>H157*I144</f>
        <v>26.159999999999997</v>
      </c>
      <c r="F157" s="34">
        <f>D157*E157</f>
        <v>49.703999999999994</v>
      </c>
      <c r="G157" s="297"/>
      <c r="H157" s="35">
        <v>0.4</v>
      </c>
      <c r="I157" s="244"/>
    </row>
    <row r="158" spans="1:9" x14ac:dyDescent="0.35">
      <c r="A158" s="289" t="s">
        <v>76</v>
      </c>
      <c r="B158" s="292" t="s">
        <v>11</v>
      </c>
      <c r="C158" s="52" t="s">
        <v>77</v>
      </c>
      <c r="D158" s="53">
        <v>5</v>
      </c>
      <c r="E158" s="54">
        <f>H158*I158</f>
        <v>10.267799999999999</v>
      </c>
      <c r="F158" s="30">
        <f t="shared" ref="F158:F159" si="32">D158*E158</f>
        <v>51.338999999999999</v>
      </c>
      <c r="G158" s="295">
        <f>SUM(F158:F171)</f>
        <v>623.62001999999984</v>
      </c>
      <c r="H158" s="14">
        <v>0.157</v>
      </c>
      <c r="I158" s="242">
        <f>I74</f>
        <v>65.399999999999991</v>
      </c>
    </row>
    <row r="159" spans="1:9" x14ac:dyDescent="0.35">
      <c r="A159" s="290"/>
      <c r="B159" s="293"/>
      <c r="C159" s="245" t="s">
        <v>13</v>
      </c>
      <c r="D159" s="247">
        <v>5.9</v>
      </c>
      <c r="E159" s="249">
        <f>H159*I158</f>
        <v>30.868799999999993</v>
      </c>
      <c r="F159" s="250">
        <f t="shared" si="32"/>
        <v>182.12591999999998</v>
      </c>
      <c r="G159" s="296"/>
      <c r="H159" s="238">
        <v>0.47199999999999998</v>
      </c>
      <c r="I159" s="243"/>
    </row>
    <row r="160" spans="1:9" x14ac:dyDescent="0.35">
      <c r="A160" s="290"/>
      <c r="B160" s="293"/>
      <c r="C160" s="246"/>
      <c r="D160" s="248"/>
      <c r="E160" s="249"/>
      <c r="F160" s="251"/>
      <c r="G160" s="296"/>
      <c r="H160" s="251"/>
      <c r="I160" s="243"/>
    </row>
    <row r="161" spans="1:16" x14ac:dyDescent="0.35">
      <c r="A161" s="290"/>
      <c r="B161" s="293"/>
      <c r="C161" s="55" t="s">
        <v>14</v>
      </c>
      <c r="D161" s="56">
        <v>3</v>
      </c>
      <c r="E161" s="57">
        <f>H161*I158</f>
        <v>6.0821999999999994</v>
      </c>
      <c r="F161" s="30">
        <f t="shared" ref="F161:F162" si="33">D161*E161</f>
        <v>18.246599999999997</v>
      </c>
      <c r="G161" s="296"/>
      <c r="H161" s="14">
        <v>9.2999999999999999E-2</v>
      </c>
      <c r="I161" s="243"/>
    </row>
    <row r="162" spans="1:16" x14ac:dyDescent="0.35">
      <c r="A162" s="290"/>
      <c r="B162" s="293"/>
      <c r="C162" s="298" t="s">
        <v>15</v>
      </c>
      <c r="D162" s="254">
        <v>4</v>
      </c>
      <c r="E162" s="54">
        <v>3</v>
      </c>
      <c r="F162" s="30">
        <f t="shared" si="33"/>
        <v>12</v>
      </c>
      <c r="G162" s="296"/>
      <c r="H162" s="238">
        <v>9.2999999999999999E-2</v>
      </c>
      <c r="I162" s="243"/>
    </row>
    <row r="163" spans="1:16" x14ac:dyDescent="0.35">
      <c r="A163" s="290"/>
      <c r="B163" s="293"/>
      <c r="C163" s="299"/>
      <c r="D163" s="255"/>
      <c r="E163" s="54">
        <v>3</v>
      </c>
      <c r="F163" s="30">
        <f>D162*E163</f>
        <v>12</v>
      </c>
      <c r="G163" s="296"/>
      <c r="H163" s="251"/>
      <c r="I163" s="243"/>
    </row>
    <row r="164" spans="1:16" x14ac:dyDescent="0.35">
      <c r="A164" s="290"/>
      <c r="B164" s="293"/>
      <c r="C164" s="256" t="s">
        <v>16</v>
      </c>
      <c r="D164" s="58">
        <v>3</v>
      </c>
      <c r="E164" s="59">
        <v>4</v>
      </c>
      <c r="F164" s="30">
        <f t="shared" ref="F164:F169" si="34">D164*E164</f>
        <v>12</v>
      </c>
      <c r="G164" s="296"/>
      <c r="H164" s="238">
        <v>0.185</v>
      </c>
      <c r="I164" s="243"/>
    </row>
    <row r="165" spans="1:16" x14ac:dyDescent="0.35">
      <c r="A165" s="290"/>
      <c r="B165" s="293"/>
      <c r="C165" s="300"/>
      <c r="D165" s="58">
        <v>3.5</v>
      </c>
      <c r="E165" s="59">
        <v>4</v>
      </c>
      <c r="F165" s="30">
        <f t="shared" si="34"/>
        <v>14</v>
      </c>
      <c r="G165" s="296"/>
      <c r="H165" s="251"/>
      <c r="I165" s="243"/>
    </row>
    <row r="166" spans="1:16" x14ac:dyDescent="0.35">
      <c r="A166" s="290"/>
      <c r="B166" s="293"/>
      <c r="C166" s="300"/>
      <c r="D166" s="58">
        <v>4</v>
      </c>
      <c r="E166" s="59">
        <v>4</v>
      </c>
      <c r="F166" s="30">
        <f t="shared" si="34"/>
        <v>16</v>
      </c>
      <c r="G166" s="296"/>
      <c r="H166" s="251"/>
      <c r="I166" s="243"/>
    </row>
    <row r="167" spans="1:16" x14ac:dyDescent="0.35">
      <c r="A167" s="290"/>
      <c r="B167" s="293"/>
      <c r="C167" s="60" t="s">
        <v>17</v>
      </c>
      <c r="D167" s="61">
        <v>3.5</v>
      </c>
      <c r="E167" s="62">
        <f>H167*I158</f>
        <v>2.6159999999999997</v>
      </c>
      <c r="F167" s="30">
        <f t="shared" si="34"/>
        <v>9.1559999999999988</v>
      </c>
      <c r="G167" s="296"/>
      <c r="H167" s="14">
        <v>0.04</v>
      </c>
      <c r="I167" s="243"/>
    </row>
    <row r="168" spans="1:16" ht="15" thickBot="1" x14ac:dyDescent="0.4">
      <c r="A168" s="290"/>
      <c r="B168" s="293"/>
      <c r="C168" s="63" t="s">
        <v>18</v>
      </c>
      <c r="D168" s="64">
        <v>3.5</v>
      </c>
      <c r="E168" s="65">
        <f>H168*I158</f>
        <v>33.026999999999994</v>
      </c>
      <c r="F168" s="30">
        <f t="shared" si="34"/>
        <v>115.59449999999998</v>
      </c>
      <c r="G168" s="296"/>
      <c r="H168" s="14">
        <v>0.505</v>
      </c>
      <c r="I168" s="243"/>
    </row>
    <row r="169" spans="1:16" ht="14.5" customHeight="1" x14ac:dyDescent="0.35">
      <c r="A169" s="290"/>
      <c r="B169" s="293"/>
      <c r="C169" s="66" t="s">
        <v>19</v>
      </c>
      <c r="D169" s="67">
        <v>1.5</v>
      </c>
      <c r="E169" s="68">
        <f>H169*I158</f>
        <v>9.1559999999999988</v>
      </c>
      <c r="F169" s="30">
        <f t="shared" si="34"/>
        <v>13.733999999999998</v>
      </c>
      <c r="G169" s="296"/>
      <c r="H169" s="14">
        <v>0.14000000000000001</v>
      </c>
      <c r="I169" s="243"/>
      <c r="J169" s="275" t="s">
        <v>146</v>
      </c>
    </row>
    <row r="170" spans="1:16" ht="14.5" customHeight="1" x14ac:dyDescent="0.35">
      <c r="A170" s="290"/>
      <c r="B170" s="293"/>
      <c r="C170" s="27" t="s">
        <v>20</v>
      </c>
      <c r="D170" s="28">
        <v>3</v>
      </c>
      <c r="E170" s="29">
        <f>H170*I158</f>
        <v>39.239999999999995</v>
      </c>
      <c r="F170" s="30">
        <f>D170*E170</f>
        <v>117.71999999999998</v>
      </c>
      <c r="G170" s="296"/>
      <c r="H170" s="14">
        <v>0.6</v>
      </c>
      <c r="I170" s="243"/>
      <c r="J170" s="276"/>
    </row>
    <row r="171" spans="1:16" ht="15" customHeight="1" thickBot="1" x14ac:dyDescent="0.4">
      <c r="A171" s="291"/>
      <c r="B171" s="294"/>
      <c r="C171" s="31" t="s">
        <v>21</v>
      </c>
      <c r="D171" s="32">
        <v>1.9</v>
      </c>
      <c r="E171" s="33">
        <f>H171*I158</f>
        <v>26.159999999999997</v>
      </c>
      <c r="F171" s="34">
        <f>D171*E171</f>
        <v>49.703999999999994</v>
      </c>
      <c r="G171" s="297"/>
      <c r="H171" s="35">
        <v>0.4</v>
      </c>
      <c r="I171" s="244"/>
      <c r="J171" s="276"/>
    </row>
    <row r="172" spans="1:16" ht="43" thickBot="1" x14ac:dyDescent="0.6">
      <c r="A172" s="44" t="s">
        <v>38</v>
      </c>
      <c r="B172" s="239">
        <f>SUM(G3:G171)</f>
        <v>8092.1885899999997</v>
      </c>
      <c r="C172" s="240"/>
      <c r="D172" s="240"/>
      <c r="E172" s="240"/>
      <c r="F172" s="240"/>
      <c r="G172" s="241"/>
      <c r="H172" s="44" t="s">
        <v>39</v>
      </c>
      <c r="I172" s="46">
        <f>SUM(I3:I171)</f>
        <v>730.3</v>
      </c>
      <c r="J172" s="183">
        <f>B172/I172</f>
        <v>11.080636163220595</v>
      </c>
    </row>
    <row r="173" spans="1:16" ht="15" thickBot="1" x14ac:dyDescent="0.4"/>
    <row r="174" spans="1:16" ht="26.5" thickBot="1" x14ac:dyDescent="0.65">
      <c r="A174" s="1" t="s">
        <v>58</v>
      </c>
      <c r="B174" s="2" t="s">
        <v>2</v>
      </c>
      <c r="C174" s="2" t="s">
        <v>3</v>
      </c>
      <c r="D174" s="2" t="s">
        <v>4</v>
      </c>
      <c r="E174" s="2" t="s">
        <v>5</v>
      </c>
      <c r="F174" s="2" t="s">
        <v>6</v>
      </c>
      <c r="G174" s="2" t="s">
        <v>7</v>
      </c>
      <c r="H174" s="2" t="s">
        <v>8</v>
      </c>
      <c r="I174" s="3" t="s">
        <v>9</v>
      </c>
      <c r="K174" s="277" t="s">
        <v>115</v>
      </c>
      <c r="L174" s="278"/>
      <c r="M174" s="284" t="s">
        <v>117</v>
      </c>
      <c r="N174" s="285"/>
      <c r="O174" s="286"/>
      <c r="P174" s="178">
        <v>180</v>
      </c>
    </row>
    <row r="175" spans="1:16" ht="15" customHeight="1" x14ac:dyDescent="0.35">
      <c r="A175" s="229" t="s">
        <v>59</v>
      </c>
      <c r="B175" s="232" t="s">
        <v>11</v>
      </c>
      <c r="C175" s="117" t="s">
        <v>120</v>
      </c>
      <c r="D175" s="118">
        <v>1.5</v>
      </c>
      <c r="E175" s="119">
        <f>H175*I175</f>
        <v>40.704959999999993</v>
      </c>
      <c r="F175" s="7">
        <f t="shared" ref="F175:F176" si="35">D175*E175</f>
        <v>61.057439999999986</v>
      </c>
      <c r="G175" s="235">
        <f>SUM(F175:F181)</f>
        <v>333.38303999999994</v>
      </c>
      <c r="H175" s="8">
        <v>0.38900000000000001</v>
      </c>
      <c r="I175" s="242">
        <f>(I3*P10)+I3</f>
        <v>104.63999999999999</v>
      </c>
      <c r="K175" s="279"/>
      <c r="L175" s="251"/>
      <c r="M175" s="266" t="s">
        <v>118</v>
      </c>
      <c r="N175" s="267"/>
      <c r="O175" s="268"/>
      <c r="P175" s="179">
        <v>38</v>
      </c>
    </row>
    <row r="176" spans="1:16" x14ac:dyDescent="0.35">
      <c r="A176" s="230"/>
      <c r="B176" s="233"/>
      <c r="C176" s="261" t="s">
        <v>121</v>
      </c>
      <c r="D176" s="263">
        <v>2</v>
      </c>
      <c r="E176" s="265">
        <f>H176*I175</f>
        <v>32.961599999999997</v>
      </c>
      <c r="F176" s="250">
        <f t="shared" si="35"/>
        <v>65.923199999999994</v>
      </c>
      <c r="G176" s="236"/>
      <c r="H176" s="238">
        <v>0.315</v>
      </c>
      <c r="I176" s="243"/>
      <c r="K176" s="279"/>
      <c r="L176" s="251"/>
      <c r="M176" s="266" t="s">
        <v>116</v>
      </c>
      <c r="N176" s="267"/>
      <c r="O176" s="268"/>
      <c r="P176" s="179">
        <f>AVERAGE(P174:P175)</f>
        <v>109</v>
      </c>
    </row>
    <row r="177" spans="1:16" x14ac:dyDescent="0.35">
      <c r="A177" s="230"/>
      <c r="B177" s="233"/>
      <c r="C177" s="262"/>
      <c r="D177" s="264"/>
      <c r="E177" s="265"/>
      <c r="F177" s="251"/>
      <c r="G177" s="236"/>
      <c r="H177" s="238"/>
      <c r="I177" s="243"/>
      <c r="K177" s="279"/>
      <c r="L177" s="251"/>
      <c r="M177" s="266" t="s">
        <v>154</v>
      </c>
      <c r="N177" s="267"/>
      <c r="O177" s="268"/>
      <c r="P177" s="180">
        <v>0.5</v>
      </c>
    </row>
    <row r="178" spans="1:16" x14ac:dyDescent="0.35">
      <c r="A178" s="230"/>
      <c r="B178" s="233"/>
      <c r="C178" s="102" t="s">
        <v>122</v>
      </c>
      <c r="D178" s="22">
        <v>4.3</v>
      </c>
      <c r="E178" s="23">
        <f>H178*I175</f>
        <v>19.358399999999996</v>
      </c>
      <c r="F178" s="13">
        <f t="shared" ref="F178:F180" si="36">D178*E178</f>
        <v>83.241119999999981</v>
      </c>
      <c r="G178" s="236"/>
      <c r="H178" s="14">
        <v>0.185</v>
      </c>
      <c r="I178" s="243"/>
      <c r="K178" s="279"/>
      <c r="L178" s="251"/>
      <c r="M178" s="266" t="s">
        <v>155</v>
      </c>
      <c r="N178" s="267"/>
      <c r="O178" s="268"/>
      <c r="P178" s="180">
        <v>0.4</v>
      </c>
    </row>
    <row r="179" spans="1:16" x14ac:dyDescent="0.35">
      <c r="A179" s="230"/>
      <c r="B179" s="233"/>
      <c r="C179" s="103" t="s">
        <v>123</v>
      </c>
      <c r="D179" s="104">
        <v>4.5</v>
      </c>
      <c r="E179" s="105">
        <f>H179*I175</f>
        <v>10.673279999999998</v>
      </c>
      <c r="F179" s="13">
        <f t="shared" si="36"/>
        <v>48.029759999999996</v>
      </c>
      <c r="G179" s="236"/>
      <c r="H179" s="9">
        <v>0.10199999999999999</v>
      </c>
      <c r="I179" s="243"/>
      <c r="K179" s="279"/>
      <c r="L179" s="251"/>
      <c r="M179" s="266" t="s">
        <v>148</v>
      </c>
      <c r="N179" s="267"/>
      <c r="O179" s="268"/>
      <c r="P179" s="180">
        <v>0.6</v>
      </c>
    </row>
    <row r="180" spans="1:16" x14ac:dyDescent="0.35">
      <c r="A180" s="230"/>
      <c r="B180" s="233"/>
      <c r="C180" s="106" t="s">
        <v>124</v>
      </c>
      <c r="D180" s="16">
        <v>2</v>
      </c>
      <c r="E180" s="17">
        <f>H180*I175</f>
        <v>0.94175999999999982</v>
      </c>
      <c r="F180" s="13">
        <f t="shared" si="36"/>
        <v>1.8835199999999996</v>
      </c>
      <c r="G180" s="236"/>
      <c r="H180" s="9">
        <v>8.9999999999999993E-3</v>
      </c>
      <c r="I180" s="243"/>
      <c r="K180" s="279"/>
      <c r="L180" s="251"/>
      <c r="M180" s="266" t="s">
        <v>149</v>
      </c>
      <c r="N180" s="267"/>
      <c r="O180" s="268"/>
      <c r="P180" s="180">
        <v>0.5</v>
      </c>
    </row>
    <row r="181" spans="1:16" ht="29.5" thickBot="1" x14ac:dyDescent="0.4">
      <c r="A181" s="231"/>
      <c r="B181" s="234"/>
      <c r="C181" s="120" t="s">
        <v>125</v>
      </c>
      <c r="D181" s="121">
        <v>1.4</v>
      </c>
      <c r="E181" s="122">
        <f>H181*I175</f>
        <v>52.319999999999993</v>
      </c>
      <c r="F181" s="123">
        <f>D181*E181</f>
        <v>73.24799999999999</v>
      </c>
      <c r="G181" s="237"/>
      <c r="H181" s="124">
        <v>0.5</v>
      </c>
      <c r="I181" s="244"/>
      <c r="K181" s="279"/>
      <c r="L181" s="251"/>
      <c r="M181" s="266" t="s">
        <v>150</v>
      </c>
      <c r="N181" s="267"/>
      <c r="O181" s="268"/>
      <c r="P181" s="180">
        <v>0.6</v>
      </c>
    </row>
    <row r="182" spans="1:16" ht="43.5" x14ac:dyDescent="0.35">
      <c r="A182" s="229" t="s">
        <v>138</v>
      </c>
      <c r="B182" s="232" t="s">
        <v>11</v>
      </c>
      <c r="C182" s="117" t="s">
        <v>120</v>
      </c>
      <c r="D182" s="118">
        <v>1.5</v>
      </c>
      <c r="E182" s="119">
        <f>H182*I182</f>
        <v>31.800750000000001</v>
      </c>
      <c r="F182" s="7">
        <f t="shared" ref="F182:F183" si="37">D182*E182</f>
        <v>47.701125000000005</v>
      </c>
      <c r="G182" s="235">
        <f>SUM(F182:F188)</f>
        <v>260.45549999999997</v>
      </c>
      <c r="H182" s="8">
        <v>0.38900000000000001</v>
      </c>
      <c r="I182" s="242">
        <f>(I17*P4)+I17</f>
        <v>81.75</v>
      </c>
      <c r="K182" s="279"/>
      <c r="L182" s="251"/>
      <c r="M182" s="266" t="s">
        <v>153</v>
      </c>
      <c r="N182" s="267"/>
      <c r="O182" s="268"/>
      <c r="P182" s="180">
        <v>0.5</v>
      </c>
    </row>
    <row r="183" spans="1:16" ht="15" thickBot="1" x14ac:dyDescent="0.4">
      <c r="A183" s="230"/>
      <c r="B183" s="233"/>
      <c r="C183" s="261" t="s">
        <v>121</v>
      </c>
      <c r="D183" s="263">
        <v>2</v>
      </c>
      <c r="E183" s="265">
        <f>H183*I182</f>
        <v>25.751249999999999</v>
      </c>
      <c r="F183" s="250">
        <f t="shared" si="37"/>
        <v>51.502499999999998</v>
      </c>
      <c r="G183" s="236"/>
      <c r="H183" s="238">
        <v>0.315</v>
      </c>
      <c r="I183" s="243"/>
      <c r="K183" s="280"/>
      <c r="L183" s="281"/>
      <c r="M183" s="269" t="s">
        <v>151</v>
      </c>
      <c r="N183" s="270"/>
      <c r="O183" s="271"/>
      <c r="P183" s="185">
        <v>0.6</v>
      </c>
    </row>
    <row r="184" spans="1:16" ht="15" thickBot="1" x14ac:dyDescent="0.4">
      <c r="A184" s="230"/>
      <c r="B184" s="233"/>
      <c r="C184" s="262"/>
      <c r="D184" s="264"/>
      <c r="E184" s="265"/>
      <c r="F184" s="251"/>
      <c r="G184" s="236"/>
      <c r="H184" s="238"/>
      <c r="I184" s="243"/>
      <c r="K184" s="282"/>
      <c r="L184" s="283"/>
      <c r="M184" s="269" t="s">
        <v>152</v>
      </c>
      <c r="N184" s="270"/>
      <c r="O184" s="271"/>
      <c r="P184" s="181">
        <f>P182</f>
        <v>0.5</v>
      </c>
    </row>
    <row r="185" spans="1:16" x14ac:dyDescent="0.35">
      <c r="A185" s="230"/>
      <c r="B185" s="233"/>
      <c r="C185" s="102" t="s">
        <v>122</v>
      </c>
      <c r="D185" s="22">
        <v>4.3</v>
      </c>
      <c r="E185" s="23">
        <f>H185*I182</f>
        <v>15.123749999999999</v>
      </c>
      <c r="F185" s="13">
        <f t="shared" ref="F185:F187" si="38">D185*E185</f>
        <v>65.032124999999994</v>
      </c>
      <c r="G185" s="236"/>
      <c r="H185" s="14">
        <v>0.185</v>
      </c>
      <c r="I185" s="243"/>
    </row>
    <row r="186" spans="1:16" x14ac:dyDescent="0.35">
      <c r="A186" s="230"/>
      <c r="B186" s="233"/>
      <c r="C186" s="103" t="s">
        <v>123</v>
      </c>
      <c r="D186" s="104">
        <v>4.5</v>
      </c>
      <c r="E186" s="105">
        <f>H186*I182</f>
        <v>8.3384999999999998</v>
      </c>
      <c r="F186" s="13">
        <f t="shared" si="38"/>
        <v>37.523249999999997</v>
      </c>
      <c r="G186" s="236"/>
      <c r="H186" s="9">
        <v>0.10199999999999999</v>
      </c>
      <c r="I186" s="243"/>
    </row>
    <row r="187" spans="1:16" x14ac:dyDescent="0.35">
      <c r="A187" s="230"/>
      <c r="B187" s="233"/>
      <c r="C187" s="106" t="s">
        <v>124</v>
      </c>
      <c r="D187" s="16">
        <v>2</v>
      </c>
      <c r="E187" s="17">
        <f>H187*I182</f>
        <v>0.7357499999999999</v>
      </c>
      <c r="F187" s="13">
        <f t="shared" si="38"/>
        <v>1.4714999999999998</v>
      </c>
      <c r="G187" s="236"/>
      <c r="H187" s="9">
        <v>8.9999999999999993E-3</v>
      </c>
      <c r="I187" s="243"/>
    </row>
    <row r="188" spans="1:16" ht="29.5" thickBot="1" x14ac:dyDescent="0.4">
      <c r="A188" s="231"/>
      <c r="B188" s="234"/>
      <c r="C188" s="120" t="s">
        <v>125</v>
      </c>
      <c r="D188" s="121">
        <v>1.4</v>
      </c>
      <c r="E188" s="122">
        <f>H188*I182</f>
        <v>40.875</v>
      </c>
      <c r="F188" s="123">
        <f>D188*E188</f>
        <v>57.224999999999994</v>
      </c>
      <c r="G188" s="237"/>
      <c r="H188" s="124">
        <v>0.5</v>
      </c>
      <c r="I188" s="244"/>
    </row>
    <row r="189" spans="1:16" ht="43.5" x14ac:dyDescent="0.35">
      <c r="A189" s="229" t="s">
        <v>139</v>
      </c>
      <c r="B189" s="232" t="s">
        <v>11</v>
      </c>
      <c r="C189" s="117" t="s">
        <v>120</v>
      </c>
      <c r="D189" s="118">
        <v>1.5</v>
      </c>
      <c r="E189" s="119">
        <f>H189*I189</f>
        <v>40.704959999999993</v>
      </c>
      <c r="F189" s="7">
        <f t="shared" ref="F189:F190" si="39">D189*E189</f>
        <v>61.057439999999986</v>
      </c>
      <c r="G189" s="235">
        <f>SUM(F189:F195)</f>
        <v>333.38303999999994</v>
      </c>
      <c r="H189" s="8">
        <v>0.38900000000000001</v>
      </c>
      <c r="I189" s="242">
        <f>(I31*P179)+I31</f>
        <v>104.63999999999999</v>
      </c>
    </row>
    <row r="190" spans="1:16" x14ac:dyDescent="0.35">
      <c r="A190" s="230"/>
      <c r="B190" s="233"/>
      <c r="C190" s="261" t="s">
        <v>121</v>
      </c>
      <c r="D190" s="263">
        <v>2</v>
      </c>
      <c r="E190" s="265">
        <f>H190*I189</f>
        <v>32.961599999999997</v>
      </c>
      <c r="F190" s="250">
        <f t="shared" si="39"/>
        <v>65.923199999999994</v>
      </c>
      <c r="G190" s="236"/>
      <c r="H190" s="238">
        <v>0.315</v>
      </c>
      <c r="I190" s="243"/>
    </row>
    <row r="191" spans="1:16" x14ac:dyDescent="0.35">
      <c r="A191" s="230"/>
      <c r="B191" s="233"/>
      <c r="C191" s="262"/>
      <c r="D191" s="264"/>
      <c r="E191" s="265"/>
      <c r="F191" s="251"/>
      <c r="G191" s="236"/>
      <c r="H191" s="238"/>
      <c r="I191" s="243"/>
    </row>
    <row r="192" spans="1:16" x14ac:dyDescent="0.35">
      <c r="A192" s="230"/>
      <c r="B192" s="233"/>
      <c r="C192" s="102" t="s">
        <v>122</v>
      </c>
      <c r="D192" s="22">
        <v>4.3</v>
      </c>
      <c r="E192" s="23">
        <f>H192*I189</f>
        <v>19.358399999999996</v>
      </c>
      <c r="F192" s="13">
        <f t="shared" ref="F192:F194" si="40">D192*E192</f>
        <v>83.241119999999981</v>
      </c>
      <c r="G192" s="236"/>
      <c r="H192" s="14">
        <v>0.185</v>
      </c>
      <c r="I192" s="243"/>
    </row>
    <row r="193" spans="1:9" x14ac:dyDescent="0.35">
      <c r="A193" s="230"/>
      <c r="B193" s="233"/>
      <c r="C193" s="103" t="s">
        <v>123</v>
      </c>
      <c r="D193" s="104">
        <v>4.5</v>
      </c>
      <c r="E193" s="105">
        <f>H193*I189</f>
        <v>10.673279999999998</v>
      </c>
      <c r="F193" s="13">
        <f t="shared" si="40"/>
        <v>48.029759999999996</v>
      </c>
      <c r="G193" s="236"/>
      <c r="H193" s="9">
        <v>0.10199999999999999</v>
      </c>
      <c r="I193" s="243"/>
    </row>
    <row r="194" spans="1:9" x14ac:dyDescent="0.35">
      <c r="A194" s="230"/>
      <c r="B194" s="233"/>
      <c r="C194" s="106" t="s">
        <v>124</v>
      </c>
      <c r="D194" s="16">
        <v>2</v>
      </c>
      <c r="E194" s="17">
        <f>H194*I189</f>
        <v>0.94175999999999982</v>
      </c>
      <c r="F194" s="13">
        <f t="shared" si="40"/>
        <v>1.8835199999999996</v>
      </c>
      <c r="G194" s="236"/>
      <c r="H194" s="9">
        <v>8.9999999999999993E-3</v>
      </c>
      <c r="I194" s="243"/>
    </row>
    <row r="195" spans="1:9" ht="29.5" thickBot="1" x14ac:dyDescent="0.4">
      <c r="A195" s="231"/>
      <c r="B195" s="234"/>
      <c r="C195" s="120" t="s">
        <v>125</v>
      </c>
      <c r="D195" s="121">
        <v>1.4</v>
      </c>
      <c r="E195" s="122">
        <f>H195*I189</f>
        <v>52.319999999999993</v>
      </c>
      <c r="F195" s="123">
        <f>D195*E195</f>
        <v>73.24799999999999</v>
      </c>
      <c r="G195" s="237"/>
      <c r="H195" s="124">
        <v>0.5</v>
      </c>
      <c r="I195" s="244"/>
    </row>
    <row r="196" spans="1:9" ht="43.5" x14ac:dyDescent="0.35">
      <c r="A196" s="229" t="s">
        <v>64</v>
      </c>
      <c r="B196" s="232" t="s">
        <v>11</v>
      </c>
      <c r="C196" s="117" t="s">
        <v>120</v>
      </c>
      <c r="D196" s="118">
        <v>1.5</v>
      </c>
      <c r="E196" s="119">
        <f>H196*I196</f>
        <v>40.704959999999993</v>
      </c>
      <c r="F196" s="7">
        <f t="shared" ref="F196:F197" si="41">D196*E196</f>
        <v>61.057439999999986</v>
      </c>
      <c r="G196" s="235">
        <f>SUM(F196:F202)</f>
        <v>333.38303999999994</v>
      </c>
      <c r="H196" s="8">
        <v>0.38900000000000001</v>
      </c>
      <c r="I196" s="242">
        <f>(I45*P8)+I45</f>
        <v>104.63999999999999</v>
      </c>
    </row>
    <row r="197" spans="1:9" x14ac:dyDescent="0.35">
      <c r="A197" s="230"/>
      <c r="B197" s="233"/>
      <c r="C197" s="261" t="s">
        <v>121</v>
      </c>
      <c r="D197" s="263">
        <v>2</v>
      </c>
      <c r="E197" s="265">
        <f>H197*I196</f>
        <v>32.961599999999997</v>
      </c>
      <c r="F197" s="250">
        <f t="shared" si="41"/>
        <v>65.923199999999994</v>
      </c>
      <c r="G197" s="236"/>
      <c r="H197" s="238">
        <v>0.315</v>
      </c>
      <c r="I197" s="243"/>
    </row>
    <row r="198" spans="1:9" x14ac:dyDescent="0.35">
      <c r="A198" s="230"/>
      <c r="B198" s="233"/>
      <c r="C198" s="262"/>
      <c r="D198" s="264"/>
      <c r="E198" s="265"/>
      <c r="F198" s="251"/>
      <c r="G198" s="236"/>
      <c r="H198" s="238"/>
      <c r="I198" s="243"/>
    </row>
    <row r="199" spans="1:9" x14ac:dyDescent="0.35">
      <c r="A199" s="230"/>
      <c r="B199" s="233"/>
      <c r="C199" s="102" t="s">
        <v>122</v>
      </c>
      <c r="D199" s="22">
        <v>4.3</v>
      </c>
      <c r="E199" s="23">
        <f>H199*I196</f>
        <v>19.358399999999996</v>
      </c>
      <c r="F199" s="13">
        <f t="shared" ref="F199:F201" si="42">D199*E199</f>
        <v>83.241119999999981</v>
      </c>
      <c r="G199" s="236"/>
      <c r="H199" s="14">
        <v>0.185</v>
      </c>
      <c r="I199" s="243"/>
    </row>
    <row r="200" spans="1:9" x14ac:dyDescent="0.35">
      <c r="A200" s="230"/>
      <c r="B200" s="233"/>
      <c r="C200" s="103" t="s">
        <v>123</v>
      </c>
      <c r="D200" s="104">
        <v>4.5</v>
      </c>
      <c r="E200" s="105">
        <f>H200*I196</f>
        <v>10.673279999999998</v>
      </c>
      <c r="F200" s="13">
        <f t="shared" si="42"/>
        <v>48.029759999999996</v>
      </c>
      <c r="G200" s="236"/>
      <c r="H200" s="9">
        <v>0.10199999999999999</v>
      </c>
      <c r="I200" s="243"/>
    </row>
    <row r="201" spans="1:9" x14ac:dyDescent="0.35">
      <c r="A201" s="230"/>
      <c r="B201" s="233"/>
      <c r="C201" s="106" t="s">
        <v>124</v>
      </c>
      <c r="D201" s="16">
        <v>2</v>
      </c>
      <c r="E201" s="17">
        <f>H201*I196</f>
        <v>0.94175999999999982</v>
      </c>
      <c r="F201" s="13">
        <f t="shared" si="42"/>
        <v>1.8835199999999996</v>
      </c>
      <c r="G201" s="236"/>
      <c r="H201" s="9">
        <v>8.9999999999999993E-3</v>
      </c>
      <c r="I201" s="243"/>
    </row>
    <row r="202" spans="1:9" ht="29.5" thickBot="1" x14ac:dyDescent="0.4">
      <c r="A202" s="231"/>
      <c r="B202" s="234"/>
      <c r="C202" s="120" t="s">
        <v>125</v>
      </c>
      <c r="D202" s="121">
        <v>1.4</v>
      </c>
      <c r="E202" s="122">
        <f>H202*I196</f>
        <v>52.319999999999993</v>
      </c>
      <c r="F202" s="123">
        <f>D202*E202</f>
        <v>73.24799999999999</v>
      </c>
      <c r="G202" s="237"/>
      <c r="H202" s="124">
        <v>0.5</v>
      </c>
      <c r="I202" s="244"/>
    </row>
    <row r="203" spans="1:9" ht="15" thickBot="1" x14ac:dyDescent="0.4">
      <c r="A203" s="69" t="s">
        <v>65</v>
      </c>
      <c r="B203" s="70" t="s">
        <v>23</v>
      </c>
      <c r="C203" s="71" t="s">
        <v>24</v>
      </c>
      <c r="D203" s="72">
        <v>0</v>
      </c>
      <c r="E203" s="73">
        <v>0</v>
      </c>
      <c r="F203" s="74">
        <f t="shared" ref="F203:F205" si="43">D203*E203</f>
        <v>0</v>
      </c>
      <c r="G203" s="75">
        <v>0</v>
      </c>
      <c r="H203" s="70"/>
      <c r="I203" s="76"/>
    </row>
    <row r="204" spans="1:9" ht="43.5" x14ac:dyDescent="0.35">
      <c r="A204" s="289" t="s">
        <v>66</v>
      </c>
      <c r="B204" s="232" t="s">
        <v>11</v>
      </c>
      <c r="C204" s="117" t="s">
        <v>120</v>
      </c>
      <c r="D204" s="118">
        <v>1.5</v>
      </c>
      <c r="E204" s="119">
        <f>H204*I204</f>
        <v>40.704959999999993</v>
      </c>
      <c r="F204" s="7">
        <f t="shared" si="43"/>
        <v>61.057439999999986</v>
      </c>
      <c r="G204" s="235">
        <f>SUM(F204:F210)</f>
        <v>333.38303999999994</v>
      </c>
      <c r="H204" s="8">
        <v>0.38900000000000001</v>
      </c>
      <c r="I204" s="242">
        <f>I189</f>
        <v>104.63999999999999</v>
      </c>
    </row>
    <row r="205" spans="1:9" x14ac:dyDescent="0.35">
      <c r="A205" s="290"/>
      <c r="B205" s="233"/>
      <c r="C205" s="261" t="s">
        <v>121</v>
      </c>
      <c r="D205" s="263">
        <v>2</v>
      </c>
      <c r="E205" s="265">
        <f>H205*I204</f>
        <v>32.961599999999997</v>
      </c>
      <c r="F205" s="250">
        <f t="shared" si="43"/>
        <v>65.923199999999994</v>
      </c>
      <c r="G205" s="236"/>
      <c r="H205" s="238">
        <v>0.315</v>
      </c>
      <c r="I205" s="243"/>
    </row>
    <row r="206" spans="1:9" x14ac:dyDescent="0.35">
      <c r="A206" s="290"/>
      <c r="B206" s="233"/>
      <c r="C206" s="262"/>
      <c r="D206" s="264"/>
      <c r="E206" s="265"/>
      <c r="F206" s="251"/>
      <c r="G206" s="236"/>
      <c r="H206" s="238"/>
      <c r="I206" s="243"/>
    </row>
    <row r="207" spans="1:9" x14ac:dyDescent="0.35">
      <c r="A207" s="290"/>
      <c r="B207" s="233"/>
      <c r="C207" s="102" t="s">
        <v>122</v>
      </c>
      <c r="D207" s="22">
        <v>4.3</v>
      </c>
      <c r="E207" s="23">
        <f>H207*I204</f>
        <v>19.358399999999996</v>
      </c>
      <c r="F207" s="13">
        <f t="shared" ref="F207:F209" si="44">D207*E207</f>
        <v>83.241119999999981</v>
      </c>
      <c r="G207" s="236"/>
      <c r="H207" s="14">
        <v>0.185</v>
      </c>
      <c r="I207" s="243"/>
    </row>
    <row r="208" spans="1:9" x14ac:dyDescent="0.35">
      <c r="A208" s="290"/>
      <c r="B208" s="233"/>
      <c r="C208" s="103" t="s">
        <v>123</v>
      </c>
      <c r="D208" s="104">
        <v>4.5</v>
      </c>
      <c r="E208" s="105">
        <f>H208*I204</f>
        <v>10.673279999999998</v>
      </c>
      <c r="F208" s="13">
        <f t="shared" si="44"/>
        <v>48.029759999999996</v>
      </c>
      <c r="G208" s="236"/>
      <c r="H208" s="9">
        <v>0.10199999999999999</v>
      </c>
      <c r="I208" s="243"/>
    </row>
    <row r="209" spans="1:9" x14ac:dyDescent="0.35">
      <c r="A209" s="290"/>
      <c r="B209" s="233"/>
      <c r="C209" s="106" t="s">
        <v>124</v>
      </c>
      <c r="D209" s="16">
        <v>2</v>
      </c>
      <c r="E209" s="17">
        <f>H209*I204</f>
        <v>0.94175999999999982</v>
      </c>
      <c r="F209" s="13">
        <f t="shared" si="44"/>
        <v>1.8835199999999996</v>
      </c>
      <c r="G209" s="236"/>
      <c r="H209" s="9">
        <v>8.9999999999999993E-3</v>
      </c>
      <c r="I209" s="243"/>
    </row>
    <row r="210" spans="1:9" ht="29.5" thickBot="1" x14ac:dyDescent="0.4">
      <c r="A210" s="290"/>
      <c r="B210" s="234"/>
      <c r="C210" s="120" t="s">
        <v>125</v>
      </c>
      <c r="D210" s="121">
        <v>1.4</v>
      </c>
      <c r="E210" s="122">
        <f>H210*I204</f>
        <v>52.319999999999993</v>
      </c>
      <c r="F210" s="123">
        <f>D210*E210</f>
        <v>73.24799999999999</v>
      </c>
      <c r="G210" s="237"/>
      <c r="H210" s="124">
        <v>0.5</v>
      </c>
      <c r="I210" s="244"/>
    </row>
    <row r="211" spans="1:9" ht="43.5" x14ac:dyDescent="0.35">
      <c r="A211" s="289" t="s">
        <v>68</v>
      </c>
      <c r="B211" s="289" t="s">
        <v>11</v>
      </c>
      <c r="C211" s="117" t="s">
        <v>120</v>
      </c>
      <c r="D211" s="118">
        <v>1.5</v>
      </c>
      <c r="E211" s="119">
        <f>H211*I211</f>
        <v>40.704959999999993</v>
      </c>
      <c r="F211" s="7">
        <f t="shared" ref="F211:F212" si="45">D211*E211</f>
        <v>61.057439999999986</v>
      </c>
      <c r="G211" s="235">
        <f>SUM(F211:F217)</f>
        <v>333.38303999999994</v>
      </c>
      <c r="H211" s="8">
        <v>0.38900000000000001</v>
      </c>
      <c r="I211" s="242">
        <f>I196</f>
        <v>104.63999999999999</v>
      </c>
    </row>
    <row r="212" spans="1:9" x14ac:dyDescent="0.35">
      <c r="A212" s="290"/>
      <c r="B212" s="290"/>
      <c r="C212" s="261" t="s">
        <v>121</v>
      </c>
      <c r="D212" s="263">
        <v>2</v>
      </c>
      <c r="E212" s="265">
        <f>H212*I211</f>
        <v>32.961599999999997</v>
      </c>
      <c r="F212" s="250">
        <f t="shared" si="45"/>
        <v>65.923199999999994</v>
      </c>
      <c r="G212" s="236"/>
      <c r="H212" s="238">
        <v>0.315</v>
      </c>
      <c r="I212" s="243"/>
    </row>
    <row r="213" spans="1:9" x14ac:dyDescent="0.35">
      <c r="A213" s="290"/>
      <c r="B213" s="290"/>
      <c r="C213" s="262"/>
      <c r="D213" s="264"/>
      <c r="E213" s="265"/>
      <c r="F213" s="251"/>
      <c r="G213" s="236"/>
      <c r="H213" s="238"/>
      <c r="I213" s="243"/>
    </row>
    <row r="214" spans="1:9" x14ac:dyDescent="0.35">
      <c r="A214" s="290"/>
      <c r="B214" s="290"/>
      <c r="C214" s="102" t="s">
        <v>122</v>
      </c>
      <c r="D214" s="22">
        <v>4.3</v>
      </c>
      <c r="E214" s="23">
        <f>H214*I211</f>
        <v>19.358399999999996</v>
      </c>
      <c r="F214" s="13">
        <f t="shared" ref="F214:F216" si="46">D214*E214</f>
        <v>83.241119999999981</v>
      </c>
      <c r="G214" s="236"/>
      <c r="H214" s="14">
        <v>0.185</v>
      </c>
      <c r="I214" s="243"/>
    </row>
    <row r="215" spans="1:9" x14ac:dyDescent="0.35">
      <c r="A215" s="290"/>
      <c r="B215" s="290"/>
      <c r="C215" s="103" t="s">
        <v>123</v>
      </c>
      <c r="D215" s="104">
        <v>4.5</v>
      </c>
      <c r="E215" s="105">
        <f>H215*I211</f>
        <v>10.673279999999998</v>
      </c>
      <c r="F215" s="13">
        <f t="shared" si="46"/>
        <v>48.029759999999996</v>
      </c>
      <c r="G215" s="236"/>
      <c r="H215" s="9">
        <v>0.10199999999999999</v>
      </c>
      <c r="I215" s="243"/>
    </row>
    <row r="216" spans="1:9" x14ac:dyDescent="0.35">
      <c r="A216" s="290"/>
      <c r="B216" s="290"/>
      <c r="C216" s="106" t="s">
        <v>124</v>
      </c>
      <c r="D216" s="16">
        <v>2</v>
      </c>
      <c r="E216" s="17">
        <f>H216*I211</f>
        <v>0.94175999999999982</v>
      </c>
      <c r="F216" s="13">
        <f t="shared" si="46"/>
        <v>1.8835199999999996</v>
      </c>
      <c r="G216" s="236"/>
      <c r="H216" s="9">
        <v>8.9999999999999993E-3</v>
      </c>
      <c r="I216" s="243"/>
    </row>
    <row r="217" spans="1:9" ht="29.5" thickBot="1" x14ac:dyDescent="0.4">
      <c r="A217" s="290"/>
      <c r="B217" s="290"/>
      <c r="C217" s="120" t="s">
        <v>125</v>
      </c>
      <c r="D217" s="121">
        <v>1.4</v>
      </c>
      <c r="E217" s="122">
        <f>H217*I211</f>
        <v>52.319999999999993</v>
      </c>
      <c r="F217" s="123">
        <f>D217*E217</f>
        <v>73.24799999999999</v>
      </c>
      <c r="G217" s="237"/>
      <c r="H217" s="124">
        <v>0.5</v>
      </c>
      <c r="I217" s="244"/>
    </row>
    <row r="218" spans="1:9" ht="43.5" x14ac:dyDescent="0.35">
      <c r="A218" s="289" t="s">
        <v>70</v>
      </c>
      <c r="B218" s="289" t="s">
        <v>11</v>
      </c>
      <c r="C218" s="117" t="s">
        <v>120</v>
      </c>
      <c r="D218" s="118">
        <v>1.5</v>
      </c>
      <c r="E218" s="119">
        <f>H218*I218</f>
        <v>31.800750000000001</v>
      </c>
      <c r="F218" s="7">
        <f t="shared" ref="F218:F219" si="47">D218*E218</f>
        <v>47.701125000000005</v>
      </c>
      <c r="G218" s="235">
        <f>SUM(F218:F224)</f>
        <v>260.45549999999997</v>
      </c>
      <c r="H218" s="8">
        <v>0.38900000000000001</v>
      </c>
      <c r="I218" s="242">
        <f>I182</f>
        <v>81.75</v>
      </c>
    </row>
    <row r="219" spans="1:9" x14ac:dyDescent="0.35">
      <c r="A219" s="290"/>
      <c r="B219" s="290"/>
      <c r="C219" s="261" t="s">
        <v>121</v>
      </c>
      <c r="D219" s="263">
        <v>2</v>
      </c>
      <c r="E219" s="265">
        <f>H219*I218</f>
        <v>25.751249999999999</v>
      </c>
      <c r="F219" s="250">
        <f t="shared" si="47"/>
        <v>51.502499999999998</v>
      </c>
      <c r="G219" s="236"/>
      <c r="H219" s="238">
        <v>0.315</v>
      </c>
      <c r="I219" s="243"/>
    </row>
    <row r="220" spans="1:9" x14ac:dyDescent="0.35">
      <c r="A220" s="290"/>
      <c r="B220" s="290"/>
      <c r="C220" s="262"/>
      <c r="D220" s="264"/>
      <c r="E220" s="265"/>
      <c r="F220" s="251"/>
      <c r="G220" s="236"/>
      <c r="H220" s="238"/>
      <c r="I220" s="243"/>
    </row>
    <row r="221" spans="1:9" x14ac:dyDescent="0.35">
      <c r="A221" s="290"/>
      <c r="B221" s="290"/>
      <c r="C221" s="102" t="s">
        <v>122</v>
      </c>
      <c r="D221" s="22">
        <v>4.3</v>
      </c>
      <c r="E221" s="23">
        <f>H221*I218</f>
        <v>15.123749999999999</v>
      </c>
      <c r="F221" s="13">
        <f t="shared" ref="F221:F223" si="48">D221*E221</f>
        <v>65.032124999999994</v>
      </c>
      <c r="G221" s="236"/>
      <c r="H221" s="14">
        <v>0.185</v>
      </c>
      <c r="I221" s="243"/>
    </row>
    <row r="222" spans="1:9" x14ac:dyDescent="0.35">
      <c r="A222" s="290"/>
      <c r="B222" s="290"/>
      <c r="C222" s="103" t="s">
        <v>123</v>
      </c>
      <c r="D222" s="104">
        <v>4.5</v>
      </c>
      <c r="E222" s="105">
        <f>H222*I218</f>
        <v>8.3384999999999998</v>
      </c>
      <c r="F222" s="13">
        <f t="shared" si="48"/>
        <v>37.523249999999997</v>
      </c>
      <c r="G222" s="236"/>
      <c r="H222" s="9">
        <v>0.10199999999999999</v>
      </c>
      <c r="I222" s="243"/>
    </row>
    <row r="223" spans="1:9" x14ac:dyDescent="0.35">
      <c r="A223" s="290"/>
      <c r="B223" s="290"/>
      <c r="C223" s="106" t="s">
        <v>124</v>
      </c>
      <c r="D223" s="16">
        <v>2</v>
      </c>
      <c r="E223" s="17">
        <f>H223*I218</f>
        <v>0.7357499999999999</v>
      </c>
      <c r="F223" s="13">
        <f t="shared" si="48"/>
        <v>1.4714999999999998</v>
      </c>
      <c r="G223" s="236"/>
      <c r="H223" s="9">
        <v>8.9999999999999993E-3</v>
      </c>
      <c r="I223" s="243"/>
    </row>
    <row r="224" spans="1:9" ht="29.5" thickBot="1" x14ac:dyDescent="0.4">
      <c r="A224" s="290"/>
      <c r="B224" s="290"/>
      <c r="C224" s="120" t="s">
        <v>125</v>
      </c>
      <c r="D224" s="121">
        <v>1.4</v>
      </c>
      <c r="E224" s="122">
        <f>H224*I218</f>
        <v>40.875</v>
      </c>
      <c r="F224" s="123">
        <f>D224*E224</f>
        <v>57.224999999999994</v>
      </c>
      <c r="G224" s="237"/>
      <c r="H224" s="124">
        <v>0.5</v>
      </c>
      <c r="I224" s="244"/>
    </row>
    <row r="225" spans="1:9" ht="43.5" x14ac:dyDescent="0.35">
      <c r="A225" s="289" t="s">
        <v>71</v>
      </c>
      <c r="B225" s="289" t="s">
        <v>27</v>
      </c>
      <c r="C225" s="117" t="s">
        <v>120</v>
      </c>
      <c r="D225" s="118">
        <v>1.5</v>
      </c>
      <c r="E225" s="119">
        <f>H225*I225</f>
        <v>31.800750000000001</v>
      </c>
      <c r="F225" s="7">
        <f t="shared" ref="F225:F226" si="49">D225*E225</f>
        <v>47.701125000000005</v>
      </c>
      <c r="G225" s="235">
        <f>SUM(F225:F231)</f>
        <v>260.45549999999997</v>
      </c>
      <c r="H225" s="8">
        <v>0.38900000000000001</v>
      </c>
      <c r="I225" s="242">
        <f>(I102*P7)+I102</f>
        <v>81.75</v>
      </c>
    </row>
    <row r="226" spans="1:9" x14ac:dyDescent="0.35">
      <c r="A226" s="290"/>
      <c r="B226" s="290"/>
      <c r="C226" s="261" t="s">
        <v>121</v>
      </c>
      <c r="D226" s="263">
        <v>2</v>
      </c>
      <c r="E226" s="265">
        <f>H226*I225</f>
        <v>25.751249999999999</v>
      </c>
      <c r="F226" s="250">
        <f t="shared" si="49"/>
        <v>51.502499999999998</v>
      </c>
      <c r="G226" s="236"/>
      <c r="H226" s="238">
        <v>0.315</v>
      </c>
      <c r="I226" s="243"/>
    </row>
    <row r="227" spans="1:9" x14ac:dyDescent="0.35">
      <c r="A227" s="290"/>
      <c r="B227" s="290"/>
      <c r="C227" s="262"/>
      <c r="D227" s="264"/>
      <c r="E227" s="265"/>
      <c r="F227" s="251"/>
      <c r="G227" s="236"/>
      <c r="H227" s="238"/>
      <c r="I227" s="243"/>
    </row>
    <row r="228" spans="1:9" x14ac:dyDescent="0.35">
      <c r="A228" s="290"/>
      <c r="B228" s="290"/>
      <c r="C228" s="102" t="s">
        <v>122</v>
      </c>
      <c r="D228" s="22">
        <v>4.3</v>
      </c>
      <c r="E228" s="23">
        <f>H228*I225</f>
        <v>15.123749999999999</v>
      </c>
      <c r="F228" s="13">
        <f t="shared" ref="F228:F230" si="50">D228*E228</f>
        <v>65.032124999999994</v>
      </c>
      <c r="G228" s="236"/>
      <c r="H228" s="14">
        <v>0.185</v>
      </c>
      <c r="I228" s="243"/>
    </row>
    <row r="229" spans="1:9" x14ac:dyDescent="0.35">
      <c r="A229" s="290"/>
      <c r="B229" s="290"/>
      <c r="C229" s="103" t="s">
        <v>123</v>
      </c>
      <c r="D229" s="104">
        <v>4.5</v>
      </c>
      <c r="E229" s="105">
        <f>H229*I225</f>
        <v>8.3384999999999998</v>
      </c>
      <c r="F229" s="13">
        <f t="shared" si="50"/>
        <v>37.523249999999997</v>
      </c>
      <c r="G229" s="236"/>
      <c r="H229" s="9">
        <v>0.10199999999999999</v>
      </c>
      <c r="I229" s="243"/>
    </row>
    <row r="230" spans="1:9" x14ac:dyDescent="0.35">
      <c r="A230" s="290"/>
      <c r="B230" s="290"/>
      <c r="C230" s="106" t="s">
        <v>124</v>
      </c>
      <c r="D230" s="16">
        <v>2</v>
      </c>
      <c r="E230" s="17">
        <f>H230*I225</f>
        <v>0.7357499999999999</v>
      </c>
      <c r="F230" s="13">
        <f t="shared" si="50"/>
        <v>1.4714999999999998</v>
      </c>
      <c r="G230" s="236"/>
      <c r="H230" s="9">
        <v>8.9999999999999993E-3</v>
      </c>
      <c r="I230" s="243"/>
    </row>
    <row r="231" spans="1:9" ht="29.5" thickBot="1" x14ac:dyDescent="0.4">
      <c r="A231" s="290"/>
      <c r="B231" s="290"/>
      <c r="C231" s="120" t="s">
        <v>125</v>
      </c>
      <c r="D231" s="121">
        <v>1.4</v>
      </c>
      <c r="E231" s="122">
        <f>H231*I225</f>
        <v>40.875</v>
      </c>
      <c r="F231" s="123">
        <f>D231*E231</f>
        <v>57.224999999999994</v>
      </c>
      <c r="G231" s="237"/>
      <c r="H231" s="124">
        <v>0.5</v>
      </c>
      <c r="I231" s="244"/>
    </row>
    <row r="232" spans="1:9" ht="43.5" x14ac:dyDescent="0.35">
      <c r="A232" s="289" t="s">
        <v>73</v>
      </c>
      <c r="B232" s="289" t="s">
        <v>27</v>
      </c>
      <c r="C232" s="117" t="s">
        <v>120</v>
      </c>
      <c r="D232" s="118">
        <v>1.5</v>
      </c>
      <c r="E232" s="119">
        <f>H232*I232</f>
        <v>31.800750000000001</v>
      </c>
      <c r="F232" s="7">
        <f t="shared" ref="F232:F233" si="51">D232*E232</f>
        <v>47.701125000000005</v>
      </c>
      <c r="G232" s="235">
        <f>SUM(F232:F238)</f>
        <v>260.45549999999997</v>
      </c>
      <c r="H232" s="8">
        <v>0.38900000000000001</v>
      </c>
      <c r="I232" s="242">
        <f>(I116*P182)+I116</f>
        <v>81.75</v>
      </c>
    </row>
    <row r="233" spans="1:9" x14ac:dyDescent="0.35">
      <c r="A233" s="290"/>
      <c r="B233" s="290"/>
      <c r="C233" s="261" t="s">
        <v>121</v>
      </c>
      <c r="D233" s="263">
        <v>2</v>
      </c>
      <c r="E233" s="265">
        <f>H233*I232</f>
        <v>25.751249999999999</v>
      </c>
      <c r="F233" s="250">
        <f t="shared" si="51"/>
        <v>51.502499999999998</v>
      </c>
      <c r="G233" s="236"/>
      <c r="H233" s="238">
        <v>0.315</v>
      </c>
      <c r="I233" s="243"/>
    </row>
    <row r="234" spans="1:9" x14ac:dyDescent="0.35">
      <c r="A234" s="290"/>
      <c r="B234" s="290"/>
      <c r="C234" s="262"/>
      <c r="D234" s="264"/>
      <c r="E234" s="265"/>
      <c r="F234" s="251"/>
      <c r="G234" s="236"/>
      <c r="H234" s="238"/>
      <c r="I234" s="243"/>
    </row>
    <row r="235" spans="1:9" x14ac:dyDescent="0.35">
      <c r="A235" s="290"/>
      <c r="B235" s="290"/>
      <c r="C235" s="102" t="s">
        <v>122</v>
      </c>
      <c r="D235" s="22">
        <v>4.3</v>
      </c>
      <c r="E235" s="23">
        <f>H235*I232</f>
        <v>15.123749999999999</v>
      </c>
      <c r="F235" s="13">
        <f t="shared" ref="F235:F237" si="52">D235*E235</f>
        <v>65.032124999999994</v>
      </c>
      <c r="G235" s="236"/>
      <c r="H235" s="14">
        <v>0.185</v>
      </c>
      <c r="I235" s="243"/>
    </row>
    <row r="236" spans="1:9" x14ac:dyDescent="0.35">
      <c r="A236" s="290"/>
      <c r="B236" s="290"/>
      <c r="C236" s="103" t="s">
        <v>123</v>
      </c>
      <c r="D236" s="104">
        <v>4.5</v>
      </c>
      <c r="E236" s="105">
        <f>H236*I232</f>
        <v>8.3384999999999998</v>
      </c>
      <c r="F236" s="13">
        <f t="shared" si="52"/>
        <v>37.523249999999997</v>
      </c>
      <c r="G236" s="236"/>
      <c r="H236" s="9">
        <v>0.10199999999999999</v>
      </c>
      <c r="I236" s="243"/>
    </row>
    <row r="237" spans="1:9" x14ac:dyDescent="0.35">
      <c r="A237" s="290"/>
      <c r="B237" s="290"/>
      <c r="C237" s="106" t="s">
        <v>124</v>
      </c>
      <c r="D237" s="16">
        <v>2</v>
      </c>
      <c r="E237" s="17">
        <f>H237*I232</f>
        <v>0.7357499999999999</v>
      </c>
      <c r="F237" s="13">
        <f t="shared" si="52"/>
        <v>1.4714999999999998</v>
      </c>
      <c r="G237" s="236"/>
      <c r="H237" s="9">
        <v>8.9999999999999993E-3</v>
      </c>
      <c r="I237" s="243"/>
    </row>
    <row r="238" spans="1:9" ht="29.5" thickBot="1" x14ac:dyDescent="0.4">
      <c r="A238" s="290"/>
      <c r="B238" s="290"/>
      <c r="C238" s="120" t="s">
        <v>125</v>
      </c>
      <c r="D238" s="121">
        <v>1.4</v>
      </c>
      <c r="E238" s="122">
        <f>H238*I232</f>
        <v>40.875</v>
      </c>
      <c r="F238" s="123">
        <f>D238*E238</f>
        <v>57.224999999999994</v>
      </c>
      <c r="G238" s="237"/>
      <c r="H238" s="124">
        <v>0.5</v>
      </c>
      <c r="I238" s="244"/>
    </row>
    <row r="239" spans="1:9" ht="43.5" x14ac:dyDescent="0.35">
      <c r="A239" s="289" t="s">
        <v>74</v>
      </c>
      <c r="B239" s="289" t="s">
        <v>11</v>
      </c>
      <c r="C239" s="117" t="s">
        <v>120</v>
      </c>
      <c r="D239" s="118">
        <v>1.5</v>
      </c>
      <c r="E239" s="119">
        <f>H239*I239</f>
        <v>31.800750000000001</v>
      </c>
      <c r="F239" s="7">
        <f t="shared" ref="F239:F240" si="53">D239*E239</f>
        <v>47.701125000000005</v>
      </c>
      <c r="G239" s="235">
        <f>SUM(F239:F245)</f>
        <v>260.45549999999997</v>
      </c>
      <c r="H239" s="8">
        <v>0.38900000000000001</v>
      </c>
      <c r="I239" s="242">
        <f>I218</f>
        <v>81.75</v>
      </c>
    </row>
    <row r="240" spans="1:9" x14ac:dyDescent="0.35">
      <c r="A240" s="290"/>
      <c r="B240" s="290"/>
      <c r="C240" s="261" t="s">
        <v>121</v>
      </c>
      <c r="D240" s="263">
        <v>2</v>
      </c>
      <c r="E240" s="265">
        <f>H240*I239</f>
        <v>25.751249999999999</v>
      </c>
      <c r="F240" s="250">
        <f t="shared" si="53"/>
        <v>51.502499999999998</v>
      </c>
      <c r="G240" s="236"/>
      <c r="H240" s="238">
        <v>0.315</v>
      </c>
      <c r="I240" s="243"/>
    </row>
    <row r="241" spans="1:9" x14ac:dyDescent="0.35">
      <c r="A241" s="290"/>
      <c r="B241" s="290"/>
      <c r="C241" s="262"/>
      <c r="D241" s="264"/>
      <c r="E241" s="265"/>
      <c r="F241" s="251"/>
      <c r="G241" s="236"/>
      <c r="H241" s="238"/>
      <c r="I241" s="243"/>
    </row>
    <row r="242" spans="1:9" x14ac:dyDescent="0.35">
      <c r="A242" s="290"/>
      <c r="B242" s="290"/>
      <c r="C242" s="102" t="s">
        <v>122</v>
      </c>
      <c r="D242" s="22">
        <v>4.3</v>
      </c>
      <c r="E242" s="23">
        <f>H242*I239</f>
        <v>15.123749999999999</v>
      </c>
      <c r="F242" s="13">
        <f t="shared" ref="F242:F244" si="54">D242*E242</f>
        <v>65.032124999999994</v>
      </c>
      <c r="G242" s="236"/>
      <c r="H242" s="14">
        <v>0.185</v>
      </c>
      <c r="I242" s="243"/>
    </row>
    <row r="243" spans="1:9" x14ac:dyDescent="0.35">
      <c r="A243" s="290"/>
      <c r="B243" s="290"/>
      <c r="C243" s="103" t="s">
        <v>123</v>
      </c>
      <c r="D243" s="104">
        <v>4.5</v>
      </c>
      <c r="E243" s="105">
        <f>H243*I239</f>
        <v>8.3384999999999998</v>
      </c>
      <c r="F243" s="13">
        <f t="shared" si="54"/>
        <v>37.523249999999997</v>
      </c>
      <c r="G243" s="236"/>
      <c r="H243" s="9">
        <v>0.10199999999999999</v>
      </c>
      <c r="I243" s="243"/>
    </row>
    <row r="244" spans="1:9" x14ac:dyDescent="0.35">
      <c r="A244" s="290"/>
      <c r="B244" s="290"/>
      <c r="C244" s="106" t="s">
        <v>124</v>
      </c>
      <c r="D244" s="16">
        <v>2</v>
      </c>
      <c r="E244" s="17">
        <f>H244*I239</f>
        <v>0.7357499999999999</v>
      </c>
      <c r="F244" s="13">
        <f t="shared" si="54"/>
        <v>1.4714999999999998</v>
      </c>
      <c r="G244" s="236"/>
      <c r="H244" s="9">
        <v>8.9999999999999993E-3</v>
      </c>
      <c r="I244" s="243"/>
    </row>
    <row r="245" spans="1:9" ht="29.5" thickBot="1" x14ac:dyDescent="0.4">
      <c r="A245" s="290"/>
      <c r="B245" s="290"/>
      <c r="C245" s="120" t="s">
        <v>125</v>
      </c>
      <c r="D245" s="121">
        <v>1.4</v>
      </c>
      <c r="E245" s="122">
        <f>H245*I239</f>
        <v>40.875</v>
      </c>
      <c r="F245" s="123">
        <f>D245*E245</f>
        <v>57.224999999999994</v>
      </c>
      <c r="G245" s="237"/>
      <c r="H245" s="124">
        <v>0.5</v>
      </c>
      <c r="I245" s="244"/>
    </row>
    <row r="246" spans="1:9" ht="43.5" x14ac:dyDescent="0.35">
      <c r="A246" s="289" t="s">
        <v>75</v>
      </c>
      <c r="B246" s="289" t="s">
        <v>11</v>
      </c>
      <c r="C246" s="117" t="s">
        <v>120</v>
      </c>
      <c r="D246" s="118">
        <v>1.5</v>
      </c>
      <c r="E246" s="119">
        <f>H246*I246</f>
        <v>40.704959999999993</v>
      </c>
      <c r="F246" s="7">
        <f t="shared" ref="F246:F247" si="55">D246*E246</f>
        <v>61.057439999999986</v>
      </c>
      <c r="G246" s="235">
        <f>SUM(F246:F252)</f>
        <v>333.38303999999994</v>
      </c>
      <c r="H246" s="8">
        <v>0.38900000000000001</v>
      </c>
      <c r="I246" s="242">
        <f>I204</f>
        <v>104.63999999999999</v>
      </c>
    </row>
    <row r="247" spans="1:9" x14ac:dyDescent="0.35">
      <c r="A247" s="290"/>
      <c r="B247" s="290"/>
      <c r="C247" s="261" t="s">
        <v>121</v>
      </c>
      <c r="D247" s="263">
        <v>2</v>
      </c>
      <c r="E247" s="265">
        <f>H247*I246</f>
        <v>32.961599999999997</v>
      </c>
      <c r="F247" s="250">
        <f t="shared" si="55"/>
        <v>65.923199999999994</v>
      </c>
      <c r="G247" s="236"/>
      <c r="H247" s="238">
        <v>0.315</v>
      </c>
      <c r="I247" s="243"/>
    </row>
    <row r="248" spans="1:9" x14ac:dyDescent="0.35">
      <c r="A248" s="290"/>
      <c r="B248" s="290"/>
      <c r="C248" s="262"/>
      <c r="D248" s="264"/>
      <c r="E248" s="265"/>
      <c r="F248" s="251"/>
      <c r="G248" s="236"/>
      <c r="H248" s="238"/>
      <c r="I248" s="243"/>
    </row>
    <row r="249" spans="1:9" x14ac:dyDescent="0.35">
      <c r="A249" s="290"/>
      <c r="B249" s="290"/>
      <c r="C249" s="102" t="s">
        <v>122</v>
      </c>
      <c r="D249" s="22">
        <v>4.3</v>
      </c>
      <c r="E249" s="23">
        <f>H249*I246</f>
        <v>19.358399999999996</v>
      </c>
      <c r="F249" s="13">
        <f t="shared" ref="F249:F251" si="56">D249*E249</f>
        <v>83.241119999999981</v>
      </c>
      <c r="G249" s="236"/>
      <c r="H249" s="14">
        <v>0.185</v>
      </c>
      <c r="I249" s="243"/>
    </row>
    <row r="250" spans="1:9" x14ac:dyDescent="0.35">
      <c r="A250" s="290"/>
      <c r="B250" s="290"/>
      <c r="C250" s="103" t="s">
        <v>123</v>
      </c>
      <c r="D250" s="104">
        <v>4.5</v>
      </c>
      <c r="E250" s="105">
        <f>H250*I246</f>
        <v>10.673279999999998</v>
      </c>
      <c r="F250" s="13">
        <f t="shared" si="56"/>
        <v>48.029759999999996</v>
      </c>
      <c r="G250" s="236"/>
      <c r="H250" s="9">
        <v>0.10199999999999999</v>
      </c>
      <c r="I250" s="243"/>
    </row>
    <row r="251" spans="1:9" x14ac:dyDescent="0.35">
      <c r="A251" s="290"/>
      <c r="B251" s="290"/>
      <c r="C251" s="106" t="s">
        <v>124</v>
      </c>
      <c r="D251" s="16">
        <v>2</v>
      </c>
      <c r="E251" s="17">
        <f>H251*I246</f>
        <v>0.94175999999999982</v>
      </c>
      <c r="F251" s="13">
        <f t="shared" si="56"/>
        <v>1.8835199999999996</v>
      </c>
      <c r="G251" s="236"/>
      <c r="H251" s="9">
        <v>8.9999999999999993E-3</v>
      </c>
      <c r="I251" s="243"/>
    </row>
    <row r="252" spans="1:9" ht="29.5" thickBot="1" x14ac:dyDescent="0.4">
      <c r="A252" s="290"/>
      <c r="B252" s="290"/>
      <c r="C252" s="120" t="s">
        <v>125</v>
      </c>
      <c r="D252" s="121">
        <v>1.4</v>
      </c>
      <c r="E252" s="122">
        <f>H252*I246</f>
        <v>52.319999999999993</v>
      </c>
      <c r="F252" s="123">
        <f>D252*E252</f>
        <v>73.24799999999999</v>
      </c>
      <c r="G252" s="237"/>
      <c r="H252" s="124">
        <v>0.5</v>
      </c>
      <c r="I252" s="244"/>
    </row>
    <row r="253" spans="1:9" ht="43.5" x14ac:dyDescent="0.35">
      <c r="A253" s="289" t="s">
        <v>76</v>
      </c>
      <c r="B253" s="289" t="s">
        <v>11</v>
      </c>
      <c r="C253" s="117" t="s">
        <v>120</v>
      </c>
      <c r="D253" s="118">
        <v>1.5</v>
      </c>
      <c r="E253" s="119">
        <f>H253*I253</f>
        <v>40.704959999999993</v>
      </c>
      <c r="F253" s="7">
        <f t="shared" ref="F253:F254" si="57">D253*E253</f>
        <v>61.057439999999986</v>
      </c>
      <c r="G253" s="235">
        <f>SUM(F253:F259)</f>
        <v>333.38303999999994</v>
      </c>
      <c r="H253" s="8">
        <v>0.38900000000000001</v>
      </c>
      <c r="I253" s="242">
        <f>I211</f>
        <v>104.63999999999999</v>
      </c>
    </row>
    <row r="254" spans="1:9" x14ac:dyDescent="0.35">
      <c r="A254" s="290"/>
      <c r="B254" s="290"/>
      <c r="C254" s="261" t="s">
        <v>121</v>
      </c>
      <c r="D254" s="263">
        <v>2</v>
      </c>
      <c r="E254" s="265">
        <f>H254*I253</f>
        <v>32.961599999999997</v>
      </c>
      <c r="F254" s="250">
        <f t="shared" si="57"/>
        <v>65.923199999999994</v>
      </c>
      <c r="G254" s="236"/>
      <c r="H254" s="238">
        <v>0.315</v>
      </c>
      <c r="I254" s="243"/>
    </row>
    <row r="255" spans="1:9" x14ac:dyDescent="0.35">
      <c r="A255" s="290"/>
      <c r="B255" s="290"/>
      <c r="C255" s="262"/>
      <c r="D255" s="264"/>
      <c r="E255" s="265"/>
      <c r="F255" s="251"/>
      <c r="G255" s="236"/>
      <c r="H255" s="238"/>
      <c r="I255" s="243"/>
    </row>
    <row r="256" spans="1:9" ht="15" thickBot="1" x14ac:dyDescent="0.4">
      <c r="A256" s="290"/>
      <c r="B256" s="290"/>
      <c r="C256" s="102" t="s">
        <v>122</v>
      </c>
      <c r="D256" s="22">
        <v>4.3</v>
      </c>
      <c r="E256" s="23">
        <f>H256*I253</f>
        <v>19.358399999999996</v>
      </c>
      <c r="F256" s="13">
        <f t="shared" ref="F256:F258" si="58">D256*E256</f>
        <v>83.241119999999981</v>
      </c>
      <c r="G256" s="236"/>
      <c r="H256" s="14">
        <v>0.185</v>
      </c>
      <c r="I256" s="243"/>
    </row>
    <row r="257" spans="1:10" x14ac:dyDescent="0.35">
      <c r="A257" s="290"/>
      <c r="B257" s="290"/>
      <c r="C257" s="103" t="s">
        <v>123</v>
      </c>
      <c r="D257" s="104">
        <v>4.5</v>
      </c>
      <c r="E257" s="105">
        <f>H257*I253</f>
        <v>10.673279999999998</v>
      </c>
      <c r="F257" s="13">
        <f t="shared" si="58"/>
        <v>48.029759999999996</v>
      </c>
      <c r="G257" s="236"/>
      <c r="H257" s="9">
        <v>0.10199999999999999</v>
      </c>
      <c r="I257" s="243"/>
      <c r="J257" s="272" t="s">
        <v>144</v>
      </c>
    </row>
    <row r="258" spans="1:10" x14ac:dyDescent="0.35">
      <c r="A258" s="290"/>
      <c r="B258" s="290"/>
      <c r="C258" s="106" t="s">
        <v>124</v>
      </c>
      <c r="D258" s="16">
        <v>2</v>
      </c>
      <c r="E258" s="17">
        <f>H258*I253</f>
        <v>0.94175999999999982</v>
      </c>
      <c r="F258" s="13">
        <f t="shared" si="58"/>
        <v>1.8835199999999996</v>
      </c>
      <c r="G258" s="236"/>
      <c r="H258" s="9">
        <v>8.9999999999999993E-3</v>
      </c>
      <c r="I258" s="243"/>
      <c r="J258" s="273"/>
    </row>
    <row r="259" spans="1:10" ht="29.5" thickBot="1" x14ac:dyDescent="0.4">
      <c r="A259" s="291"/>
      <c r="B259" s="291"/>
      <c r="C259" s="120" t="s">
        <v>125</v>
      </c>
      <c r="D259" s="121">
        <v>1.4</v>
      </c>
      <c r="E259" s="122">
        <f>H259*I253</f>
        <v>52.319999999999993</v>
      </c>
      <c r="F259" s="123">
        <f>D259*E259</f>
        <v>73.24799999999999</v>
      </c>
      <c r="G259" s="237"/>
      <c r="H259" s="124">
        <v>0.5</v>
      </c>
      <c r="I259" s="244"/>
      <c r="J259" s="274"/>
    </row>
    <row r="260" spans="1:10" ht="43" thickBot="1" x14ac:dyDescent="0.6">
      <c r="A260" s="44" t="s">
        <v>38</v>
      </c>
      <c r="B260" s="239">
        <f>SUM(G91:G259)</f>
        <v>6443.7488699999976</v>
      </c>
      <c r="C260" s="240"/>
      <c r="D260" s="240"/>
      <c r="E260" s="240"/>
      <c r="F260" s="240"/>
      <c r="G260" s="241"/>
      <c r="H260" s="44" t="s">
        <v>39</v>
      </c>
      <c r="I260" s="46">
        <f>SUM(I91:I259)</f>
        <v>2165.829999999999</v>
      </c>
      <c r="J260" s="176">
        <f>B260/I260</f>
        <v>2.975186819833505</v>
      </c>
    </row>
    <row r="261" spans="1:10" x14ac:dyDescent="0.35">
      <c r="A261" s="125"/>
      <c r="B261" s="125"/>
      <c r="C261" s="141"/>
      <c r="D261" s="143"/>
      <c r="E261" s="145"/>
      <c r="F261" s="126"/>
      <c r="G261" s="128"/>
      <c r="H261" s="146"/>
      <c r="I261" s="129"/>
    </row>
    <row r="262" spans="1:10" x14ac:dyDescent="0.35">
      <c r="A262" s="125"/>
      <c r="B262" s="125"/>
      <c r="C262" s="142"/>
      <c r="D262" s="144"/>
      <c r="E262" s="145"/>
      <c r="F262" s="140"/>
      <c r="G262" s="128"/>
      <c r="H262" s="146"/>
      <c r="I262" s="129"/>
    </row>
    <row r="263" spans="1:10" x14ac:dyDescent="0.35">
      <c r="A263" s="125"/>
      <c r="B263" s="125"/>
      <c r="C263" s="147"/>
      <c r="D263" s="147"/>
      <c r="E263" s="148"/>
      <c r="F263" s="126"/>
      <c r="G263" s="128"/>
      <c r="H263" s="149"/>
      <c r="I263" s="129"/>
    </row>
    <row r="264" spans="1:10" x14ac:dyDescent="0.35">
      <c r="A264" s="125"/>
      <c r="B264" s="125"/>
      <c r="C264" s="131"/>
      <c r="D264" s="132"/>
      <c r="E264" s="133"/>
      <c r="F264" s="127"/>
      <c r="G264" s="128"/>
      <c r="H264" s="134"/>
      <c r="I264" s="129"/>
    </row>
    <row r="265" spans="1:10" x14ac:dyDescent="0.35">
      <c r="A265" s="125"/>
      <c r="B265" s="125"/>
      <c r="C265" s="135"/>
      <c r="D265" s="136"/>
      <c r="E265" s="137"/>
      <c r="F265" s="127"/>
      <c r="G265" s="128"/>
      <c r="H265" s="134"/>
      <c r="I265" s="129"/>
    </row>
    <row r="266" spans="1:10" x14ac:dyDescent="0.35">
      <c r="A266" s="125"/>
      <c r="B266" s="125"/>
      <c r="C266" s="138"/>
      <c r="D266" s="139"/>
      <c r="E266" s="137"/>
      <c r="F266" s="127"/>
      <c r="G266" s="128"/>
      <c r="H266" s="134"/>
      <c r="I266" s="129"/>
    </row>
    <row r="267" spans="1:10" x14ac:dyDescent="0.35">
      <c r="A267" s="125"/>
      <c r="B267" s="140"/>
    </row>
    <row r="268" spans="1:10" x14ac:dyDescent="0.35">
      <c r="A268" s="125"/>
      <c r="B268" s="140"/>
    </row>
    <row r="269" spans="1:10" x14ac:dyDescent="0.35">
      <c r="A269" s="125"/>
      <c r="B269" s="140"/>
    </row>
    <row r="270" spans="1:10" x14ac:dyDescent="0.35">
      <c r="A270" s="125"/>
      <c r="B270" s="140"/>
    </row>
    <row r="271" spans="1:10" x14ac:dyDescent="0.35">
      <c r="A271" s="125"/>
      <c r="B271" s="140"/>
    </row>
    <row r="272" spans="1:10" x14ac:dyDescent="0.35">
      <c r="A272" s="125"/>
      <c r="B272" s="140"/>
    </row>
    <row r="273" spans="1:2" x14ac:dyDescent="0.35">
      <c r="A273" s="125"/>
      <c r="B273" s="140"/>
    </row>
    <row r="274" spans="1:2" x14ac:dyDescent="0.35">
      <c r="A274" s="125"/>
      <c r="B274" s="140"/>
    </row>
    <row r="275" spans="1:2" x14ac:dyDescent="0.35">
      <c r="A275" s="125"/>
      <c r="B275" s="140"/>
    </row>
    <row r="276" spans="1:2" x14ac:dyDescent="0.35">
      <c r="A276" s="125"/>
      <c r="B276" s="140"/>
    </row>
    <row r="277" spans="1:2" x14ac:dyDescent="0.35">
      <c r="A277" s="125"/>
      <c r="B277" s="140"/>
    </row>
    <row r="278" spans="1:2" x14ac:dyDescent="0.35">
      <c r="A278" s="125"/>
      <c r="B278" s="140"/>
    </row>
    <row r="279" spans="1:2" x14ac:dyDescent="0.35">
      <c r="A279" s="125"/>
      <c r="B279" s="140"/>
    </row>
    <row r="280" spans="1:2" x14ac:dyDescent="0.35">
      <c r="A280" s="125"/>
      <c r="B280" s="140"/>
    </row>
    <row r="281" spans="1:2" x14ac:dyDescent="0.35">
      <c r="A281" s="125"/>
      <c r="B281" s="140"/>
    </row>
    <row r="282" spans="1:2" x14ac:dyDescent="0.35">
      <c r="A282" s="125"/>
      <c r="B282" s="140"/>
    </row>
    <row r="283" spans="1:2" x14ac:dyDescent="0.35">
      <c r="A283" s="125"/>
      <c r="B283" s="140"/>
    </row>
    <row r="284" spans="1:2" x14ac:dyDescent="0.35">
      <c r="A284" s="125"/>
      <c r="B284" s="140"/>
    </row>
    <row r="285" spans="1:2" x14ac:dyDescent="0.35">
      <c r="A285" s="125"/>
      <c r="B285" s="140"/>
    </row>
    <row r="286" spans="1:2" x14ac:dyDescent="0.35">
      <c r="A286" s="125"/>
      <c r="B286" s="140"/>
    </row>
    <row r="287" spans="1:2" x14ac:dyDescent="0.35">
      <c r="A287" s="125"/>
      <c r="B287" s="140"/>
    </row>
    <row r="288" spans="1:2" x14ac:dyDescent="0.35">
      <c r="A288" s="125"/>
      <c r="B288" s="140"/>
    </row>
    <row r="289" spans="1:2" x14ac:dyDescent="0.35">
      <c r="A289" s="125"/>
      <c r="B289" s="140"/>
    </row>
    <row r="290" spans="1:2" x14ac:dyDescent="0.35">
      <c r="A290" s="125"/>
      <c r="B290" s="140"/>
    </row>
    <row r="291" spans="1:2" x14ac:dyDescent="0.35">
      <c r="A291" s="125"/>
      <c r="B291" s="140"/>
    </row>
    <row r="292" spans="1:2" x14ac:dyDescent="0.35">
      <c r="A292" s="125"/>
      <c r="B292" s="140"/>
    </row>
    <row r="293" spans="1:2" x14ac:dyDescent="0.35">
      <c r="A293" s="125"/>
      <c r="B293" s="140"/>
    </row>
    <row r="294" spans="1:2" x14ac:dyDescent="0.35">
      <c r="A294" s="125"/>
      <c r="B294" s="140"/>
    </row>
    <row r="295" spans="1:2" x14ac:dyDescent="0.35">
      <c r="A295" s="125"/>
      <c r="B295" s="140"/>
    </row>
    <row r="296" spans="1:2" x14ac:dyDescent="0.35">
      <c r="A296" s="125"/>
      <c r="B296" s="140"/>
    </row>
    <row r="297" spans="1:2" x14ac:dyDescent="0.35">
      <c r="A297" s="125"/>
      <c r="B297" s="140"/>
    </row>
    <row r="298" spans="1:2" x14ac:dyDescent="0.35">
      <c r="A298" s="125"/>
      <c r="B298" s="140"/>
    </row>
    <row r="299" spans="1:2" x14ac:dyDescent="0.35">
      <c r="A299" s="125"/>
      <c r="B299" s="140"/>
    </row>
    <row r="300" spans="1:2" x14ac:dyDescent="0.35">
      <c r="A300" s="125"/>
      <c r="B300" s="140"/>
    </row>
    <row r="301" spans="1:2" x14ac:dyDescent="0.35">
      <c r="A301" s="125"/>
      <c r="B301" s="140"/>
    </row>
    <row r="302" spans="1:2" x14ac:dyDescent="0.35">
      <c r="A302" s="125"/>
      <c r="B302" s="140"/>
    </row>
    <row r="303" spans="1:2" x14ac:dyDescent="0.35">
      <c r="A303" s="125"/>
      <c r="B303" s="140"/>
    </row>
    <row r="304" spans="1:2" x14ac:dyDescent="0.35">
      <c r="A304" s="125"/>
      <c r="B304" s="140"/>
    </row>
    <row r="305" spans="1:2" x14ac:dyDescent="0.35">
      <c r="A305" s="125"/>
      <c r="B305" s="140"/>
    </row>
    <row r="306" spans="1:2" x14ac:dyDescent="0.35">
      <c r="A306" s="125"/>
      <c r="B306" s="140"/>
    </row>
    <row r="307" spans="1:2" x14ac:dyDescent="0.35">
      <c r="A307" s="125"/>
      <c r="B307" s="140"/>
    </row>
    <row r="308" spans="1:2" x14ac:dyDescent="0.35">
      <c r="A308" s="125"/>
      <c r="B308" s="140"/>
    </row>
  </sheetData>
  <mergeCells count="317">
    <mergeCell ref="R1:R17"/>
    <mergeCell ref="W2:W17"/>
    <mergeCell ref="S3:S6"/>
    <mergeCell ref="T3:T6"/>
    <mergeCell ref="U3:U6"/>
    <mergeCell ref="V3:V6"/>
    <mergeCell ref="S8:S9"/>
    <mergeCell ref="T8:T9"/>
    <mergeCell ref="U8:U9"/>
    <mergeCell ref="S10:S12"/>
    <mergeCell ref="T10:T12"/>
    <mergeCell ref="J257:J259"/>
    <mergeCell ref="J169:J171"/>
    <mergeCell ref="J1:J3"/>
    <mergeCell ref="M1:O1"/>
    <mergeCell ref="M2:O2"/>
    <mergeCell ref="M3:O3"/>
    <mergeCell ref="M4:O4"/>
    <mergeCell ref="M5:O5"/>
    <mergeCell ref="M6:O6"/>
    <mergeCell ref="M7:O7"/>
    <mergeCell ref="K1:L11"/>
    <mergeCell ref="M8:O8"/>
    <mergeCell ref="M9:O9"/>
    <mergeCell ref="M10:O10"/>
    <mergeCell ref="M11:O11"/>
    <mergeCell ref="K174:L184"/>
    <mergeCell ref="M174:O174"/>
    <mergeCell ref="M175:O175"/>
    <mergeCell ref="M176:O176"/>
    <mergeCell ref="M177:O177"/>
    <mergeCell ref="M178:O178"/>
    <mergeCell ref="M179:O179"/>
    <mergeCell ref="M180:O180"/>
    <mergeCell ref="M181:O181"/>
    <mergeCell ref="B260:G260"/>
    <mergeCell ref="B211:B217"/>
    <mergeCell ref="B218:B224"/>
    <mergeCell ref="A218:A224"/>
    <mergeCell ref="A225:A231"/>
    <mergeCell ref="B225:B231"/>
    <mergeCell ref="A232:A238"/>
    <mergeCell ref="A239:A245"/>
    <mergeCell ref="B232:B238"/>
    <mergeCell ref="B239:B245"/>
    <mergeCell ref="D254:D255"/>
    <mergeCell ref="E254:E255"/>
    <mergeCell ref="F254:F255"/>
    <mergeCell ref="E247:E248"/>
    <mergeCell ref="F247:F248"/>
    <mergeCell ref="A211:A217"/>
    <mergeCell ref="E240:E241"/>
    <mergeCell ref="G246:G252"/>
    <mergeCell ref="G211:G217"/>
    <mergeCell ref="G218:G224"/>
    <mergeCell ref="I246:I252"/>
    <mergeCell ref="C247:C248"/>
    <mergeCell ref="D247:D248"/>
    <mergeCell ref="A246:A252"/>
    <mergeCell ref="B246:B252"/>
    <mergeCell ref="A253:A259"/>
    <mergeCell ref="B253:B259"/>
    <mergeCell ref="C233:C234"/>
    <mergeCell ref="D233:D234"/>
    <mergeCell ref="E233:E234"/>
    <mergeCell ref="F233:F234"/>
    <mergeCell ref="H233:H234"/>
    <mergeCell ref="H254:H255"/>
    <mergeCell ref="G239:G245"/>
    <mergeCell ref="C240:C241"/>
    <mergeCell ref="D240:D241"/>
    <mergeCell ref="H247:H248"/>
    <mergeCell ref="G253:G259"/>
    <mergeCell ref="I253:I259"/>
    <mergeCell ref="I232:I238"/>
    <mergeCell ref="I239:I245"/>
    <mergeCell ref="F240:F241"/>
    <mergeCell ref="H240:H241"/>
    <mergeCell ref="G232:G238"/>
    <mergeCell ref="A189:A195"/>
    <mergeCell ref="B189:B195"/>
    <mergeCell ref="G189:G195"/>
    <mergeCell ref="I211:I217"/>
    <mergeCell ref="C212:C213"/>
    <mergeCell ref="D212:D213"/>
    <mergeCell ref="E212:E213"/>
    <mergeCell ref="F212:F213"/>
    <mergeCell ref="H212:H213"/>
    <mergeCell ref="A196:A202"/>
    <mergeCell ref="B196:B202"/>
    <mergeCell ref="B204:B210"/>
    <mergeCell ref="A204:A210"/>
    <mergeCell ref="I218:I224"/>
    <mergeCell ref="G225:G231"/>
    <mergeCell ref="I225:I231"/>
    <mergeCell ref="C226:C227"/>
    <mergeCell ref="D226:D227"/>
    <mergeCell ref="E226:E227"/>
    <mergeCell ref="F226:F227"/>
    <mergeCell ref="H226:H227"/>
    <mergeCell ref="I189:I195"/>
    <mergeCell ref="G196:G202"/>
    <mergeCell ref="I196:I202"/>
    <mergeCell ref="G204:G210"/>
    <mergeCell ref="I204:I210"/>
    <mergeCell ref="C205:C206"/>
    <mergeCell ref="D205:D206"/>
    <mergeCell ref="E205:E206"/>
    <mergeCell ref="F197:F198"/>
    <mergeCell ref="H197:H198"/>
    <mergeCell ref="F205:F206"/>
    <mergeCell ref="H205:H206"/>
    <mergeCell ref="B175:B181"/>
    <mergeCell ref="G175:G181"/>
    <mergeCell ref="I175:I181"/>
    <mergeCell ref="C183:C184"/>
    <mergeCell ref="D183:D184"/>
    <mergeCell ref="E183:E184"/>
    <mergeCell ref="F183:F184"/>
    <mergeCell ref="H183:H184"/>
    <mergeCell ref="C254:C255"/>
    <mergeCell ref="C219:C220"/>
    <mergeCell ref="D219:D220"/>
    <mergeCell ref="E219:E220"/>
    <mergeCell ref="F219:F220"/>
    <mergeCell ref="H219:H220"/>
    <mergeCell ref="C190:C191"/>
    <mergeCell ref="D190:D191"/>
    <mergeCell ref="E190:E191"/>
    <mergeCell ref="F190:F191"/>
    <mergeCell ref="H190:H191"/>
    <mergeCell ref="C197:C198"/>
    <mergeCell ref="D197:D198"/>
    <mergeCell ref="E197:E198"/>
    <mergeCell ref="C176:C177"/>
    <mergeCell ref="D176:D177"/>
    <mergeCell ref="E176:E177"/>
    <mergeCell ref="F176:F177"/>
    <mergeCell ref="H176:H177"/>
    <mergeCell ref="A182:A188"/>
    <mergeCell ref="B182:B188"/>
    <mergeCell ref="G182:G188"/>
    <mergeCell ref="A175:A181"/>
    <mergeCell ref="I182:I188"/>
    <mergeCell ref="A1:I1"/>
    <mergeCell ref="A3:A16"/>
    <mergeCell ref="B3:B16"/>
    <mergeCell ref="G3:G16"/>
    <mergeCell ref="I3:I16"/>
    <mergeCell ref="C4:C5"/>
    <mergeCell ref="D4:D5"/>
    <mergeCell ref="E4:E5"/>
    <mergeCell ref="F4:F5"/>
    <mergeCell ref="H4:H5"/>
    <mergeCell ref="C7:C8"/>
    <mergeCell ref="D7:D8"/>
    <mergeCell ref="H7:H8"/>
    <mergeCell ref="C9:C11"/>
    <mergeCell ref="H9:H11"/>
    <mergeCell ref="A17:A30"/>
    <mergeCell ref="B17:B30"/>
    <mergeCell ref="G17:G30"/>
    <mergeCell ref="H23:H25"/>
    <mergeCell ref="I31:I44"/>
    <mergeCell ref="C32:C33"/>
    <mergeCell ref="D32:D33"/>
    <mergeCell ref="E32:E33"/>
    <mergeCell ref="F32:F33"/>
    <mergeCell ref="H32:H33"/>
    <mergeCell ref="C35:C36"/>
    <mergeCell ref="I17:I30"/>
    <mergeCell ref="C18:C19"/>
    <mergeCell ref="D18:D19"/>
    <mergeCell ref="E18:E19"/>
    <mergeCell ref="F18:F19"/>
    <mergeCell ref="H18:H19"/>
    <mergeCell ref="C21:C22"/>
    <mergeCell ref="D21:D22"/>
    <mergeCell ref="H21:H22"/>
    <mergeCell ref="C23:C25"/>
    <mergeCell ref="D35:D36"/>
    <mergeCell ref="H35:H36"/>
    <mergeCell ref="C37:C39"/>
    <mergeCell ref="H37:H39"/>
    <mergeCell ref="A45:A58"/>
    <mergeCell ref="B45:B58"/>
    <mergeCell ref="G45:G58"/>
    <mergeCell ref="H51:H53"/>
    <mergeCell ref="A31:A44"/>
    <mergeCell ref="B31:B44"/>
    <mergeCell ref="G31:G44"/>
    <mergeCell ref="I60:I73"/>
    <mergeCell ref="C61:C62"/>
    <mergeCell ref="D61:D62"/>
    <mergeCell ref="E61:E62"/>
    <mergeCell ref="F61:F62"/>
    <mergeCell ref="H61:H62"/>
    <mergeCell ref="C64:C65"/>
    <mergeCell ref="I45:I58"/>
    <mergeCell ref="C46:C47"/>
    <mergeCell ref="D46:D47"/>
    <mergeCell ref="E46:E47"/>
    <mergeCell ref="F46:F47"/>
    <mergeCell ref="H46:H47"/>
    <mergeCell ref="C49:C50"/>
    <mergeCell ref="D49:D50"/>
    <mergeCell ref="H49:H50"/>
    <mergeCell ref="C51:C53"/>
    <mergeCell ref="D64:D65"/>
    <mergeCell ref="H64:H65"/>
    <mergeCell ref="C66:C68"/>
    <mergeCell ref="H66:H68"/>
    <mergeCell ref="A74:A87"/>
    <mergeCell ref="B74:B87"/>
    <mergeCell ref="G74:G87"/>
    <mergeCell ref="H80:H82"/>
    <mergeCell ref="A60:A73"/>
    <mergeCell ref="B60:B73"/>
    <mergeCell ref="G60:G73"/>
    <mergeCell ref="I88:I101"/>
    <mergeCell ref="C89:C90"/>
    <mergeCell ref="D89:D90"/>
    <mergeCell ref="E89:E90"/>
    <mergeCell ref="F89:F90"/>
    <mergeCell ref="H89:H90"/>
    <mergeCell ref="C92:C93"/>
    <mergeCell ref="I74:I87"/>
    <mergeCell ref="C75:C76"/>
    <mergeCell ref="D75:D76"/>
    <mergeCell ref="E75:E76"/>
    <mergeCell ref="F75:F76"/>
    <mergeCell ref="H75:H76"/>
    <mergeCell ref="C78:C79"/>
    <mergeCell ref="D78:D79"/>
    <mergeCell ref="H78:H79"/>
    <mergeCell ref="C80:C82"/>
    <mergeCell ref="D92:D93"/>
    <mergeCell ref="H92:H93"/>
    <mergeCell ref="C94:C96"/>
    <mergeCell ref="H94:H96"/>
    <mergeCell ref="A102:A115"/>
    <mergeCell ref="B102:B115"/>
    <mergeCell ref="G102:G115"/>
    <mergeCell ref="H108:H110"/>
    <mergeCell ref="A88:A101"/>
    <mergeCell ref="B88:B101"/>
    <mergeCell ref="G88:G101"/>
    <mergeCell ref="I116:I129"/>
    <mergeCell ref="C117:C118"/>
    <mergeCell ref="D117:D118"/>
    <mergeCell ref="E117:E118"/>
    <mergeCell ref="F117:F118"/>
    <mergeCell ref="H117:H118"/>
    <mergeCell ref="C120:C121"/>
    <mergeCell ref="I102:I115"/>
    <mergeCell ref="C103:C104"/>
    <mergeCell ref="D103:D104"/>
    <mergeCell ref="E103:E104"/>
    <mergeCell ref="F103:F104"/>
    <mergeCell ref="H103:H104"/>
    <mergeCell ref="C106:C107"/>
    <mergeCell ref="D106:D107"/>
    <mergeCell ref="H106:H107"/>
    <mergeCell ref="C108:C110"/>
    <mergeCell ref="H150:H152"/>
    <mergeCell ref="D120:D121"/>
    <mergeCell ref="H120:H121"/>
    <mergeCell ref="C122:C124"/>
    <mergeCell ref="H122:H124"/>
    <mergeCell ref="A130:A143"/>
    <mergeCell ref="B130:B143"/>
    <mergeCell ref="G130:G143"/>
    <mergeCell ref="H136:H138"/>
    <mergeCell ref="A116:A129"/>
    <mergeCell ref="B116:B129"/>
    <mergeCell ref="G116:G129"/>
    <mergeCell ref="C148:C149"/>
    <mergeCell ref="D148:D149"/>
    <mergeCell ref="H148:H149"/>
    <mergeCell ref="D145:D146"/>
    <mergeCell ref="E145:E146"/>
    <mergeCell ref="F145:F146"/>
    <mergeCell ref="H145:H146"/>
    <mergeCell ref="I130:I143"/>
    <mergeCell ref="C131:C132"/>
    <mergeCell ref="D131:D132"/>
    <mergeCell ref="E131:E132"/>
    <mergeCell ref="F131:F132"/>
    <mergeCell ref="H131:H132"/>
    <mergeCell ref="C134:C135"/>
    <mergeCell ref="D134:D135"/>
    <mergeCell ref="H134:H135"/>
    <mergeCell ref="C136:C138"/>
    <mergeCell ref="M182:O182"/>
    <mergeCell ref="M183:O183"/>
    <mergeCell ref="M184:O184"/>
    <mergeCell ref="A158:A171"/>
    <mergeCell ref="B158:B171"/>
    <mergeCell ref="G158:G171"/>
    <mergeCell ref="H164:H166"/>
    <mergeCell ref="A144:A157"/>
    <mergeCell ref="B144:B157"/>
    <mergeCell ref="G144:G157"/>
    <mergeCell ref="B172:G172"/>
    <mergeCell ref="I158:I171"/>
    <mergeCell ref="C159:C160"/>
    <mergeCell ref="D159:D160"/>
    <mergeCell ref="E159:E160"/>
    <mergeCell ref="F159:F160"/>
    <mergeCell ref="H159:H160"/>
    <mergeCell ref="C162:C163"/>
    <mergeCell ref="D162:D163"/>
    <mergeCell ref="H162:H163"/>
    <mergeCell ref="C164:C166"/>
    <mergeCell ref="I144:I157"/>
    <mergeCell ref="C145:C146"/>
    <mergeCell ref="C150:C15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BC3A8-FAD9-4369-967D-065106F65356}">
  <dimension ref="A1:S524"/>
  <sheetViews>
    <sheetView zoomScale="71" workbookViewId="0">
      <selection activeCell="N1" sqref="N1:S17"/>
    </sheetView>
  </sheetViews>
  <sheetFormatPr baseColWidth="10" defaultRowHeight="14.5" x14ac:dyDescent="0.35"/>
  <cols>
    <col min="1" max="1" width="21.7265625" customWidth="1"/>
    <col min="4" max="4" width="14.26953125" customWidth="1"/>
    <col min="5" max="5" width="14.54296875" customWidth="1"/>
    <col min="6" max="6" width="16.81640625" customWidth="1"/>
    <col min="10" max="10" width="34.08984375" customWidth="1"/>
  </cols>
  <sheetData>
    <row r="1" spans="1:19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60"/>
      <c r="J1" s="275" t="s">
        <v>145</v>
      </c>
      <c r="N1" s="382" t="s">
        <v>1</v>
      </c>
      <c r="O1" s="369" t="s">
        <v>3</v>
      </c>
      <c r="P1" s="2" t="s">
        <v>5</v>
      </c>
      <c r="Q1" s="2" t="s">
        <v>4</v>
      </c>
      <c r="R1" s="2" t="s">
        <v>6</v>
      </c>
      <c r="S1" s="3" t="s">
        <v>7</v>
      </c>
    </row>
    <row r="2" spans="1:19" ht="34" thickBot="1" x14ac:dyDescent="0.65">
      <c r="A2" s="1" t="s">
        <v>78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276"/>
      <c r="K2" s="184" t="s">
        <v>147</v>
      </c>
      <c r="L2">
        <v>0.4</v>
      </c>
      <c r="N2" s="383"/>
      <c r="O2" s="370" t="s">
        <v>12</v>
      </c>
      <c r="P2" s="6" t="e">
        <f>A2+A21+A35+A50+A64+A78+A92+A106+A120+A135</f>
        <v>#VALUE!</v>
      </c>
      <c r="Q2" s="5">
        <v>5</v>
      </c>
      <c r="R2" s="7" t="e">
        <f>+P2*Q2</f>
        <v>#VALUE!</v>
      </c>
      <c r="S2" s="392" t="e">
        <f>SUM(R2:R17)</f>
        <v>#VALUE!</v>
      </c>
    </row>
    <row r="3" spans="1:19" ht="15" thickBot="1" x14ac:dyDescent="0.4">
      <c r="A3" s="77">
        <v>44013</v>
      </c>
      <c r="B3" s="78" t="s">
        <v>79</v>
      </c>
      <c r="C3" s="38" t="s">
        <v>24</v>
      </c>
      <c r="D3" s="39">
        <v>0</v>
      </c>
      <c r="E3" s="49">
        <v>0</v>
      </c>
      <c r="F3" s="48">
        <f t="shared" ref="F3:F5" si="0">D3*E3</f>
        <v>0</v>
      </c>
      <c r="G3" s="49">
        <v>0</v>
      </c>
      <c r="H3" s="37"/>
      <c r="I3" s="79"/>
      <c r="J3" s="276"/>
      <c r="K3" s="322" t="s">
        <v>162</v>
      </c>
      <c r="L3" s="323">
        <v>0.5</v>
      </c>
      <c r="N3" s="383"/>
      <c r="O3" s="371" t="s">
        <v>13</v>
      </c>
      <c r="P3" s="249">
        <f>+A3+A22+A36+A51+A65+A79+A93+A107+A121+A136</f>
        <v>44013</v>
      </c>
      <c r="Q3" s="247">
        <v>5.9</v>
      </c>
      <c r="R3" s="250">
        <f>P3*Q3</f>
        <v>259676.7</v>
      </c>
      <c r="S3" s="393"/>
    </row>
    <row r="4" spans="1:19" ht="24" thickBot="1" x14ac:dyDescent="0.6">
      <c r="A4" s="289">
        <v>44014</v>
      </c>
      <c r="B4" s="232" t="s">
        <v>11</v>
      </c>
      <c r="C4" s="4" t="s">
        <v>12</v>
      </c>
      <c r="D4" s="5">
        <v>5</v>
      </c>
      <c r="E4" s="6">
        <f>I4*H4</f>
        <v>11.0685</v>
      </c>
      <c r="F4" s="7">
        <f t="shared" si="0"/>
        <v>55.342500000000001</v>
      </c>
      <c r="G4" s="235">
        <f>SUM(F4:F17)</f>
        <v>675.10415</v>
      </c>
      <c r="H4" s="8">
        <v>0.157</v>
      </c>
      <c r="I4" s="242">
        <f>[1]Feuil1!$F$2+([1]Feuil1!$F$2*0.5)</f>
        <v>70.5</v>
      </c>
      <c r="J4" s="183">
        <f>J306+J484</f>
        <v>11.900230538922155</v>
      </c>
      <c r="K4" s="322"/>
      <c r="L4" s="323"/>
      <c r="N4" s="383"/>
      <c r="O4" s="371"/>
      <c r="P4" s="249"/>
      <c r="Q4" s="247"/>
      <c r="R4" s="250"/>
      <c r="S4" s="393"/>
    </row>
    <row r="5" spans="1:19" x14ac:dyDescent="0.35">
      <c r="A5" s="290"/>
      <c r="B5" s="233"/>
      <c r="C5" s="245" t="s">
        <v>13</v>
      </c>
      <c r="D5" s="247">
        <v>5.9</v>
      </c>
      <c r="E5" s="249">
        <f>H5*I4</f>
        <v>33.275999999999996</v>
      </c>
      <c r="F5" s="250">
        <f t="shared" si="0"/>
        <v>196.32839999999999</v>
      </c>
      <c r="G5" s="236"/>
      <c r="H5" s="238">
        <v>0.47199999999999998</v>
      </c>
      <c r="I5" s="243"/>
      <c r="N5" s="383"/>
      <c r="O5" s="371"/>
      <c r="P5" s="249"/>
      <c r="Q5" s="247"/>
      <c r="R5" s="250"/>
      <c r="S5" s="393"/>
    </row>
    <row r="6" spans="1:19" x14ac:dyDescent="0.35">
      <c r="A6" s="290"/>
      <c r="B6" s="233"/>
      <c r="C6" s="246"/>
      <c r="D6" s="248"/>
      <c r="E6" s="249"/>
      <c r="F6" s="251"/>
      <c r="G6" s="236"/>
      <c r="H6" s="238"/>
      <c r="I6" s="243"/>
      <c r="N6" s="383"/>
      <c r="O6" s="372"/>
      <c r="P6" s="249"/>
      <c r="Q6" s="248"/>
      <c r="R6" s="251"/>
      <c r="S6" s="393"/>
    </row>
    <row r="7" spans="1:19" x14ac:dyDescent="0.35">
      <c r="A7" s="290"/>
      <c r="B7" s="233"/>
      <c r="C7" s="10" t="s">
        <v>14</v>
      </c>
      <c r="D7" s="11">
        <v>3</v>
      </c>
      <c r="E7" s="12">
        <f>H7*I4</f>
        <v>6.5564999999999998</v>
      </c>
      <c r="F7" s="13">
        <f t="shared" ref="F7:F8" si="1">D7*E7</f>
        <v>19.669499999999999</v>
      </c>
      <c r="G7" s="236"/>
      <c r="H7" s="14">
        <v>9.2999999999999999E-2</v>
      </c>
      <c r="I7" s="243"/>
      <c r="N7" s="383"/>
      <c r="O7" s="373" t="s">
        <v>14</v>
      </c>
      <c r="P7" s="12">
        <f>+A8+A24+A38+A53+A67+A81+A95+A109+A123+A138</f>
        <v>0</v>
      </c>
      <c r="Q7" s="11">
        <v>3</v>
      </c>
      <c r="R7" s="228">
        <f>P7*Q7</f>
        <v>0</v>
      </c>
      <c r="S7" s="393"/>
    </row>
    <row r="8" spans="1:19" x14ac:dyDescent="0.35">
      <c r="A8" s="290"/>
      <c r="B8" s="233"/>
      <c r="C8" s="252" t="s">
        <v>15</v>
      </c>
      <c r="D8" s="254">
        <v>4</v>
      </c>
      <c r="E8" s="15">
        <v>3</v>
      </c>
      <c r="F8" s="13">
        <f t="shared" si="1"/>
        <v>12</v>
      </c>
      <c r="G8" s="236"/>
      <c r="H8" s="238">
        <v>9.2999999999999999E-2</v>
      </c>
      <c r="I8" s="243"/>
      <c r="N8" s="383"/>
      <c r="O8" s="374" t="s">
        <v>15</v>
      </c>
      <c r="P8" s="385">
        <f>+A10+A11+A25+A26+A39+A40+A54+A55+A68+A69+A82+A83+A96+A97+A110+A111+A124+A125+A139+A140</f>
        <v>0</v>
      </c>
      <c r="Q8" s="254">
        <v>4</v>
      </c>
      <c r="R8" s="228">
        <f t="shared" ref="R8:R17" si="2">P8*Q8</f>
        <v>0</v>
      </c>
      <c r="S8" s="393"/>
    </row>
    <row r="9" spans="1:19" x14ac:dyDescent="0.35">
      <c r="A9" s="290"/>
      <c r="B9" s="233"/>
      <c r="C9" s="253"/>
      <c r="D9" s="255"/>
      <c r="E9" s="15">
        <v>4</v>
      </c>
      <c r="F9" s="13">
        <f>D8*E9</f>
        <v>16</v>
      </c>
      <c r="G9" s="236"/>
      <c r="H9" s="238"/>
      <c r="I9" s="243"/>
      <c r="N9" s="383"/>
      <c r="O9" s="375"/>
      <c r="P9" s="386"/>
      <c r="Q9" s="255"/>
      <c r="R9" s="228">
        <f t="shared" si="2"/>
        <v>0</v>
      </c>
      <c r="S9" s="393"/>
    </row>
    <row r="10" spans="1:19" x14ac:dyDescent="0.35">
      <c r="A10" s="290"/>
      <c r="B10" s="233"/>
      <c r="C10" s="256" t="s">
        <v>16</v>
      </c>
      <c r="D10" s="16">
        <v>3</v>
      </c>
      <c r="E10" s="17">
        <v>4</v>
      </c>
      <c r="F10" s="13">
        <f t="shared" ref="F10:F15" si="3">D10*E10</f>
        <v>12</v>
      </c>
      <c r="G10" s="236"/>
      <c r="H10" s="238">
        <v>0.185</v>
      </c>
      <c r="I10" s="243"/>
      <c r="N10" s="383"/>
      <c r="O10" s="376" t="s">
        <v>16</v>
      </c>
      <c r="P10" s="387">
        <f>+A12+A14+A27+A29+A41+A43+A56+A58+A70+A72+A84+A86+A98+A100+A112+A114+A126+A128+A141+A143</f>
        <v>0</v>
      </c>
      <c r="Q10" s="16">
        <v>3</v>
      </c>
      <c r="R10" s="228">
        <f t="shared" si="2"/>
        <v>0</v>
      </c>
      <c r="S10" s="393"/>
    </row>
    <row r="11" spans="1:19" x14ac:dyDescent="0.35">
      <c r="A11" s="290"/>
      <c r="B11" s="233"/>
      <c r="C11" s="256"/>
      <c r="D11" s="16">
        <v>3.5</v>
      </c>
      <c r="E11" s="17">
        <v>4</v>
      </c>
      <c r="F11" s="13">
        <f t="shared" si="3"/>
        <v>14</v>
      </c>
      <c r="G11" s="236"/>
      <c r="H11" s="238"/>
      <c r="I11" s="243"/>
      <c r="N11" s="383"/>
      <c r="O11" s="376"/>
      <c r="P11" s="388"/>
      <c r="Q11" s="16">
        <v>3.5</v>
      </c>
      <c r="R11" s="228">
        <f t="shared" si="2"/>
        <v>0</v>
      </c>
      <c r="S11" s="393"/>
    </row>
    <row r="12" spans="1:19" x14ac:dyDescent="0.35">
      <c r="A12" s="290"/>
      <c r="B12" s="233"/>
      <c r="C12" s="256"/>
      <c r="D12" s="16">
        <v>4</v>
      </c>
      <c r="E12" s="17">
        <v>5</v>
      </c>
      <c r="F12" s="13">
        <f t="shared" si="3"/>
        <v>20</v>
      </c>
      <c r="G12" s="236"/>
      <c r="H12" s="238"/>
      <c r="I12" s="243"/>
      <c r="N12" s="383"/>
      <c r="O12" s="376"/>
      <c r="P12" s="389"/>
      <c r="Q12" s="16">
        <v>4</v>
      </c>
      <c r="R12" s="228">
        <f t="shared" si="2"/>
        <v>0</v>
      </c>
      <c r="S12" s="393"/>
    </row>
    <row r="13" spans="1:19" x14ac:dyDescent="0.35">
      <c r="A13" s="290"/>
      <c r="B13" s="233"/>
      <c r="C13" s="18" t="s">
        <v>17</v>
      </c>
      <c r="D13" s="19">
        <v>3.5</v>
      </c>
      <c r="E13" s="20">
        <f>H13*I4</f>
        <v>2.82</v>
      </c>
      <c r="F13" s="13">
        <f t="shared" si="3"/>
        <v>9.8699999999999992</v>
      </c>
      <c r="G13" s="236"/>
      <c r="H13" s="14">
        <v>0.04</v>
      </c>
      <c r="I13" s="243"/>
      <c r="N13" s="383"/>
      <c r="O13" s="377" t="s">
        <v>17</v>
      </c>
      <c r="P13" s="20">
        <f>+A15+A30+A44+A59+A73+A87+A101+A115+A129+A144</f>
        <v>0</v>
      </c>
      <c r="Q13" s="19">
        <v>3.5</v>
      </c>
      <c r="R13" s="228">
        <f t="shared" si="2"/>
        <v>0</v>
      </c>
      <c r="S13" s="393"/>
    </row>
    <row r="14" spans="1:19" x14ac:dyDescent="0.35">
      <c r="A14" s="290"/>
      <c r="B14" s="233"/>
      <c r="C14" s="21" t="s">
        <v>18</v>
      </c>
      <c r="D14" s="22">
        <v>3.5</v>
      </c>
      <c r="E14" s="23">
        <f>H14*I4</f>
        <v>35.602499999999999</v>
      </c>
      <c r="F14" s="13">
        <f t="shared" si="3"/>
        <v>124.60875</v>
      </c>
      <c r="G14" s="236"/>
      <c r="H14" s="14">
        <v>0.505</v>
      </c>
      <c r="I14" s="243"/>
      <c r="N14" s="383"/>
      <c r="O14" s="378" t="s">
        <v>18</v>
      </c>
      <c r="P14" s="23">
        <f>+A16+A31+A45+A60+A74+A88+A102+A116+A130+A145</f>
        <v>132057</v>
      </c>
      <c r="Q14" s="22">
        <v>3.5</v>
      </c>
      <c r="R14" s="228">
        <f t="shared" si="2"/>
        <v>462199.5</v>
      </c>
      <c r="S14" s="393"/>
    </row>
    <row r="15" spans="1:19" x14ac:dyDescent="0.35">
      <c r="A15" s="290"/>
      <c r="B15" s="233"/>
      <c r="C15" s="24" t="s">
        <v>19</v>
      </c>
      <c r="D15" s="25">
        <v>1.5</v>
      </c>
      <c r="E15" s="26">
        <f>H15*I4</f>
        <v>9.870000000000001</v>
      </c>
      <c r="F15" s="13">
        <f t="shared" si="3"/>
        <v>14.805000000000001</v>
      </c>
      <c r="G15" s="236"/>
      <c r="H15" s="14">
        <v>0.14000000000000001</v>
      </c>
      <c r="I15" s="243"/>
      <c r="N15" s="383"/>
      <c r="O15" s="379" t="s">
        <v>19</v>
      </c>
      <c r="P15" s="227">
        <f>+A17+A32+A46+A61+A75+A89+A117+A12+A131+A146</f>
        <v>132054</v>
      </c>
      <c r="Q15" s="226">
        <v>1.5</v>
      </c>
      <c r="R15" s="228">
        <f t="shared" si="2"/>
        <v>198081</v>
      </c>
      <c r="S15" s="393"/>
    </row>
    <row r="16" spans="1:19" x14ac:dyDescent="0.35">
      <c r="A16" s="290"/>
      <c r="B16" s="233"/>
      <c r="C16" s="27" t="s">
        <v>20</v>
      </c>
      <c r="D16" s="28">
        <v>3</v>
      </c>
      <c r="E16" s="29">
        <f>I4*H16</f>
        <v>42.3</v>
      </c>
      <c r="F16" s="30">
        <f>D16*E16</f>
        <v>126.89999999999999</v>
      </c>
      <c r="G16" s="236"/>
      <c r="H16" s="14">
        <v>0.6</v>
      </c>
      <c r="I16" s="243"/>
      <c r="N16" s="383"/>
      <c r="O16" s="380" t="s">
        <v>20</v>
      </c>
      <c r="P16" s="29">
        <f>+A18+A33+A47+A62+A76+A90+A104+A118+A132+A147</f>
        <v>176087</v>
      </c>
      <c r="Q16" s="28">
        <v>3</v>
      </c>
      <c r="R16" s="228">
        <f t="shared" si="2"/>
        <v>528261</v>
      </c>
      <c r="S16" s="393"/>
    </row>
    <row r="17" spans="1:19" ht="15" thickBot="1" x14ac:dyDescent="0.4">
      <c r="A17" s="291"/>
      <c r="B17" s="234"/>
      <c r="C17" s="31" t="s">
        <v>21</v>
      </c>
      <c r="D17" s="32">
        <v>1.9</v>
      </c>
      <c r="E17" s="33">
        <f>H17*I4</f>
        <v>28.200000000000003</v>
      </c>
      <c r="F17" s="34">
        <f>D17*E17</f>
        <v>53.580000000000005</v>
      </c>
      <c r="G17" s="237"/>
      <c r="H17" s="35">
        <v>0.4</v>
      </c>
      <c r="I17" s="244"/>
      <c r="N17" s="384"/>
      <c r="O17" s="381" t="s">
        <v>21</v>
      </c>
      <c r="P17" s="33">
        <f>+A19+A34+A48+A63+A77+A91+A105+A119+A133+A148</f>
        <v>132075</v>
      </c>
      <c r="Q17" s="32">
        <v>1.9</v>
      </c>
      <c r="R17" s="123">
        <f t="shared" si="2"/>
        <v>250942.5</v>
      </c>
      <c r="S17" s="394"/>
    </row>
    <row r="18" spans="1:19" x14ac:dyDescent="0.35">
      <c r="A18" s="289">
        <v>44015</v>
      </c>
      <c r="B18" s="232" t="s">
        <v>11</v>
      </c>
      <c r="C18" s="4" t="s">
        <v>80</v>
      </c>
      <c r="D18" s="5">
        <v>5</v>
      </c>
      <c r="E18" s="6">
        <f>I18*H18</f>
        <v>15.071999999999999</v>
      </c>
      <c r="F18" s="7">
        <f t="shared" ref="F18:F19" si="4">D18*E18</f>
        <v>75.36</v>
      </c>
      <c r="G18" s="235">
        <f>SUM(F18:F31)</f>
        <v>896.52480000000003</v>
      </c>
      <c r="H18" s="80">
        <v>0.157</v>
      </c>
      <c r="I18" s="242">
        <f>[1]Feuil1!$F$3+([1]Feuil1!$F$3*0.5)</f>
        <v>96</v>
      </c>
    </row>
    <row r="19" spans="1:19" x14ac:dyDescent="0.35">
      <c r="A19" s="290"/>
      <c r="B19" s="233"/>
      <c r="C19" s="245" t="s">
        <v>13</v>
      </c>
      <c r="D19" s="247">
        <v>5.9</v>
      </c>
      <c r="E19" s="249">
        <f>H19*I18</f>
        <v>45.311999999999998</v>
      </c>
      <c r="F19" s="250">
        <f t="shared" si="4"/>
        <v>267.3408</v>
      </c>
      <c r="G19" s="236"/>
      <c r="H19" s="304">
        <v>0.47199999999999998</v>
      </c>
      <c r="I19" s="243"/>
    </row>
    <row r="20" spans="1:19" x14ac:dyDescent="0.35">
      <c r="A20" s="290"/>
      <c r="B20" s="233"/>
      <c r="C20" s="246"/>
      <c r="D20" s="248"/>
      <c r="E20" s="249"/>
      <c r="F20" s="251"/>
      <c r="G20" s="236"/>
      <c r="H20" s="305"/>
      <c r="I20" s="243"/>
    </row>
    <row r="21" spans="1:19" x14ac:dyDescent="0.35">
      <c r="A21" s="290"/>
      <c r="B21" s="233"/>
      <c r="C21" s="10" t="s">
        <v>14</v>
      </c>
      <c r="D21" s="11">
        <v>3</v>
      </c>
      <c r="E21" s="12">
        <f>H21*I18</f>
        <v>8.9280000000000008</v>
      </c>
      <c r="F21" s="13">
        <f t="shared" ref="F21:F22" si="5">D21*E21</f>
        <v>26.784000000000002</v>
      </c>
      <c r="G21" s="236"/>
      <c r="H21" s="81">
        <v>9.2999999999999999E-2</v>
      </c>
      <c r="I21" s="243"/>
    </row>
    <row r="22" spans="1:19" x14ac:dyDescent="0.35">
      <c r="A22" s="290"/>
      <c r="B22" s="233"/>
      <c r="C22" s="252" t="s">
        <v>15</v>
      </c>
      <c r="D22" s="254">
        <v>4</v>
      </c>
      <c r="E22" s="15">
        <v>4</v>
      </c>
      <c r="F22" s="13">
        <f t="shared" si="5"/>
        <v>16</v>
      </c>
      <c r="G22" s="236"/>
      <c r="H22" s="304">
        <v>9.2999999999999999E-2</v>
      </c>
      <c r="I22" s="243"/>
    </row>
    <row r="23" spans="1:19" x14ac:dyDescent="0.35">
      <c r="A23" s="290"/>
      <c r="B23" s="233"/>
      <c r="C23" s="253"/>
      <c r="D23" s="255"/>
      <c r="E23" s="15">
        <v>5</v>
      </c>
      <c r="F23" s="13">
        <f>D22*E23</f>
        <v>20</v>
      </c>
      <c r="G23" s="236"/>
      <c r="H23" s="305"/>
      <c r="I23" s="243"/>
    </row>
    <row r="24" spans="1:19" x14ac:dyDescent="0.35">
      <c r="A24" s="290"/>
      <c r="B24" s="233"/>
      <c r="C24" s="256" t="s">
        <v>16</v>
      </c>
      <c r="D24" s="16">
        <v>3</v>
      </c>
      <c r="E24" s="17">
        <v>4</v>
      </c>
      <c r="F24" s="13">
        <f t="shared" ref="F24:F33" si="6">D24*E24</f>
        <v>12</v>
      </c>
      <c r="G24" s="236"/>
      <c r="H24" s="304">
        <v>0.185</v>
      </c>
      <c r="I24" s="243"/>
    </row>
    <row r="25" spans="1:19" x14ac:dyDescent="0.35">
      <c r="A25" s="290"/>
      <c r="B25" s="233"/>
      <c r="C25" s="256"/>
      <c r="D25" s="16">
        <v>3.5</v>
      </c>
      <c r="E25" s="17">
        <v>4</v>
      </c>
      <c r="F25" s="13">
        <f t="shared" si="6"/>
        <v>14</v>
      </c>
      <c r="G25" s="236"/>
      <c r="H25" s="306"/>
      <c r="I25" s="243"/>
    </row>
    <row r="26" spans="1:19" x14ac:dyDescent="0.35">
      <c r="A26" s="290"/>
      <c r="B26" s="233"/>
      <c r="C26" s="256"/>
      <c r="D26" s="16">
        <v>4</v>
      </c>
      <c r="E26" s="17">
        <v>4</v>
      </c>
      <c r="F26" s="13">
        <f t="shared" si="6"/>
        <v>16</v>
      </c>
      <c r="G26" s="236"/>
      <c r="H26" s="306"/>
      <c r="I26" s="243"/>
    </row>
    <row r="27" spans="1:19" x14ac:dyDescent="0.35">
      <c r="A27" s="290"/>
      <c r="B27" s="233"/>
      <c r="C27" s="18" t="s">
        <v>17</v>
      </c>
      <c r="D27" s="19">
        <v>3.5</v>
      </c>
      <c r="E27" s="20">
        <f>H27*I18</f>
        <v>3.84</v>
      </c>
      <c r="F27" s="13">
        <f t="shared" si="6"/>
        <v>13.44</v>
      </c>
      <c r="G27" s="236"/>
      <c r="H27" s="81">
        <v>0.04</v>
      </c>
      <c r="I27" s="243"/>
    </row>
    <row r="28" spans="1:19" x14ac:dyDescent="0.35">
      <c r="A28" s="290"/>
      <c r="B28" s="233"/>
      <c r="C28" s="21" t="s">
        <v>18</v>
      </c>
      <c r="D28" s="22">
        <v>3.5</v>
      </c>
      <c r="E28" s="23">
        <f>H28*I18</f>
        <v>48.480000000000004</v>
      </c>
      <c r="F28" s="13">
        <f t="shared" si="6"/>
        <v>169.68</v>
      </c>
      <c r="G28" s="236"/>
      <c r="H28" s="81">
        <v>0.505</v>
      </c>
      <c r="I28" s="243"/>
    </row>
    <row r="29" spans="1:19" x14ac:dyDescent="0.35">
      <c r="A29" s="290"/>
      <c r="B29" s="233"/>
      <c r="C29" s="24" t="s">
        <v>19</v>
      </c>
      <c r="D29" s="25">
        <v>1.5</v>
      </c>
      <c r="E29" s="26">
        <f>H29*I18</f>
        <v>13.440000000000001</v>
      </c>
      <c r="F29" s="13">
        <f t="shared" si="6"/>
        <v>20.160000000000004</v>
      </c>
      <c r="G29" s="236"/>
      <c r="H29" s="14">
        <v>0.14000000000000001</v>
      </c>
      <c r="I29" s="243"/>
    </row>
    <row r="30" spans="1:19" x14ac:dyDescent="0.35">
      <c r="A30" s="290"/>
      <c r="B30" s="233"/>
      <c r="C30" s="27" t="s">
        <v>20</v>
      </c>
      <c r="D30" s="28">
        <v>3</v>
      </c>
      <c r="E30" s="29">
        <f>H30*I18</f>
        <v>57.599999999999994</v>
      </c>
      <c r="F30" s="30">
        <f>D30*E30</f>
        <v>172.79999999999998</v>
      </c>
      <c r="G30" s="236"/>
      <c r="H30" s="14">
        <v>0.6</v>
      </c>
      <c r="I30" s="243"/>
    </row>
    <row r="31" spans="1:19" ht="15" thickBot="1" x14ac:dyDescent="0.4">
      <c r="A31" s="291"/>
      <c r="B31" s="234"/>
      <c r="C31" s="31" t="s">
        <v>21</v>
      </c>
      <c r="D31" s="32">
        <v>1.9</v>
      </c>
      <c r="E31" s="33">
        <f>H31*I18</f>
        <v>38.400000000000006</v>
      </c>
      <c r="F31" s="34">
        <f>D31*E31</f>
        <v>72.960000000000008</v>
      </c>
      <c r="G31" s="237"/>
      <c r="H31" s="35">
        <v>0.4</v>
      </c>
      <c r="I31" s="244"/>
    </row>
    <row r="32" spans="1:19" x14ac:dyDescent="0.35">
      <c r="A32" s="289">
        <v>44016</v>
      </c>
      <c r="B32" s="232" t="s">
        <v>11</v>
      </c>
      <c r="C32" s="4" t="s">
        <v>69</v>
      </c>
      <c r="D32" s="5">
        <v>5</v>
      </c>
      <c r="E32" s="6">
        <f>H32*I32</f>
        <v>25.434000000000001</v>
      </c>
      <c r="F32" s="7">
        <f t="shared" si="6"/>
        <v>127.17</v>
      </c>
      <c r="G32" s="235">
        <f>SUM(F32:F45)</f>
        <v>1510.7605999999996</v>
      </c>
      <c r="H32" s="8">
        <v>0.157</v>
      </c>
      <c r="I32" s="310">
        <f>[1]Feuil1!$F$5+([1]Feuil1!$F$5*0.5)</f>
        <v>162</v>
      </c>
    </row>
    <row r="33" spans="1:9" x14ac:dyDescent="0.35">
      <c r="A33" s="290"/>
      <c r="B33" s="233"/>
      <c r="C33" s="245" t="s">
        <v>13</v>
      </c>
      <c r="D33" s="247">
        <v>5.9</v>
      </c>
      <c r="E33" s="249">
        <f>H33*I32</f>
        <v>76.463999999999999</v>
      </c>
      <c r="F33" s="250">
        <f t="shared" si="6"/>
        <v>451.13760000000002</v>
      </c>
      <c r="G33" s="236"/>
      <c r="H33" s="238">
        <v>0.47199999999999998</v>
      </c>
      <c r="I33" s="311"/>
    </row>
    <row r="34" spans="1:9" x14ac:dyDescent="0.35">
      <c r="A34" s="290"/>
      <c r="B34" s="233"/>
      <c r="C34" s="246"/>
      <c r="D34" s="248"/>
      <c r="E34" s="249"/>
      <c r="F34" s="251"/>
      <c r="G34" s="236"/>
      <c r="H34" s="238"/>
      <c r="I34" s="311"/>
    </row>
    <row r="35" spans="1:9" x14ac:dyDescent="0.35">
      <c r="A35" s="290"/>
      <c r="B35" s="233"/>
      <c r="C35" s="10" t="s">
        <v>14</v>
      </c>
      <c r="D35" s="11">
        <v>3</v>
      </c>
      <c r="E35" s="12">
        <f>H35*I32</f>
        <v>15.066000000000001</v>
      </c>
      <c r="F35" s="13">
        <f t="shared" ref="F35:F36" si="7">D35*E35</f>
        <v>45.198</v>
      </c>
      <c r="G35" s="236"/>
      <c r="H35" s="14">
        <v>9.2999999999999999E-2</v>
      </c>
      <c r="I35" s="311"/>
    </row>
    <row r="36" spans="1:9" x14ac:dyDescent="0.35">
      <c r="A36" s="290"/>
      <c r="B36" s="233"/>
      <c r="C36" s="252" t="s">
        <v>15</v>
      </c>
      <c r="D36" s="254">
        <v>4</v>
      </c>
      <c r="E36" s="15">
        <v>7</v>
      </c>
      <c r="F36" s="13">
        <f t="shared" si="7"/>
        <v>28</v>
      </c>
      <c r="G36" s="236"/>
      <c r="H36" s="238">
        <v>9.2999999999999999E-2</v>
      </c>
      <c r="I36" s="311"/>
    </row>
    <row r="37" spans="1:9" x14ac:dyDescent="0.35">
      <c r="A37" s="290"/>
      <c r="B37" s="233"/>
      <c r="C37" s="253"/>
      <c r="D37" s="255"/>
      <c r="E37" s="15">
        <v>6</v>
      </c>
      <c r="F37" s="13">
        <f>D36*E37</f>
        <v>24</v>
      </c>
      <c r="G37" s="236"/>
      <c r="H37" s="238"/>
      <c r="I37" s="311"/>
    </row>
    <row r="38" spans="1:9" x14ac:dyDescent="0.35">
      <c r="A38" s="290"/>
      <c r="B38" s="233"/>
      <c r="C38" s="256" t="s">
        <v>16</v>
      </c>
      <c r="D38" s="16">
        <v>3</v>
      </c>
      <c r="E38" s="17">
        <v>7</v>
      </c>
      <c r="F38" s="13">
        <f t="shared" ref="F38:F47" si="8">D38*E38</f>
        <v>21</v>
      </c>
      <c r="G38" s="236"/>
      <c r="H38" s="238">
        <v>0.185</v>
      </c>
      <c r="I38" s="311"/>
    </row>
    <row r="39" spans="1:9" x14ac:dyDescent="0.35">
      <c r="A39" s="290"/>
      <c r="B39" s="233"/>
      <c r="C39" s="256"/>
      <c r="D39" s="16">
        <v>3.5</v>
      </c>
      <c r="E39" s="17">
        <v>7</v>
      </c>
      <c r="F39" s="13">
        <f t="shared" si="8"/>
        <v>24.5</v>
      </c>
      <c r="G39" s="236"/>
      <c r="H39" s="238"/>
      <c r="I39" s="311"/>
    </row>
    <row r="40" spans="1:9" x14ac:dyDescent="0.35">
      <c r="A40" s="290"/>
      <c r="B40" s="233"/>
      <c r="C40" s="256"/>
      <c r="D40" s="16">
        <v>4</v>
      </c>
      <c r="E40" s="17">
        <v>8</v>
      </c>
      <c r="F40" s="13">
        <f t="shared" si="8"/>
        <v>32</v>
      </c>
      <c r="G40" s="236"/>
      <c r="H40" s="238"/>
      <c r="I40" s="311"/>
    </row>
    <row r="41" spans="1:9" x14ac:dyDescent="0.35">
      <c r="A41" s="290"/>
      <c r="B41" s="233"/>
      <c r="C41" s="18" t="s">
        <v>17</v>
      </c>
      <c r="D41" s="19">
        <v>3.5</v>
      </c>
      <c r="E41" s="20">
        <f>H41*I32</f>
        <v>6.48</v>
      </c>
      <c r="F41" s="13">
        <f t="shared" si="8"/>
        <v>22.68</v>
      </c>
      <c r="G41" s="236"/>
      <c r="H41" s="14">
        <v>0.04</v>
      </c>
      <c r="I41" s="311"/>
    </row>
    <row r="42" spans="1:9" x14ac:dyDescent="0.35">
      <c r="A42" s="290"/>
      <c r="B42" s="233"/>
      <c r="C42" s="21" t="s">
        <v>18</v>
      </c>
      <c r="D42" s="22">
        <v>3.5</v>
      </c>
      <c r="E42" s="23">
        <f>H42*I32</f>
        <v>81.81</v>
      </c>
      <c r="F42" s="13">
        <f t="shared" si="8"/>
        <v>286.33500000000004</v>
      </c>
      <c r="G42" s="236"/>
      <c r="H42" s="14">
        <v>0.505</v>
      </c>
      <c r="I42" s="311"/>
    </row>
    <row r="43" spans="1:9" x14ac:dyDescent="0.35">
      <c r="A43" s="290"/>
      <c r="B43" s="233"/>
      <c r="C43" s="24" t="s">
        <v>19</v>
      </c>
      <c r="D43" s="25">
        <v>1.5</v>
      </c>
      <c r="E43" s="26">
        <f>H43*I32</f>
        <v>22.680000000000003</v>
      </c>
      <c r="F43" s="13">
        <f t="shared" si="8"/>
        <v>34.020000000000003</v>
      </c>
      <c r="G43" s="236"/>
      <c r="H43" s="14">
        <v>0.14000000000000001</v>
      </c>
      <c r="I43" s="311"/>
    </row>
    <row r="44" spans="1:9" x14ac:dyDescent="0.35">
      <c r="A44" s="290"/>
      <c r="B44" s="233"/>
      <c r="C44" s="27" t="s">
        <v>20</v>
      </c>
      <c r="D44" s="28">
        <v>3</v>
      </c>
      <c r="E44" s="29">
        <f>H44*I32</f>
        <v>97.2</v>
      </c>
      <c r="F44" s="30">
        <f>D44*E44</f>
        <v>291.60000000000002</v>
      </c>
      <c r="G44" s="236"/>
      <c r="H44" s="14">
        <v>0.6</v>
      </c>
      <c r="I44" s="311"/>
    </row>
    <row r="45" spans="1:9" ht="15" thickBot="1" x14ac:dyDescent="0.4">
      <c r="A45" s="291"/>
      <c r="B45" s="234"/>
      <c r="C45" s="31" t="s">
        <v>21</v>
      </c>
      <c r="D45" s="32">
        <v>1.9</v>
      </c>
      <c r="E45" s="33">
        <f>H45*I32</f>
        <v>64.8</v>
      </c>
      <c r="F45" s="34">
        <f>D45*E45</f>
        <v>123.11999999999999</v>
      </c>
      <c r="G45" s="237"/>
      <c r="H45" s="35">
        <v>0.4</v>
      </c>
      <c r="I45" s="312"/>
    </row>
    <row r="46" spans="1:9" x14ac:dyDescent="0.35">
      <c r="A46" s="290">
        <v>44017</v>
      </c>
      <c r="B46" s="233" t="s">
        <v>11</v>
      </c>
      <c r="C46" s="82" t="s">
        <v>81</v>
      </c>
      <c r="D46" s="83">
        <v>5</v>
      </c>
      <c r="E46" s="84">
        <f>+H46*I46</f>
        <v>15.307499999999999</v>
      </c>
      <c r="F46" s="85">
        <f t="shared" si="8"/>
        <v>76.537499999999994</v>
      </c>
      <c r="G46" s="236">
        <f>SUM(F46:F59)</f>
        <v>902.8142499999999</v>
      </c>
      <c r="H46" s="86">
        <v>0.157</v>
      </c>
      <c r="I46" s="310">
        <f>[1]Feuil1!$F$6+([1]Feuil1!$F$6*0.5)</f>
        <v>97.5</v>
      </c>
    </row>
    <row r="47" spans="1:9" x14ac:dyDescent="0.35">
      <c r="A47" s="290"/>
      <c r="B47" s="233"/>
      <c r="C47" s="245" t="s">
        <v>13</v>
      </c>
      <c r="D47" s="247">
        <v>5.9</v>
      </c>
      <c r="E47" s="249">
        <f>H47*I46</f>
        <v>46.019999999999996</v>
      </c>
      <c r="F47" s="250">
        <f t="shared" si="8"/>
        <v>271.51799999999997</v>
      </c>
      <c r="G47" s="236"/>
      <c r="H47" s="304">
        <v>0.47199999999999998</v>
      </c>
      <c r="I47" s="311"/>
    </row>
    <row r="48" spans="1:9" x14ac:dyDescent="0.35">
      <c r="A48" s="290"/>
      <c r="B48" s="233"/>
      <c r="C48" s="246"/>
      <c r="D48" s="248"/>
      <c r="E48" s="249"/>
      <c r="F48" s="251"/>
      <c r="G48" s="236"/>
      <c r="H48" s="305"/>
      <c r="I48" s="311"/>
    </row>
    <row r="49" spans="1:9" x14ac:dyDescent="0.35">
      <c r="A49" s="290"/>
      <c r="B49" s="233"/>
      <c r="C49" s="10" t="s">
        <v>14</v>
      </c>
      <c r="D49" s="11">
        <v>3</v>
      </c>
      <c r="E49" s="12">
        <f>H49*I46</f>
        <v>9.0675000000000008</v>
      </c>
      <c r="F49" s="13">
        <f t="shared" ref="F49:F50" si="9">D49*E49</f>
        <v>27.202500000000001</v>
      </c>
      <c r="G49" s="236"/>
      <c r="H49" s="81">
        <v>9.2999999999999999E-2</v>
      </c>
      <c r="I49" s="311"/>
    </row>
    <row r="50" spans="1:9" x14ac:dyDescent="0.35">
      <c r="A50" s="290"/>
      <c r="B50" s="233"/>
      <c r="C50" s="252" t="s">
        <v>15</v>
      </c>
      <c r="D50" s="254">
        <v>4</v>
      </c>
      <c r="E50" s="15">
        <v>4</v>
      </c>
      <c r="F50" s="13">
        <f t="shared" si="9"/>
        <v>16</v>
      </c>
      <c r="G50" s="236"/>
      <c r="H50" s="304">
        <v>9.2999999999999999E-2</v>
      </c>
      <c r="I50" s="311"/>
    </row>
    <row r="51" spans="1:9" x14ac:dyDescent="0.35">
      <c r="A51" s="290"/>
      <c r="B51" s="233"/>
      <c r="C51" s="253"/>
      <c r="D51" s="255"/>
      <c r="E51" s="15">
        <v>5</v>
      </c>
      <c r="F51" s="13">
        <f>D50*E51</f>
        <v>20</v>
      </c>
      <c r="G51" s="236"/>
      <c r="H51" s="305"/>
      <c r="I51" s="311"/>
    </row>
    <row r="52" spans="1:9" x14ac:dyDescent="0.35">
      <c r="A52" s="290"/>
      <c r="B52" s="233"/>
      <c r="C52" s="256" t="s">
        <v>16</v>
      </c>
      <c r="D52" s="16">
        <v>3</v>
      </c>
      <c r="E52" s="17">
        <v>3</v>
      </c>
      <c r="F52" s="13">
        <f t="shared" ref="F52:F61" si="10">D52*E52</f>
        <v>9</v>
      </c>
      <c r="G52" s="236"/>
      <c r="H52" s="304">
        <v>0.185</v>
      </c>
      <c r="I52" s="311"/>
    </row>
    <row r="53" spans="1:9" x14ac:dyDescent="0.35">
      <c r="A53" s="290"/>
      <c r="B53" s="233"/>
      <c r="C53" s="256"/>
      <c r="D53" s="16">
        <v>3.5</v>
      </c>
      <c r="E53" s="17">
        <v>3</v>
      </c>
      <c r="F53" s="13">
        <f t="shared" si="10"/>
        <v>10.5</v>
      </c>
      <c r="G53" s="236"/>
      <c r="H53" s="306"/>
      <c r="I53" s="311"/>
    </row>
    <row r="54" spans="1:9" x14ac:dyDescent="0.35">
      <c r="A54" s="290"/>
      <c r="B54" s="233"/>
      <c r="C54" s="256"/>
      <c r="D54" s="16">
        <v>4</v>
      </c>
      <c r="E54" s="17">
        <v>4</v>
      </c>
      <c r="F54" s="13">
        <f t="shared" si="10"/>
        <v>16</v>
      </c>
      <c r="G54" s="236"/>
      <c r="H54" s="305"/>
      <c r="I54" s="311"/>
    </row>
    <row r="55" spans="1:9" x14ac:dyDescent="0.35">
      <c r="A55" s="290"/>
      <c r="B55" s="233"/>
      <c r="C55" s="18" t="s">
        <v>17</v>
      </c>
      <c r="D55" s="19">
        <v>3.5</v>
      </c>
      <c r="E55" s="20">
        <f>H55*I46</f>
        <v>3.9</v>
      </c>
      <c r="F55" s="13">
        <f t="shared" si="10"/>
        <v>13.65</v>
      </c>
      <c r="G55" s="236"/>
      <c r="H55" s="81">
        <v>0.04</v>
      </c>
      <c r="I55" s="311"/>
    </row>
    <row r="56" spans="1:9" x14ac:dyDescent="0.35">
      <c r="A56" s="290"/>
      <c r="B56" s="233"/>
      <c r="C56" s="21" t="s">
        <v>18</v>
      </c>
      <c r="D56" s="22">
        <v>3.5</v>
      </c>
      <c r="E56" s="23">
        <f>H56*I46</f>
        <v>49.237499999999997</v>
      </c>
      <c r="F56" s="13">
        <f t="shared" si="10"/>
        <v>172.33124999999998</v>
      </c>
      <c r="G56" s="236"/>
      <c r="H56" s="81">
        <v>0.505</v>
      </c>
      <c r="I56" s="311"/>
    </row>
    <row r="57" spans="1:9" x14ac:dyDescent="0.35">
      <c r="A57" s="290"/>
      <c r="B57" s="233"/>
      <c r="C57" s="24" t="s">
        <v>19</v>
      </c>
      <c r="D57" s="25">
        <v>1.5</v>
      </c>
      <c r="E57" s="26">
        <f>H57*I46</f>
        <v>13.650000000000002</v>
      </c>
      <c r="F57" s="13">
        <f t="shared" si="10"/>
        <v>20.475000000000001</v>
      </c>
      <c r="G57" s="236"/>
      <c r="H57" s="81">
        <v>0.14000000000000001</v>
      </c>
      <c r="I57" s="311"/>
    </row>
    <row r="58" spans="1:9" x14ac:dyDescent="0.35">
      <c r="A58" s="290"/>
      <c r="B58" s="233"/>
      <c r="C58" s="27" t="s">
        <v>20</v>
      </c>
      <c r="D58" s="28">
        <v>3</v>
      </c>
      <c r="E58" s="29">
        <f>H58*I46</f>
        <v>58.5</v>
      </c>
      <c r="F58" s="30">
        <f>D58*E58</f>
        <v>175.5</v>
      </c>
      <c r="G58" s="236"/>
      <c r="H58" s="81">
        <v>0.6</v>
      </c>
      <c r="I58" s="311"/>
    </row>
    <row r="59" spans="1:9" ht="15" thickBot="1" x14ac:dyDescent="0.4">
      <c r="A59" s="291"/>
      <c r="B59" s="234"/>
      <c r="C59" s="31" t="s">
        <v>21</v>
      </c>
      <c r="D59" s="32">
        <v>1.9</v>
      </c>
      <c r="E59" s="33">
        <f>H59*I46</f>
        <v>39</v>
      </c>
      <c r="F59" s="34">
        <f>D59*E59</f>
        <v>74.099999999999994</v>
      </c>
      <c r="G59" s="237"/>
      <c r="H59" s="87">
        <v>0.4</v>
      </c>
      <c r="I59" s="312"/>
    </row>
    <row r="60" spans="1:9" x14ac:dyDescent="0.35">
      <c r="A60" s="290">
        <v>44018</v>
      </c>
      <c r="B60" s="233" t="s">
        <v>11</v>
      </c>
      <c r="C60" s="88" t="s">
        <v>82</v>
      </c>
      <c r="D60" s="83">
        <v>5</v>
      </c>
      <c r="E60" s="84">
        <f>+H60*I60</f>
        <v>12.952500000000001</v>
      </c>
      <c r="F60" s="85">
        <f t="shared" si="10"/>
        <v>64.762500000000003</v>
      </c>
      <c r="G60" s="236">
        <f>SUM(F60:F73)</f>
        <v>781.41975000000014</v>
      </c>
      <c r="H60" s="86">
        <v>0.157</v>
      </c>
      <c r="I60" s="242">
        <f>[1]Feuil1!$F$7+([1]Feuil1!$F$7*0.5)</f>
        <v>82.5</v>
      </c>
    </row>
    <row r="61" spans="1:9" x14ac:dyDescent="0.35">
      <c r="A61" s="290"/>
      <c r="B61" s="233"/>
      <c r="C61" s="245" t="s">
        <v>13</v>
      </c>
      <c r="D61" s="247">
        <v>5.9</v>
      </c>
      <c r="E61" s="249">
        <f>H61*I60</f>
        <v>38.94</v>
      </c>
      <c r="F61" s="250">
        <f t="shared" si="10"/>
        <v>229.74600000000001</v>
      </c>
      <c r="G61" s="236"/>
      <c r="H61" s="304">
        <v>0.47199999999999998</v>
      </c>
      <c r="I61" s="243"/>
    </row>
    <row r="62" spans="1:9" x14ac:dyDescent="0.35">
      <c r="A62" s="290"/>
      <c r="B62" s="233"/>
      <c r="C62" s="246"/>
      <c r="D62" s="248"/>
      <c r="E62" s="249"/>
      <c r="F62" s="251"/>
      <c r="G62" s="236"/>
      <c r="H62" s="305"/>
      <c r="I62" s="243"/>
    </row>
    <row r="63" spans="1:9" x14ac:dyDescent="0.35">
      <c r="A63" s="290"/>
      <c r="B63" s="233"/>
      <c r="C63" s="10" t="s">
        <v>14</v>
      </c>
      <c r="D63" s="11">
        <v>3</v>
      </c>
      <c r="E63" s="12">
        <f>H63*I60</f>
        <v>7.6725000000000003</v>
      </c>
      <c r="F63" s="13">
        <f t="shared" ref="F63:F64" si="11">D63*E63</f>
        <v>23.017500000000002</v>
      </c>
      <c r="G63" s="236"/>
      <c r="H63" s="81">
        <v>9.2999999999999999E-2</v>
      </c>
      <c r="I63" s="243"/>
    </row>
    <row r="64" spans="1:9" x14ac:dyDescent="0.35">
      <c r="A64" s="290"/>
      <c r="B64" s="233"/>
      <c r="C64" s="252" t="s">
        <v>15</v>
      </c>
      <c r="D64" s="254">
        <v>4</v>
      </c>
      <c r="E64" s="15">
        <v>4</v>
      </c>
      <c r="F64" s="13">
        <f t="shared" si="11"/>
        <v>16</v>
      </c>
      <c r="G64" s="236"/>
      <c r="H64" s="304">
        <v>9.2999999999999999E-2</v>
      </c>
      <c r="I64" s="243"/>
    </row>
    <row r="65" spans="1:9" x14ac:dyDescent="0.35">
      <c r="A65" s="290"/>
      <c r="B65" s="233"/>
      <c r="C65" s="253"/>
      <c r="D65" s="255"/>
      <c r="E65" s="15">
        <v>4</v>
      </c>
      <c r="F65" s="13">
        <f>D64*E65</f>
        <v>16</v>
      </c>
      <c r="G65" s="236"/>
      <c r="H65" s="305"/>
      <c r="I65" s="243"/>
    </row>
    <row r="66" spans="1:9" x14ac:dyDescent="0.35">
      <c r="A66" s="290"/>
      <c r="B66" s="233"/>
      <c r="C66" s="256" t="s">
        <v>16</v>
      </c>
      <c r="D66" s="16">
        <v>3</v>
      </c>
      <c r="E66" s="17">
        <v>4</v>
      </c>
      <c r="F66" s="13">
        <f t="shared" ref="F66:F75" si="12">D66*E66</f>
        <v>12</v>
      </c>
      <c r="G66" s="236"/>
      <c r="H66" s="304">
        <v>0.185</v>
      </c>
      <c r="I66" s="243"/>
    </row>
    <row r="67" spans="1:9" x14ac:dyDescent="0.35">
      <c r="A67" s="290"/>
      <c r="B67" s="233"/>
      <c r="C67" s="256"/>
      <c r="D67" s="16">
        <v>3.5</v>
      </c>
      <c r="E67" s="17">
        <v>4</v>
      </c>
      <c r="F67" s="13">
        <f t="shared" si="12"/>
        <v>14</v>
      </c>
      <c r="G67" s="236"/>
      <c r="H67" s="306"/>
      <c r="I67" s="243"/>
    </row>
    <row r="68" spans="1:9" x14ac:dyDescent="0.35">
      <c r="A68" s="290"/>
      <c r="B68" s="233"/>
      <c r="C68" s="256"/>
      <c r="D68" s="16">
        <v>4</v>
      </c>
      <c r="E68" s="17">
        <v>5</v>
      </c>
      <c r="F68" s="13">
        <f t="shared" si="12"/>
        <v>20</v>
      </c>
      <c r="G68" s="236"/>
      <c r="H68" s="305"/>
      <c r="I68" s="243"/>
    </row>
    <row r="69" spans="1:9" x14ac:dyDescent="0.35">
      <c r="A69" s="290"/>
      <c r="B69" s="233"/>
      <c r="C69" s="18" t="s">
        <v>17</v>
      </c>
      <c r="D69" s="19">
        <v>3.5</v>
      </c>
      <c r="E69" s="20">
        <f>H69*I60</f>
        <v>3.3000000000000003</v>
      </c>
      <c r="F69" s="13">
        <f t="shared" si="12"/>
        <v>11.55</v>
      </c>
      <c r="G69" s="236"/>
      <c r="H69" s="81">
        <v>0.04</v>
      </c>
      <c r="I69" s="243"/>
    </row>
    <row r="70" spans="1:9" x14ac:dyDescent="0.35">
      <c r="A70" s="290"/>
      <c r="B70" s="233"/>
      <c r="C70" s="21" t="s">
        <v>18</v>
      </c>
      <c r="D70" s="22">
        <v>3.5</v>
      </c>
      <c r="E70" s="23">
        <f>H70*I60</f>
        <v>41.662500000000001</v>
      </c>
      <c r="F70" s="13">
        <f t="shared" si="12"/>
        <v>145.81874999999999</v>
      </c>
      <c r="G70" s="236"/>
      <c r="H70" s="81">
        <v>0.505</v>
      </c>
      <c r="I70" s="243"/>
    </row>
    <row r="71" spans="1:9" x14ac:dyDescent="0.35">
      <c r="A71" s="290"/>
      <c r="B71" s="233"/>
      <c r="C71" s="24" t="s">
        <v>19</v>
      </c>
      <c r="D71" s="25">
        <v>1.5</v>
      </c>
      <c r="E71" s="26">
        <f>H71*I60</f>
        <v>11.55</v>
      </c>
      <c r="F71" s="13">
        <f t="shared" si="12"/>
        <v>17.325000000000003</v>
      </c>
      <c r="G71" s="236"/>
      <c r="H71" s="81">
        <v>0.14000000000000001</v>
      </c>
      <c r="I71" s="243"/>
    </row>
    <row r="72" spans="1:9" x14ac:dyDescent="0.35">
      <c r="A72" s="290"/>
      <c r="B72" s="233"/>
      <c r="C72" s="27" t="s">
        <v>20</v>
      </c>
      <c r="D72" s="28">
        <v>3</v>
      </c>
      <c r="E72" s="29">
        <f>H72*I60</f>
        <v>49.5</v>
      </c>
      <c r="F72" s="30">
        <f>D72*E72</f>
        <v>148.5</v>
      </c>
      <c r="G72" s="236"/>
      <c r="H72" s="81">
        <v>0.6</v>
      </c>
      <c r="I72" s="243"/>
    </row>
    <row r="73" spans="1:9" ht="15" thickBot="1" x14ac:dyDescent="0.4">
      <c r="A73" s="291"/>
      <c r="B73" s="234"/>
      <c r="C73" s="31" t="s">
        <v>21</v>
      </c>
      <c r="D73" s="32">
        <v>1.9</v>
      </c>
      <c r="E73" s="33">
        <f>H73*I60</f>
        <v>33</v>
      </c>
      <c r="F73" s="34">
        <f>D73*E73</f>
        <v>62.699999999999996</v>
      </c>
      <c r="G73" s="237"/>
      <c r="H73" s="87">
        <v>0.4</v>
      </c>
      <c r="I73" s="244"/>
    </row>
    <row r="74" spans="1:9" x14ac:dyDescent="0.35">
      <c r="A74" s="290">
        <v>44019</v>
      </c>
      <c r="B74" s="233" t="s">
        <v>11</v>
      </c>
      <c r="C74" s="88" t="s">
        <v>77</v>
      </c>
      <c r="D74" s="83">
        <v>5</v>
      </c>
      <c r="E74" s="84">
        <f>+H74*I74</f>
        <v>13.423500000000001</v>
      </c>
      <c r="F74" s="85">
        <f t="shared" si="12"/>
        <v>67.117500000000007</v>
      </c>
      <c r="G74" s="236">
        <f>SUM(F74:F87)</f>
        <v>796.49865000000011</v>
      </c>
      <c r="H74" s="86">
        <v>0.157</v>
      </c>
      <c r="I74" s="242">
        <f>[1]Feuil1!$F$8+([1]Feuil1!$F$8*0.5)</f>
        <v>85.5</v>
      </c>
    </row>
    <row r="75" spans="1:9" x14ac:dyDescent="0.35">
      <c r="A75" s="290"/>
      <c r="B75" s="233"/>
      <c r="C75" s="245" t="s">
        <v>13</v>
      </c>
      <c r="D75" s="247">
        <v>5.9</v>
      </c>
      <c r="E75" s="249">
        <f>H75*I74</f>
        <v>40.355999999999995</v>
      </c>
      <c r="F75" s="250">
        <f t="shared" si="12"/>
        <v>238.10039999999998</v>
      </c>
      <c r="G75" s="236"/>
      <c r="H75" s="304">
        <v>0.47199999999999998</v>
      </c>
      <c r="I75" s="243"/>
    </row>
    <row r="76" spans="1:9" x14ac:dyDescent="0.35">
      <c r="A76" s="290"/>
      <c r="B76" s="233"/>
      <c r="C76" s="246"/>
      <c r="D76" s="248"/>
      <c r="E76" s="249"/>
      <c r="F76" s="251"/>
      <c r="G76" s="236"/>
      <c r="H76" s="305"/>
      <c r="I76" s="243"/>
    </row>
    <row r="77" spans="1:9" x14ac:dyDescent="0.35">
      <c r="A77" s="290"/>
      <c r="B77" s="233"/>
      <c r="C77" s="10" t="s">
        <v>14</v>
      </c>
      <c r="D77" s="11">
        <v>3</v>
      </c>
      <c r="E77" s="12">
        <f>H77*I74</f>
        <v>7.9515000000000002</v>
      </c>
      <c r="F77" s="13">
        <f t="shared" ref="F77:F78" si="13">D77*E77</f>
        <v>23.854500000000002</v>
      </c>
      <c r="G77" s="236"/>
      <c r="H77" s="81">
        <v>9.2999999999999999E-2</v>
      </c>
      <c r="I77" s="243"/>
    </row>
    <row r="78" spans="1:9" x14ac:dyDescent="0.35">
      <c r="A78" s="290"/>
      <c r="B78" s="233"/>
      <c r="C78" s="252" t="s">
        <v>15</v>
      </c>
      <c r="D78" s="254">
        <v>4</v>
      </c>
      <c r="E78" s="15">
        <v>4</v>
      </c>
      <c r="F78" s="13">
        <f t="shared" si="13"/>
        <v>16</v>
      </c>
      <c r="G78" s="236"/>
      <c r="H78" s="304">
        <v>9.2999999999999999E-2</v>
      </c>
      <c r="I78" s="243"/>
    </row>
    <row r="79" spans="1:9" x14ac:dyDescent="0.35">
      <c r="A79" s="290"/>
      <c r="B79" s="233"/>
      <c r="C79" s="253"/>
      <c r="D79" s="255"/>
      <c r="E79" s="15">
        <v>4</v>
      </c>
      <c r="F79" s="13">
        <f>D78*E79</f>
        <v>16</v>
      </c>
      <c r="G79" s="236"/>
      <c r="H79" s="305"/>
      <c r="I79" s="243"/>
    </row>
    <row r="80" spans="1:9" x14ac:dyDescent="0.35">
      <c r="A80" s="290"/>
      <c r="B80" s="233"/>
      <c r="C80" s="256" t="s">
        <v>16</v>
      </c>
      <c r="D80" s="16">
        <v>3</v>
      </c>
      <c r="E80" s="17">
        <v>3</v>
      </c>
      <c r="F80" s="13">
        <f t="shared" ref="F80:F91" si="14">D80*E80</f>
        <v>9</v>
      </c>
      <c r="G80" s="236"/>
      <c r="H80" s="304">
        <v>0.185</v>
      </c>
      <c r="I80" s="243"/>
    </row>
    <row r="81" spans="1:9" x14ac:dyDescent="0.35">
      <c r="A81" s="290"/>
      <c r="B81" s="233"/>
      <c r="C81" s="256"/>
      <c r="D81" s="16">
        <v>3.5</v>
      </c>
      <c r="E81" s="17">
        <v>3</v>
      </c>
      <c r="F81" s="13">
        <f t="shared" si="14"/>
        <v>10.5</v>
      </c>
      <c r="G81" s="236"/>
      <c r="H81" s="306"/>
      <c r="I81" s="243"/>
    </row>
    <row r="82" spans="1:9" x14ac:dyDescent="0.35">
      <c r="A82" s="290"/>
      <c r="B82" s="233"/>
      <c r="C82" s="256"/>
      <c r="D82" s="16">
        <v>4</v>
      </c>
      <c r="E82" s="17">
        <v>4</v>
      </c>
      <c r="F82" s="13">
        <f t="shared" si="14"/>
        <v>16</v>
      </c>
      <c r="G82" s="236"/>
      <c r="H82" s="305"/>
      <c r="I82" s="243"/>
    </row>
    <row r="83" spans="1:9" x14ac:dyDescent="0.35">
      <c r="A83" s="290"/>
      <c r="B83" s="233"/>
      <c r="C83" s="18" t="s">
        <v>17</v>
      </c>
      <c r="D83" s="19">
        <v>3.5</v>
      </c>
      <c r="E83" s="20">
        <f>H83*I74</f>
        <v>3.42</v>
      </c>
      <c r="F83" s="13">
        <f t="shared" si="14"/>
        <v>11.969999999999999</v>
      </c>
      <c r="G83" s="236"/>
      <c r="H83" s="81">
        <v>0.04</v>
      </c>
      <c r="I83" s="243"/>
    </row>
    <row r="84" spans="1:9" x14ac:dyDescent="0.35">
      <c r="A84" s="290"/>
      <c r="B84" s="233"/>
      <c r="C84" s="21" t="s">
        <v>18</v>
      </c>
      <c r="D84" s="22">
        <v>3.5</v>
      </c>
      <c r="E84" s="23">
        <f>H84*I74</f>
        <v>43.177500000000002</v>
      </c>
      <c r="F84" s="13">
        <f t="shared" si="14"/>
        <v>151.12125</v>
      </c>
      <c r="G84" s="236"/>
      <c r="H84" s="81">
        <v>0.505</v>
      </c>
      <c r="I84" s="243"/>
    </row>
    <row r="85" spans="1:9" x14ac:dyDescent="0.35">
      <c r="A85" s="290"/>
      <c r="B85" s="233"/>
      <c r="C85" s="24" t="s">
        <v>19</v>
      </c>
      <c r="D85" s="25">
        <v>1.5</v>
      </c>
      <c r="E85" s="26">
        <f>H85*I74</f>
        <v>11.97</v>
      </c>
      <c r="F85" s="13">
        <f t="shared" si="14"/>
        <v>17.955000000000002</v>
      </c>
      <c r="G85" s="236"/>
      <c r="H85" s="81">
        <v>0.14000000000000001</v>
      </c>
      <c r="I85" s="243"/>
    </row>
    <row r="86" spans="1:9" x14ac:dyDescent="0.35">
      <c r="A86" s="290"/>
      <c r="B86" s="233"/>
      <c r="C86" s="27" t="s">
        <v>20</v>
      </c>
      <c r="D86" s="28">
        <v>3</v>
      </c>
      <c r="E86" s="29">
        <f>H86*I74</f>
        <v>51.3</v>
      </c>
      <c r="F86" s="30">
        <f>D86*E86</f>
        <v>153.89999999999998</v>
      </c>
      <c r="G86" s="236"/>
      <c r="H86" s="81">
        <v>0.6</v>
      </c>
      <c r="I86" s="243"/>
    </row>
    <row r="87" spans="1:9" ht="15" thickBot="1" x14ac:dyDescent="0.4">
      <c r="A87" s="291"/>
      <c r="B87" s="234"/>
      <c r="C87" s="31" t="s">
        <v>21</v>
      </c>
      <c r="D87" s="32">
        <v>1.9</v>
      </c>
      <c r="E87" s="33">
        <f>H87*I74</f>
        <v>34.200000000000003</v>
      </c>
      <c r="F87" s="34">
        <f>D87*E87</f>
        <v>64.98</v>
      </c>
      <c r="G87" s="237"/>
      <c r="H87" s="87">
        <v>0.4</v>
      </c>
      <c r="I87" s="244"/>
    </row>
    <row r="88" spans="1:9" ht="15" thickBot="1" x14ac:dyDescent="0.4">
      <c r="A88" s="77">
        <v>44020</v>
      </c>
      <c r="B88" s="78" t="s">
        <v>83</v>
      </c>
      <c r="C88" s="38" t="s">
        <v>24</v>
      </c>
      <c r="D88" s="39">
        <v>0</v>
      </c>
      <c r="E88" s="49">
        <v>0</v>
      </c>
      <c r="F88" s="48">
        <f t="shared" si="14"/>
        <v>0</v>
      </c>
      <c r="G88" s="49">
        <v>0</v>
      </c>
      <c r="H88" s="37"/>
      <c r="I88" s="79"/>
    </row>
    <row r="89" spans="1:9" ht="15" thickBot="1" x14ac:dyDescent="0.4">
      <c r="A89" s="77">
        <v>44021</v>
      </c>
      <c r="B89" s="78" t="s">
        <v>23</v>
      </c>
      <c r="C89" s="38" t="s">
        <v>24</v>
      </c>
      <c r="D89" s="39">
        <v>0</v>
      </c>
      <c r="E89" s="49">
        <v>0</v>
      </c>
      <c r="F89" s="48">
        <f t="shared" si="14"/>
        <v>0</v>
      </c>
      <c r="G89" s="49">
        <v>0</v>
      </c>
      <c r="H89" s="37"/>
      <c r="I89" s="79"/>
    </row>
    <row r="90" spans="1:9" x14ac:dyDescent="0.35">
      <c r="A90" s="290">
        <v>44022</v>
      </c>
      <c r="B90" s="233" t="s">
        <v>11</v>
      </c>
      <c r="C90" s="88" t="s">
        <v>63</v>
      </c>
      <c r="D90" s="83">
        <v>5</v>
      </c>
      <c r="E90" s="84">
        <f>H90*I90</f>
        <v>6.3585000000000003</v>
      </c>
      <c r="F90" s="85">
        <f t="shared" si="14"/>
        <v>31.7925</v>
      </c>
      <c r="G90" s="236">
        <f>SUM(F90:F103)</f>
        <v>434.8151499999999</v>
      </c>
      <c r="H90" s="86">
        <v>0.157</v>
      </c>
      <c r="I90" s="242">
        <f>[1]Feuil1!$F$11+([1]Feuil1!$F$11*0.5)</f>
        <v>40.5</v>
      </c>
    </row>
    <row r="91" spans="1:9" x14ac:dyDescent="0.35">
      <c r="A91" s="290"/>
      <c r="B91" s="233"/>
      <c r="C91" s="245" t="s">
        <v>13</v>
      </c>
      <c r="D91" s="247">
        <v>5.9</v>
      </c>
      <c r="E91" s="249">
        <f>H91*I90</f>
        <v>19.116</v>
      </c>
      <c r="F91" s="250">
        <f t="shared" si="14"/>
        <v>112.78440000000001</v>
      </c>
      <c r="G91" s="236"/>
      <c r="H91" s="304">
        <v>0.47199999999999998</v>
      </c>
      <c r="I91" s="243"/>
    </row>
    <row r="92" spans="1:9" x14ac:dyDescent="0.35">
      <c r="A92" s="290"/>
      <c r="B92" s="233"/>
      <c r="C92" s="246"/>
      <c r="D92" s="248"/>
      <c r="E92" s="249"/>
      <c r="F92" s="251"/>
      <c r="G92" s="236"/>
      <c r="H92" s="305"/>
      <c r="I92" s="243"/>
    </row>
    <row r="93" spans="1:9" x14ac:dyDescent="0.35">
      <c r="A93" s="290"/>
      <c r="B93" s="233"/>
      <c r="C93" s="10" t="s">
        <v>14</v>
      </c>
      <c r="D93" s="11">
        <v>3</v>
      </c>
      <c r="E93" s="12">
        <f>H93*I90</f>
        <v>3.7665000000000002</v>
      </c>
      <c r="F93" s="13">
        <f t="shared" ref="F93:F94" si="15">D93*E93</f>
        <v>11.2995</v>
      </c>
      <c r="G93" s="236"/>
      <c r="H93" s="81">
        <v>9.2999999999999999E-2</v>
      </c>
      <c r="I93" s="243"/>
    </row>
    <row r="94" spans="1:9" x14ac:dyDescent="0.35">
      <c r="A94" s="290"/>
      <c r="B94" s="233"/>
      <c r="C94" s="252" t="s">
        <v>15</v>
      </c>
      <c r="D94" s="254">
        <v>4</v>
      </c>
      <c r="E94" s="15">
        <v>2</v>
      </c>
      <c r="F94" s="13">
        <f t="shared" si="15"/>
        <v>8</v>
      </c>
      <c r="G94" s="236"/>
      <c r="H94" s="304">
        <v>9.2999999999999999E-2</v>
      </c>
      <c r="I94" s="243"/>
    </row>
    <row r="95" spans="1:9" x14ac:dyDescent="0.35">
      <c r="A95" s="290"/>
      <c r="B95" s="233"/>
      <c r="C95" s="253"/>
      <c r="D95" s="255"/>
      <c r="E95" s="15">
        <v>2</v>
      </c>
      <c r="F95" s="13">
        <f>D94*E95</f>
        <v>8</v>
      </c>
      <c r="G95" s="236"/>
      <c r="H95" s="305"/>
      <c r="I95" s="243"/>
    </row>
    <row r="96" spans="1:9" x14ac:dyDescent="0.35">
      <c r="A96" s="290"/>
      <c r="B96" s="233"/>
      <c r="C96" s="256" t="s">
        <v>16</v>
      </c>
      <c r="D96" s="16">
        <v>3</v>
      </c>
      <c r="E96" s="17">
        <v>7</v>
      </c>
      <c r="F96" s="13">
        <f t="shared" ref="F96:F106" si="16">D96*E96</f>
        <v>21</v>
      </c>
      <c r="G96" s="236"/>
      <c r="H96" s="304">
        <v>0.185</v>
      </c>
      <c r="I96" s="243"/>
    </row>
    <row r="97" spans="1:9" x14ac:dyDescent="0.35">
      <c r="A97" s="290"/>
      <c r="B97" s="233"/>
      <c r="C97" s="256"/>
      <c r="D97" s="16">
        <v>3.5</v>
      </c>
      <c r="E97" s="17">
        <v>7</v>
      </c>
      <c r="F97" s="13">
        <f t="shared" si="16"/>
        <v>24.5</v>
      </c>
      <c r="G97" s="236"/>
      <c r="H97" s="306"/>
      <c r="I97" s="243"/>
    </row>
    <row r="98" spans="1:9" x14ac:dyDescent="0.35">
      <c r="A98" s="290"/>
      <c r="B98" s="233"/>
      <c r="C98" s="256"/>
      <c r="D98" s="16">
        <v>4</v>
      </c>
      <c r="E98" s="17">
        <v>7</v>
      </c>
      <c r="F98" s="13">
        <f t="shared" si="16"/>
        <v>28</v>
      </c>
      <c r="G98" s="236"/>
      <c r="H98" s="305"/>
      <c r="I98" s="243"/>
    </row>
    <row r="99" spans="1:9" x14ac:dyDescent="0.35">
      <c r="A99" s="290"/>
      <c r="B99" s="233"/>
      <c r="C99" s="18" t="s">
        <v>17</v>
      </c>
      <c r="D99" s="19">
        <v>3.5</v>
      </c>
      <c r="E99" s="20">
        <f>H99*I90</f>
        <v>1.62</v>
      </c>
      <c r="F99" s="13">
        <f t="shared" si="16"/>
        <v>5.67</v>
      </c>
      <c r="G99" s="236"/>
      <c r="H99" s="81">
        <v>0.04</v>
      </c>
      <c r="I99" s="243"/>
    </row>
    <row r="100" spans="1:9" x14ac:dyDescent="0.35">
      <c r="A100" s="290"/>
      <c r="B100" s="233"/>
      <c r="C100" s="21" t="s">
        <v>18</v>
      </c>
      <c r="D100" s="22">
        <v>3.5</v>
      </c>
      <c r="E100" s="23">
        <f>H100*I90</f>
        <v>20.452500000000001</v>
      </c>
      <c r="F100" s="13">
        <f t="shared" si="16"/>
        <v>71.583750000000009</v>
      </c>
      <c r="G100" s="236"/>
      <c r="H100" s="81">
        <v>0.505</v>
      </c>
      <c r="I100" s="243"/>
    </row>
    <row r="101" spans="1:9" x14ac:dyDescent="0.35">
      <c r="A101" s="290"/>
      <c r="B101" s="233"/>
      <c r="C101" s="24" t="s">
        <v>19</v>
      </c>
      <c r="D101" s="25">
        <v>1.5</v>
      </c>
      <c r="E101" s="26">
        <f>H101*I90</f>
        <v>5.6700000000000008</v>
      </c>
      <c r="F101" s="13">
        <f t="shared" si="16"/>
        <v>8.5050000000000008</v>
      </c>
      <c r="G101" s="236"/>
      <c r="H101" s="81">
        <v>0.14000000000000001</v>
      </c>
      <c r="I101" s="243"/>
    </row>
    <row r="102" spans="1:9" x14ac:dyDescent="0.35">
      <c r="A102" s="290"/>
      <c r="B102" s="233"/>
      <c r="C102" s="27" t="s">
        <v>20</v>
      </c>
      <c r="D102" s="28">
        <v>3</v>
      </c>
      <c r="E102" s="29">
        <f>H102*I90</f>
        <v>24.3</v>
      </c>
      <c r="F102" s="30">
        <f>D102*E102</f>
        <v>72.900000000000006</v>
      </c>
      <c r="G102" s="236"/>
      <c r="H102" s="81">
        <v>0.6</v>
      </c>
      <c r="I102" s="243"/>
    </row>
    <row r="103" spans="1:9" ht="15" thickBot="1" x14ac:dyDescent="0.4">
      <c r="A103" s="291"/>
      <c r="B103" s="234"/>
      <c r="C103" s="31" t="s">
        <v>21</v>
      </c>
      <c r="D103" s="32">
        <v>1.9</v>
      </c>
      <c r="E103" s="33">
        <f>H103*I90</f>
        <v>16.2</v>
      </c>
      <c r="F103" s="34">
        <f>D103*E103</f>
        <v>30.779999999999998</v>
      </c>
      <c r="G103" s="237"/>
      <c r="H103" s="87">
        <v>0.4</v>
      </c>
      <c r="I103" s="244"/>
    </row>
    <row r="104" spans="1:9" ht="15" thickBot="1" x14ac:dyDescent="0.4">
      <c r="A104" s="89">
        <v>44023</v>
      </c>
      <c r="B104" s="37" t="s">
        <v>23</v>
      </c>
      <c r="C104" s="38" t="s">
        <v>24</v>
      </c>
      <c r="D104" s="39">
        <v>0</v>
      </c>
      <c r="E104" s="47">
        <v>0</v>
      </c>
      <c r="F104" s="48">
        <f t="shared" si="16"/>
        <v>0</v>
      </c>
      <c r="G104" s="49">
        <v>0</v>
      </c>
      <c r="H104" s="37"/>
      <c r="I104" s="111"/>
    </row>
    <row r="105" spans="1:9" x14ac:dyDescent="0.35">
      <c r="A105" s="290">
        <v>44024</v>
      </c>
      <c r="B105" s="233" t="s">
        <v>11</v>
      </c>
      <c r="C105" s="88" t="s">
        <v>12</v>
      </c>
      <c r="D105" s="83">
        <v>5</v>
      </c>
      <c r="E105" s="84">
        <f>H105*I105</f>
        <v>27.318000000000001</v>
      </c>
      <c r="F105" s="85">
        <f t="shared" si="16"/>
        <v>136.59</v>
      </c>
      <c r="G105" s="236">
        <f>SUM(F105:F118)</f>
        <v>1604.0762</v>
      </c>
      <c r="H105" s="86">
        <v>0.157</v>
      </c>
      <c r="I105" s="242">
        <f>[1]Feuil1!$F$13+([1]Feuil1!$F$13*0.5)</f>
        <v>174</v>
      </c>
    </row>
    <row r="106" spans="1:9" x14ac:dyDescent="0.35">
      <c r="A106" s="290"/>
      <c r="B106" s="233"/>
      <c r="C106" s="245" t="s">
        <v>13</v>
      </c>
      <c r="D106" s="247">
        <v>5.9</v>
      </c>
      <c r="E106" s="249">
        <f>H106*I105</f>
        <v>82.128</v>
      </c>
      <c r="F106" s="250">
        <f t="shared" si="16"/>
        <v>484.55520000000001</v>
      </c>
      <c r="G106" s="236"/>
      <c r="H106" s="304">
        <v>0.47199999999999998</v>
      </c>
      <c r="I106" s="243"/>
    </row>
    <row r="107" spans="1:9" x14ac:dyDescent="0.35">
      <c r="A107" s="290"/>
      <c r="B107" s="233"/>
      <c r="C107" s="246"/>
      <c r="D107" s="248"/>
      <c r="E107" s="249"/>
      <c r="F107" s="251"/>
      <c r="G107" s="236"/>
      <c r="H107" s="305"/>
      <c r="I107" s="243"/>
    </row>
    <row r="108" spans="1:9" x14ac:dyDescent="0.35">
      <c r="A108" s="290"/>
      <c r="B108" s="233"/>
      <c r="C108" s="10" t="s">
        <v>14</v>
      </c>
      <c r="D108" s="11">
        <v>3</v>
      </c>
      <c r="E108" s="12">
        <f>H108*I105</f>
        <v>16.181999999999999</v>
      </c>
      <c r="F108" s="13">
        <f t="shared" ref="F108:F109" si="17">D108*E108</f>
        <v>48.545999999999992</v>
      </c>
      <c r="G108" s="236"/>
      <c r="H108" s="81">
        <v>9.2999999999999999E-2</v>
      </c>
      <c r="I108" s="243"/>
    </row>
    <row r="109" spans="1:9" x14ac:dyDescent="0.35">
      <c r="A109" s="290"/>
      <c r="B109" s="233"/>
      <c r="C109" s="252" t="s">
        <v>15</v>
      </c>
      <c r="D109" s="254">
        <v>4</v>
      </c>
      <c r="E109" s="15">
        <v>8</v>
      </c>
      <c r="F109" s="13">
        <f t="shared" si="17"/>
        <v>32</v>
      </c>
      <c r="G109" s="236"/>
      <c r="H109" s="304">
        <v>9.2999999999999999E-2</v>
      </c>
      <c r="I109" s="243"/>
    </row>
    <row r="110" spans="1:9" x14ac:dyDescent="0.35">
      <c r="A110" s="290"/>
      <c r="B110" s="233"/>
      <c r="C110" s="253"/>
      <c r="D110" s="255"/>
      <c r="E110" s="15">
        <v>8</v>
      </c>
      <c r="F110" s="13">
        <f>D109*E110</f>
        <v>32</v>
      </c>
      <c r="G110" s="236"/>
      <c r="H110" s="305"/>
      <c r="I110" s="243"/>
    </row>
    <row r="111" spans="1:9" x14ac:dyDescent="0.35">
      <c r="A111" s="290"/>
      <c r="B111" s="233"/>
      <c r="C111" s="256" t="s">
        <v>16</v>
      </c>
      <c r="D111" s="16">
        <v>3</v>
      </c>
      <c r="E111" s="17">
        <v>5</v>
      </c>
      <c r="F111" s="13">
        <f t="shared" ref="F111:F116" si="18">D111*E111</f>
        <v>15</v>
      </c>
      <c r="G111" s="236"/>
      <c r="H111" s="304">
        <v>0.185</v>
      </c>
      <c r="I111" s="243"/>
    </row>
    <row r="112" spans="1:9" x14ac:dyDescent="0.35">
      <c r="A112" s="290"/>
      <c r="B112" s="233"/>
      <c r="C112" s="256"/>
      <c r="D112" s="16">
        <v>3.5</v>
      </c>
      <c r="E112" s="17">
        <v>5</v>
      </c>
      <c r="F112" s="13">
        <f t="shared" si="18"/>
        <v>17.5</v>
      </c>
      <c r="G112" s="236"/>
      <c r="H112" s="306"/>
      <c r="I112" s="243"/>
    </row>
    <row r="113" spans="1:9" x14ac:dyDescent="0.35">
      <c r="A113" s="290"/>
      <c r="B113" s="233"/>
      <c r="C113" s="256"/>
      <c r="D113" s="16">
        <v>4</v>
      </c>
      <c r="E113" s="17">
        <v>6</v>
      </c>
      <c r="F113" s="13">
        <f t="shared" si="18"/>
        <v>24</v>
      </c>
      <c r="G113" s="236"/>
      <c r="H113" s="305"/>
      <c r="I113" s="243"/>
    </row>
    <row r="114" spans="1:9" x14ac:dyDescent="0.35">
      <c r="A114" s="290"/>
      <c r="B114" s="233"/>
      <c r="C114" s="18" t="s">
        <v>17</v>
      </c>
      <c r="D114" s="19">
        <v>3.5</v>
      </c>
      <c r="E114" s="20">
        <f>H114*I105</f>
        <v>6.96</v>
      </c>
      <c r="F114" s="13">
        <f t="shared" si="18"/>
        <v>24.36</v>
      </c>
      <c r="G114" s="236"/>
      <c r="H114" s="81">
        <v>0.04</v>
      </c>
      <c r="I114" s="243"/>
    </row>
    <row r="115" spans="1:9" x14ac:dyDescent="0.35">
      <c r="A115" s="290"/>
      <c r="B115" s="233"/>
      <c r="C115" s="21" t="s">
        <v>18</v>
      </c>
      <c r="D115" s="22">
        <v>3.5</v>
      </c>
      <c r="E115" s="23">
        <f>H115*I105</f>
        <v>87.87</v>
      </c>
      <c r="F115" s="13">
        <f t="shared" si="18"/>
        <v>307.54500000000002</v>
      </c>
      <c r="G115" s="236"/>
      <c r="H115" s="81">
        <v>0.505</v>
      </c>
      <c r="I115" s="243"/>
    </row>
    <row r="116" spans="1:9" x14ac:dyDescent="0.35">
      <c r="A116" s="290"/>
      <c r="B116" s="233"/>
      <c r="C116" s="24" t="s">
        <v>19</v>
      </c>
      <c r="D116" s="25">
        <v>1.5</v>
      </c>
      <c r="E116" s="26">
        <f>H116*I105</f>
        <v>24.360000000000003</v>
      </c>
      <c r="F116" s="13">
        <f t="shared" si="18"/>
        <v>36.540000000000006</v>
      </c>
      <c r="G116" s="236"/>
      <c r="H116" s="81">
        <v>0.14000000000000001</v>
      </c>
      <c r="I116" s="243"/>
    </row>
    <row r="117" spans="1:9" x14ac:dyDescent="0.35">
      <c r="A117" s="290"/>
      <c r="B117" s="233"/>
      <c r="C117" s="27" t="s">
        <v>20</v>
      </c>
      <c r="D117" s="28">
        <v>3</v>
      </c>
      <c r="E117" s="29">
        <f>H117*I105</f>
        <v>104.39999999999999</v>
      </c>
      <c r="F117" s="30">
        <f>D117*E117</f>
        <v>313.2</v>
      </c>
      <c r="G117" s="236"/>
      <c r="H117" s="81">
        <v>0.6</v>
      </c>
      <c r="I117" s="243"/>
    </row>
    <row r="118" spans="1:9" ht="15" thickBot="1" x14ac:dyDescent="0.4">
      <c r="A118" s="291"/>
      <c r="B118" s="234"/>
      <c r="C118" s="31" t="s">
        <v>21</v>
      </c>
      <c r="D118" s="32">
        <v>1.9</v>
      </c>
      <c r="E118" s="33">
        <f>H118*I105</f>
        <v>69.600000000000009</v>
      </c>
      <c r="F118" s="34">
        <f>D118*E118</f>
        <v>132.24</v>
      </c>
      <c r="G118" s="237"/>
      <c r="H118" s="87">
        <v>0.4</v>
      </c>
      <c r="I118" s="244"/>
    </row>
    <row r="119" spans="1:9" x14ac:dyDescent="0.35">
      <c r="A119" s="290">
        <v>44025</v>
      </c>
      <c r="B119" s="233" t="s">
        <v>84</v>
      </c>
      <c r="C119" s="88" t="s">
        <v>157</v>
      </c>
      <c r="D119" s="83">
        <v>5</v>
      </c>
      <c r="E119" s="84">
        <f>H119*I119</f>
        <v>24.256499999999999</v>
      </c>
      <c r="F119" s="85">
        <f t="shared" ref="F119:F120" si="19">D119*E119</f>
        <v>121.2825</v>
      </c>
      <c r="G119" s="236">
        <f>SUM(F119:F132)</f>
        <v>1425.8133499999999</v>
      </c>
      <c r="H119" s="86">
        <v>0.157</v>
      </c>
      <c r="I119" s="242">
        <f>[1]Feuil1!$F$14+([1]Feuil1!$F$14*0.5)</f>
        <v>154.5</v>
      </c>
    </row>
    <row r="120" spans="1:9" x14ac:dyDescent="0.35">
      <c r="A120" s="290"/>
      <c r="B120" s="233"/>
      <c r="C120" s="245" t="s">
        <v>13</v>
      </c>
      <c r="D120" s="247">
        <v>5.9</v>
      </c>
      <c r="E120" s="249">
        <f>H120*I119</f>
        <v>72.923999999999992</v>
      </c>
      <c r="F120" s="250">
        <f t="shared" si="19"/>
        <v>430.2516</v>
      </c>
      <c r="G120" s="236"/>
      <c r="H120" s="304">
        <v>0.47199999999999998</v>
      </c>
      <c r="I120" s="243"/>
    </row>
    <row r="121" spans="1:9" x14ac:dyDescent="0.35">
      <c r="A121" s="290"/>
      <c r="B121" s="233"/>
      <c r="C121" s="246"/>
      <c r="D121" s="248"/>
      <c r="E121" s="249"/>
      <c r="F121" s="251"/>
      <c r="G121" s="236"/>
      <c r="H121" s="305"/>
      <c r="I121" s="243"/>
    </row>
    <row r="122" spans="1:9" x14ac:dyDescent="0.35">
      <c r="A122" s="290"/>
      <c r="B122" s="233"/>
      <c r="C122" s="10" t="s">
        <v>14</v>
      </c>
      <c r="D122" s="11">
        <v>3</v>
      </c>
      <c r="E122" s="12">
        <f>H122*I119</f>
        <v>14.368499999999999</v>
      </c>
      <c r="F122" s="13">
        <f t="shared" ref="F122:F123" si="20">D122*E122</f>
        <v>43.105499999999999</v>
      </c>
      <c r="G122" s="236"/>
      <c r="H122" s="81">
        <v>9.2999999999999999E-2</v>
      </c>
      <c r="I122" s="243"/>
    </row>
    <row r="123" spans="1:9" x14ac:dyDescent="0.35">
      <c r="A123" s="290"/>
      <c r="B123" s="233"/>
      <c r="C123" s="252" t="s">
        <v>15</v>
      </c>
      <c r="D123" s="254">
        <v>4</v>
      </c>
      <c r="E123" s="15">
        <v>7</v>
      </c>
      <c r="F123" s="13">
        <f t="shared" si="20"/>
        <v>28</v>
      </c>
      <c r="G123" s="236"/>
      <c r="H123" s="304">
        <v>9.2999999999999999E-2</v>
      </c>
      <c r="I123" s="243"/>
    </row>
    <row r="124" spans="1:9" x14ac:dyDescent="0.35">
      <c r="A124" s="290"/>
      <c r="B124" s="233"/>
      <c r="C124" s="253"/>
      <c r="D124" s="255"/>
      <c r="E124" s="15">
        <v>7</v>
      </c>
      <c r="F124" s="13">
        <f>D123*E124</f>
        <v>28</v>
      </c>
      <c r="G124" s="236"/>
      <c r="H124" s="305"/>
      <c r="I124" s="243"/>
    </row>
    <row r="125" spans="1:9" x14ac:dyDescent="0.35">
      <c r="A125" s="290"/>
      <c r="B125" s="233"/>
      <c r="C125" s="256" t="s">
        <v>16</v>
      </c>
      <c r="D125" s="16">
        <v>3</v>
      </c>
      <c r="E125" s="17">
        <v>5</v>
      </c>
      <c r="F125" s="13">
        <f t="shared" ref="F125:F134" si="21">D125*E125</f>
        <v>15</v>
      </c>
      <c r="G125" s="236"/>
      <c r="H125" s="304">
        <v>0.185</v>
      </c>
      <c r="I125" s="243"/>
    </row>
    <row r="126" spans="1:9" x14ac:dyDescent="0.35">
      <c r="A126" s="290"/>
      <c r="B126" s="233"/>
      <c r="C126" s="256"/>
      <c r="D126" s="16">
        <v>3.5</v>
      </c>
      <c r="E126" s="17">
        <v>5</v>
      </c>
      <c r="F126" s="13">
        <f t="shared" si="21"/>
        <v>17.5</v>
      </c>
      <c r="G126" s="236"/>
      <c r="H126" s="306"/>
      <c r="I126" s="243"/>
    </row>
    <row r="127" spans="1:9" x14ac:dyDescent="0.35">
      <c r="A127" s="290"/>
      <c r="B127" s="233"/>
      <c r="C127" s="256"/>
      <c r="D127" s="16">
        <v>4</v>
      </c>
      <c r="E127" s="17">
        <v>5</v>
      </c>
      <c r="F127" s="13">
        <f t="shared" si="21"/>
        <v>20</v>
      </c>
      <c r="G127" s="236"/>
      <c r="H127" s="305"/>
      <c r="I127" s="243"/>
    </row>
    <row r="128" spans="1:9" x14ac:dyDescent="0.35">
      <c r="A128" s="290"/>
      <c r="B128" s="233"/>
      <c r="C128" s="18" t="s">
        <v>17</v>
      </c>
      <c r="D128" s="19">
        <v>3.5</v>
      </c>
      <c r="E128" s="20">
        <f>H128*I119</f>
        <v>6.18</v>
      </c>
      <c r="F128" s="13">
        <f t="shared" si="21"/>
        <v>21.63</v>
      </c>
      <c r="G128" s="236"/>
      <c r="H128" s="81">
        <v>0.04</v>
      </c>
      <c r="I128" s="243"/>
    </row>
    <row r="129" spans="1:9" x14ac:dyDescent="0.35">
      <c r="A129" s="290"/>
      <c r="B129" s="233"/>
      <c r="C129" s="21" t="s">
        <v>18</v>
      </c>
      <c r="D129" s="22">
        <v>3.5</v>
      </c>
      <c r="E129" s="23">
        <f>H129*I119</f>
        <v>78.022499999999994</v>
      </c>
      <c r="F129" s="13">
        <f t="shared" si="21"/>
        <v>273.07874999999996</v>
      </c>
      <c r="G129" s="236"/>
      <c r="H129" s="81">
        <v>0.505</v>
      </c>
      <c r="I129" s="243"/>
    </row>
    <row r="130" spans="1:9" x14ac:dyDescent="0.35">
      <c r="A130" s="290"/>
      <c r="B130" s="233"/>
      <c r="C130" s="24" t="s">
        <v>19</v>
      </c>
      <c r="D130" s="25">
        <v>1.5</v>
      </c>
      <c r="E130" s="26">
        <f>H130*I119</f>
        <v>21.630000000000003</v>
      </c>
      <c r="F130" s="13">
        <f t="shared" si="21"/>
        <v>32.445000000000007</v>
      </c>
      <c r="G130" s="236"/>
      <c r="H130" s="81">
        <v>0.14000000000000001</v>
      </c>
      <c r="I130" s="243"/>
    </row>
    <row r="131" spans="1:9" x14ac:dyDescent="0.35">
      <c r="A131" s="290"/>
      <c r="B131" s="233"/>
      <c r="C131" s="27" t="s">
        <v>20</v>
      </c>
      <c r="D131" s="28">
        <v>3</v>
      </c>
      <c r="E131" s="29">
        <f>H131*I119</f>
        <v>92.7</v>
      </c>
      <c r="F131" s="30">
        <f>D131*E131</f>
        <v>278.10000000000002</v>
      </c>
      <c r="G131" s="236"/>
      <c r="H131" s="81">
        <v>0.6</v>
      </c>
      <c r="I131" s="243"/>
    </row>
    <row r="132" spans="1:9" ht="15" thickBot="1" x14ac:dyDescent="0.4">
      <c r="A132" s="291"/>
      <c r="B132" s="234"/>
      <c r="C132" s="31" t="s">
        <v>21</v>
      </c>
      <c r="D132" s="32">
        <v>1.9</v>
      </c>
      <c r="E132" s="33">
        <f>H132*I119</f>
        <v>61.800000000000004</v>
      </c>
      <c r="F132" s="34">
        <f>D132*E132</f>
        <v>117.42</v>
      </c>
      <c r="G132" s="237"/>
      <c r="H132" s="87">
        <v>0.4</v>
      </c>
      <c r="I132" s="244"/>
    </row>
    <row r="133" spans="1:9" x14ac:dyDescent="0.35">
      <c r="A133" s="290">
        <v>44026</v>
      </c>
      <c r="B133" s="233" t="s">
        <v>11</v>
      </c>
      <c r="C133" s="88" t="s">
        <v>157</v>
      </c>
      <c r="D133" s="83">
        <v>5</v>
      </c>
      <c r="E133" s="84">
        <f>H133*I133</f>
        <v>5.8875000000000002</v>
      </c>
      <c r="F133" s="85">
        <f t="shared" si="21"/>
        <v>29.4375</v>
      </c>
      <c r="G133" s="236">
        <f>SUM(F133:F146)</f>
        <v>409.23625000000004</v>
      </c>
      <c r="H133" s="86">
        <v>0.157</v>
      </c>
      <c r="I133" s="242">
        <f>[1]Feuil1!$F$15+[1]Feuil1!$F$15*0.5</f>
        <v>37.5</v>
      </c>
    </row>
    <row r="134" spans="1:9" x14ac:dyDescent="0.35">
      <c r="A134" s="290"/>
      <c r="B134" s="233"/>
      <c r="C134" s="245" t="s">
        <v>13</v>
      </c>
      <c r="D134" s="247">
        <v>5.9</v>
      </c>
      <c r="E134" s="249">
        <f>H134*I133</f>
        <v>17.7</v>
      </c>
      <c r="F134" s="250">
        <f t="shared" si="21"/>
        <v>104.43</v>
      </c>
      <c r="G134" s="236"/>
      <c r="H134" s="304">
        <v>0.47199999999999998</v>
      </c>
      <c r="I134" s="243"/>
    </row>
    <row r="135" spans="1:9" x14ac:dyDescent="0.35">
      <c r="A135" s="290"/>
      <c r="B135" s="233"/>
      <c r="C135" s="246"/>
      <c r="D135" s="248"/>
      <c r="E135" s="249"/>
      <c r="F135" s="251"/>
      <c r="G135" s="236"/>
      <c r="H135" s="305"/>
      <c r="I135" s="243"/>
    </row>
    <row r="136" spans="1:9" x14ac:dyDescent="0.35">
      <c r="A136" s="290"/>
      <c r="B136" s="233"/>
      <c r="C136" s="10" t="s">
        <v>14</v>
      </c>
      <c r="D136" s="11">
        <v>3</v>
      </c>
      <c r="E136" s="12">
        <f>H136*I133</f>
        <v>3.4874999999999998</v>
      </c>
      <c r="F136" s="13">
        <f t="shared" ref="F136:F137" si="22">D136*E136</f>
        <v>10.462499999999999</v>
      </c>
      <c r="G136" s="236"/>
      <c r="H136" s="81">
        <v>9.2999999999999999E-2</v>
      </c>
      <c r="I136" s="243"/>
    </row>
    <row r="137" spans="1:9" x14ac:dyDescent="0.35">
      <c r="A137" s="290"/>
      <c r="B137" s="233"/>
      <c r="C137" s="252" t="s">
        <v>15</v>
      </c>
      <c r="D137" s="254">
        <v>4</v>
      </c>
      <c r="E137" s="15">
        <v>1</v>
      </c>
      <c r="F137" s="13">
        <f t="shared" si="22"/>
        <v>4</v>
      </c>
      <c r="G137" s="236"/>
      <c r="H137" s="304">
        <v>9.2999999999999999E-2</v>
      </c>
      <c r="I137" s="243"/>
    </row>
    <row r="138" spans="1:9" x14ac:dyDescent="0.35">
      <c r="A138" s="290"/>
      <c r="B138" s="233"/>
      <c r="C138" s="253"/>
      <c r="D138" s="255"/>
      <c r="E138" s="15">
        <v>2</v>
      </c>
      <c r="F138" s="13">
        <f>D137*E138</f>
        <v>8</v>
      </c>
      <c r="G138" s="236"/>
      <c r="H138" s="305"/>
      <c r="I138" s="243"/>
    </row>
    <row r="139" spans="1:9" x14ac:dyDescent="0.35">
      <c r="A139" s="290"/>
      <c r="B139" s="233"/>
      <c r="C139" s="256" t="s">
        <v>16</v>
      </c>
      <c r="D139" s="16">
        <v>3</v>
      </c>
      <c r="E139" s="17">
        <v>7</v>
      </c>
      <c r="F139" s="13">
        <f t="shared" ref="F139:F148" si="23">D139*E139</f>
        <v>21</v>
      </c>
      <c r="G139" s="236"/>
      <c r="H139" s="304">
        <v>0.185</v>
      </c>
      <c r="I139" s="243"/>
    </row>
    <row r="140" spans="1:9" x14ac:dyDescent="0.35">
      <c r="A140" s="290"/>
      <c r="B140" s="233"/>
      <c r="C140" s="256"/>
      <c r="D140" s="16">
        <v>3.5</v>
      </c>
      <c r="E140" s="17">
        <v>7</v>
      </c>
      <c r="F140" s="13">
        <f t="shared" si="23"/>
        <v>24.5</v>
      </c>
      <c r="G140" s="236"/>
      <c r="H140" s="306"/>
      <c r="I140" s="243"/>
    </row>
    <row r="141" spans="1:9" x14ac:dyDescent="0.35">
      <c r="A141" s="290"/>
      <c r="B141" s="233"/>
      <c r="C141" s="256"/>
      <c r="D141" s="16">
        <v>4</v>
      </c>
      <c r="E141" s="17">
        <v>8</v>
      </c>
      <c r="F141" s="13">
        <f t="shared" si="23"/>
        <v>32</v>
      </c>
      <c r="G141" s="236"/>
      <c r="H141" s="305"/>
      <c r="I141" s="243"/>
    </row>
    <row r="142" spans="1:9" x14ac:dyDescent="0.35">
      <c r="A142" s="290"/>
      <c r="B142" s="233"/>
      <c r="C142" s="18" t="s">
        <v>17</v>
      </c>
      <c r="D142" s="19">
        <v>3.5</v>
      </c>
      <c r="E142" s="20">
        <f>H142*I133</f>
        <v>1.5</v>
      </c>
      <c r="F142" s="13">
        <f t="shared" si="23"/>
        <v>5.25</v>
      </c>
      <c r="G142" s="236"/>
      <c r="H142" s="81">
        <v>0.04</v>
      </c>
      <c r="I142" s="243"/>
    </row>
    <row r="143" spans="1:9" x14ac:dyDescent="0.35">
      <c r="A143" s="290"/>
      <c r="B143" s="233"/>
      <c r="C143" s="21" t="s">
        <v>18</v>
      </c>
      <c r="D143" s="22">
        <v>3.5</v>
      </c>
      <c r="E143" s="23">
        <f>H143*I133</f>
        <v>18.9375</v>
      </c>
      <c r="F143" s="13">
        <f t="shared" si="23"/>
        <v>66.28125</v>
      </c>
      <c r="G143" s="236"/>
      <c r="H143" s="81">
        <v>0.505</v>
      </c>
      <c r="I143" s="243"/>
    </row>
    <row r="144" spans="1:9" x14ac:dyDescent="0.35">
      <c r="A144" s="290"/>
      <c r="B144" s="233"/>
      <c r="C144" s="24" t="s">
        <v>19</v>
      </c>
      <c r="D144" s="25">
        <v>1.5</v>
      </c>
      <c r="E144" s="26">
        <f>H144*I133</f>
        <v>5.2500000000000009</v>
      </c>
      <c r="F144" s="13">
        <f t="shared" si="23"/>
        <v>7.8750000000000018</v>
      </c>
      <c r="G144" s="236"/>
      <c r="H144" s="81">
        <v>0.14000000000000001</v>
      </c>
      <c r="I144" s="243"/>
    </row>
    <row r="145" spans="1:9" x14ac:dyDescent="0.35">
      <c r="A145" s="290"/>
      <c r="B145" s="233"/>
      <c r="C145" s="27" t="s">
        <v>20</v>
      </c>
      <c r="D145" s="28">
        <v>3</v>
      </c>
      <c r="E145" s="29">
        <f>H145*I133</f>
        <v>22.5</v>
      </c>
      <c r="F145" s="30">
        <f>D145*E145</f>
        <v>67.5</v>
      </c>
      <c r="G145" s="236"/>
      <c r="H145" s="81">
        <v>0.6</v>
      </c>
      <c r="I145" s="243"/>
    </row>
    <row r="146" spans="1:9" ht="15" thickBot="1" x14ac:dyDescent="0.4">
      <c r="A146" s="291"/>
      <c r="B146" s="234"/>
      <c r="C146" s="31" t="s">
        <v>21</v>
      </c>
      <c r="D146" s="32">
        <v>1.9</v>
      </c>
      <c r="E146" s="33">
        <f>H146*I133</f>
        <v>15</v>
      </c>
      <c r="F146" s="34">
        <f>D146*E146</f>
        <v>28.5</v>
      </c>
      <c r="G146" s="237"/>
      <c r="H146" s="87">
        <v>0.4</v>
      </c>
      <c r="I146" s="244"/>
    </row>
    <row r="147" spans="1:9" x14ac:dyDescent="0.35">
      <c r="A147" s="290">
        <v>44027</v>
      </c>
      <c r="B147" s="233" t="s">
        <v>11</v>
      </c>
      <c r="C147" s="88" t="s">
        <v>158</v>
      </c>
      <c r="D147" s="83">
        <v>5</v>
      </c>
      <c r="E147" s="84">
        <f>H147*I147</f>
        <v>23.079000000000001</v>
      </c>
      <c r="F147" s="85">
        <f t="shared" si="23"/>
        <v>115.39500000000001</v>
      </c>
      <c r="G147" s="236">
        <f>SUM(F147:F160)</f>
        <v>1365.8661000000002</v>
      </c>
      <c r="H147" s="86">
        <v>0.157</v>
      </c>
      <c r="I147" s="242">
        <f>[1]Feuil1!$F$16+([1]Feuil1!$F$16*0.5)</f>
        <v>147</v>
      </c>
    </row>
    <row r="148" spans="1:9" x14ac:dyDescent="0.35">
      <c r="A148" s="290"/>
      <c r="B148" s="233"/>
      <c r="C148" s="245" t="s">
        <v>13</v>
      </c>
      <c r="D148" s="247">
        <v>5.9</v>
      </c>
      <c r="E148" s="249">
        <f>H148*I147</f>
        <v>69.384</v>
      </c>
      <c r="F148" s="250">
        <f t="shared" si="23"/>
        <v>409.36560000000003</v>
      </c>
      <c r="G148" s="236"/>
      <c r="H148" s="304">
        <v>0.47199999999999998</v>
      </c>
      <c r="I148" s="243"/>
    </row>
    <row r="149" spans="1:9" x14ac:dyDescent="0.35">
      <c r="A149" s="290"/>
      <c r="B149" s="233"/>
      <c r="C149" s="246"/>
      <c r="D149" s="248"/>
      <c r="E149" s="249"/>
      <c r="F149" s="251"/>
      <c r="G149" s="236"/>
      <c r="H149" s="305"/>
      <c r="I149" s="243"/>
    </row>
    <row r="150" spans="1:9" x14ac:dyDescent="0.35">
      <c r="A150" s="290"/>
      <c r="B150" s="233"/>
      <c r="C150" s="10" t="s">
        <v>14</v>
      </c>
      <c r="D150" s="11">
        <v>3</v>
      </c>
      <c r="E150" s="12">
        <f>H150*I147</f>
        <v>13.670999999999999</v>
      </c>
      <c r="F150" s="13">
        <f t="shared" ref="F150:F151" si="24">D150*E150</f>
        <v>41.012999999999998</v>
      </c>
      <c r="G150" s="236"/>
      <c r="H150" s="81">
        <v>9.2999999999999999E-2</v>
      </c>
      <c r="I150" s="243"/>
    </row>
    <row r="151" spans="1:9" x14ac:dyDescent="0.35">
      <c r="A151" s="290"/>
      <c r="B151" s="233"/>
      <c r="C151" s="252" t="s">
        <v>15</v>
      </c>
      <c r="D151" s="254">
        <v>4</v>
      </c>
      <c r="E151" s="15">
        <v>7</v>
      </c>
      <c r="F151" s="13">
        <f t="shared" si="24"/>
        <v>28</v>
      </c>
      <c r="G151" s="236"/>
      <c r="H151" s="304">
        <v>9.2999999999999999E-2</v>
      </c>
      <c r="I151" s="243"/>
    </row>
    <row r="152" spans="1:9" x14ac:dyDescent="0.35">
      <c r="A152" s="290"/>
      <c r="B152" s="233"/>
      <c r="C152" s="253"/>
      <c r="D152" s="255"/>
      <c r="E152" s="15">
        <v>7</v>
      </c>
      <c r="F152" s="13">
        <f>D151*E152</f>
        <v>28</v>
      </c>
      <c r="G152" s="236"/>
      <c r="H152" s="305"/>
      <c r="I152" s="243"/>
    </row>
    <row r="153" spans="1:9" x14ac:dyDescent="0.35">
      <c r="A153" s="290"/>
      <c r="B153" s="233"/>
      <c r="C153" s="256" t="s">
        <v>16</v>
      </c>
      <c r="D153" s="16">
        <v>3</v>
      </c>
      <c r="E153" s="17">
        <v>5</v>
      </c>
      <c r="F153" s="13">
        <f t="shared" ref="F153:F163" si="25">D153*E153</f>
        <v>15</v>
      </c>
      <c r="G153" s="236"/>
      <c r="H153" s="304">
        <v>0.185</v>
      </c>
      <c r="I153" s="243"/>
    </row>
    <row r="154" spans="1:9" x14ac:dyDescent="0.35">
      <c r="A154" s="290"/>
      <c r="B154" s="233"/>
      <c r="C154" s="256"/>
      <c r="D154" s="16">
        <v>3.5</v>
      </c>
      <c r="E154" s="17">
        <v>5</v>
      </c>
      <c r="F154" s="13">
        <f t="shared" si="25"/>
        <v>17.5</v>
      </c>
      <c r="G154" s="236"/>
      <c r="H154" s="306"/>
      <c r="I154" s="243"/>
    </row>
    <row r="155" spans="1:9" x14ac:dyDescent="0.35">
      <c r="A155" s="290"/>
      <c r="B155" s="233"/>
      <c r="C155" s="256"/>
      <c r="D155" s="16">
        <v>4</v>
      </c>
      <c r="E155" s="17">
        <v>6</v>
      </c>
      <c r="F155" s="13">
        <f t="shared" si="25"/>
        <v>24</v>
      </c>
      <c r="G155" s="236"/>
      <c r="H155" s="305"/>
      <c r="I155" s="243"/>
    </row>
    <row r="156" spans="1:9" x14ac:dyDescent="0.35">
      <c r="A156" s="290"/>
      <c r="B156" s="233"/>
      <c r="C156" s="18" t="s">
        <v>17</v>
      </c>
      <c r="D156" s="19">
        <v>3.5</v>
      </c>
      <c r="E156" s="20">
        <f>H156*I147</f>
        <v>5.88</v>
      </c>
      <c r="F156" s="13">
        <f t="shared" si="25"/>
        <v>20.58</v>
      </c>
      <c r="G156" s="236"/>
      <c r="H156" s="81">
        <v>0.04</v>
      </c>
      <c r="I156" s="243"/>
    </row>
    <row r="157" spans="1:9" x14ac:dyDescent="0.35">
      <c r="A157" s="290"/>
      <c r="B157" s="233"/>
      <c r="C157" s="21" t="s">
        <v>18</v>
      </c>
      <c r="D157" s="22">
        <v>3.5</v>
      </c>
      <c r="E157" s="23">
        <f>H157*I147</f>
        <v>74.234999999999999</v>
      </c>
      <c r="F157" s="13">
        <f t="shared" si="25"/>
        <v>259.82249999999999</v>
      </c>
      <c r="G157" s="236"/>
      <c r="H157" s="81">
        <v>0.505</v>
      </c>
      <c r="I157" s="243"/>
    </row>
    <row r="158" spans="1:9" x14ac:dyDescent="0.35">
      <c r="A158" s="290"/>
      <c r="B158" s="233"/>
      <c r="C158" s="24" t="s">
        <v>19</v>
      </c>
      <c r="D158" s="25">
        <v>1.5</v>
      </c>
      <c r="E158" s="26">
        <f>H158*I147</f>
        <v>20.580000000000002</v>
      </c>
      <c r="F158" s="13">
        <f t="shared" si="25"/>
        <v>30.870000000000005</v>
      </c>
      <c r="G158" s="236"/>
      <c r="H158" s="81">
        <v>0.14000000000000001</v>
      </c>
      <c r="I158" s="243"/>
    </row>
    <row r="159" spans="1:9" x14ac:dyDescent="0.35">
      <c r="A159" s="290"/>
      <c r="B159" s="233"/>
      <c r="C159" s="27" t="s">
        <v>20</v>
      </c>
      <c r="D159" s="28">
        <v>3</v>
      </c>
      <c r="E159" s="29">
        <f>H159*I147</f>
        <v>88.2</v>
      </c>
      <c r="F159" s="30">
        <f>D159*E159</f>
        <v>264.60000000000002</v>
      </c>
      <c r="G159" s="236"/>
      <c r="H159" s="81">
        <v>0.6</v>
      </c>
      <c r="I159" s="243"/>
    </row>
    <row r="160" spans="1:9" ht="15" thickBot="1" x14ac:dyDescent="0.4">
      <c r="A160" s="291"/>
      <c r="B160" s="234"/>
      <c r="C160" s="31" t="s">
        <v>21</v>
      </c>
      <c r="D160" s="32">
        <v>1.9</v>
      </c>
      <c r="E160" s="33">
        <f>H160*I147</f>
        <v>58.800000000000004</v>
      </c>
      <c r="F160" s="34">
        <f>D160*E160</f>
        <v>111.72</v>
      </c>
      <c r="G160" s="237"/>
      <c r="H160" s="87">
        <v>0.4</v>
      </c>
      <c r="I160" s="244"/>
    </row>
    <row r="161" spans="1:9" ht="15" thickBot="1" x14ac:dyDescent="0.4">
      <c r="A161" s="90">
        <v>44028</v>
      </c>
      <c r="B161" s="91" t="s">
        <v>83</v>
      </c>
      <c r="C161" s="38" t="s">
        <v>24</v>
      </c>
      <c r="D161" s="39">
        <v>0</v>
      </c>
      <c r="E161" s="47">
        <v>0</v>
      </c>
      <c r="F161" s="48">
        <f t="shared" si="25"/>
        <v>0</v>
      </c>
      <c r="G161" s="49">
        <v>0</v>
      </c>
      <c r="H161" s="37"/>
      <c r="I161" s="111"/>
    </row>
    <row r="162" spans="1:9" x14ac:dyDescent="0.35">
      <c r="A162" s="290">
        <v>44029</v>
      </c>
      <c r="B162" s="233" t="s">
        <v>11</v>
      </c>
      <c r="C162" s="88" t="s">
        <v>157</v>
      </c>
      <c r="D162" s="83">
        <v>5</v>
      </c>
      <c r="E162" s="84">
        <f>H162*I162</f>
        <v>12.952500000000001</v>
      </c>
      <c r="F162" s="85">
        <f t="shared" si="25"/>
        <v>64.762500000000003</v>
      </c>
      <c r="G162" s="236">
        <f>SUM(F162:F175)</f>
        <v>812.91975000000014</v>
      </c>
      <c r="H162" s="86">
        <v>0.157</v>
      </c>
      <c r="I162" s="242">
        <f>[1]Feuil1!$F$18+([1]Feuil1!$F$18*0.5)</f>
        <v>82.5</v>
      </c>
    </row>
    <row r="163" spans="1:9" x14ac:dyDescent="0.35">
      <c r="A163" s="290"/>
      <c r="B163" s="233"/>
      <c r="C163" s="245" t="s">
        <v>13</v>
      </c>
      <c r="D163" s="247">
        <v>5.9</v>
      </c>
      <c r="E163" s="249">
        <f>H163*I162</f>
        <v>38.94</v>
      </c>
      <c r="F163" s="250">
        <f t="shared" si="25"/>
        <v>229.74600000000001</v>
      </c>
      <c r="G163" s="236"/>
      <c r="H163" s="304">
        <v>0.47199999999999998</v>
      </c>
      <c r="I163" s="243"/>
    </row>
    <row r="164" spans="1:9" x14ac:dyDescent="0.35">
      <c r="A164" s="290"/>
      <c r="B164" s="233"/>
      <c r="C164" s="246"/>
      <c r="D164" s="248"/>
      <c r="E164" s="249"/>
      <c r="F164" s="251"/>
      <c r="G164" s="236"/>
      <c r="H164" s="305"/>
      <c r="I164" s="243"/>
    </row>
    <row r="165" spans="1:9" x14ac:dyDescent="0.35">
      <c r="A165" s="290"/>
      <c r="B165" s="233"/>
      <c r="C165" s="10" t="s">
        <v>14</v>
      </c>
      <c r="D165" s="11">
        <v>3</v>
      </c>
      <c r="E165" s="12">
        <f>H165*I162</f>
        <v>7.6725000000000003</v>
      </c>
      <c r="F165" s="13">
        <f t="shared" ref="F165:F166" si="26">D165*E165</f>
        <v>23.017500000000002</v>
      </c>
      <c r="G165" s="236"/>
      <c r="H165" s="81">
        <v>9.2999999999999999E-2</v>
      </c>
      <c r="I165" s="243"/>
    </row>
    <row r="166" spans="1:9" x14ac:dyDescent="0.35">
      <c r="A166" s="290"/>
      <c r="B166" s="233"/>
      <c r="C166" s="252" t="s">
        <v>15</v>
      </c>
      <c r="D166" s="254">
        <v>4</v>
      </c>
      <c r="E166" s="15">
        <v>4</v>
      </c>
      <c r="F166" s="13">
        <f t="shared" si="26"/>
        <v>16</v>
      </c>
      <c r="G166" s="236"/>
      <c r="H166" s="304">
        <v>9.2999999999999999E-2</v>
      </c>
      <c r="I166" s="243"/>
    </row>
    <row r="167" spans="1:9" x14ac:dyDescent="0.35">
      <c r="A167" s="290"/>
      <c r="B167" s="233"/>
      <c r="C167" s="253"/>
      <c r="D167" s="255"/>
      <c r="E167" s="15">
        <v>4</v>
      </c>
      <c r="F167" s="13">
        <f>D166*E167</f>
        <v>16</v>
      </c>
      <c r="G167" s="236"/>
      <c r="H167" s="305"/>
      <c r="I167" s="243"/>
    </row>
    <row r="168" spans="1:9" x14ac:dyDescent="0.35">
      <c r="A168" s="290"/>
      <c r="B168" s="233"/>
      <c r="C168" s="256" t="s">
        <v>16</v>
      </c>
      <c r="D168" s="16">
        <v>3</v>
      </c>
      <c r="E168" s="17">
        <v>7</v>
      </c>
      <c r="F168" s="13">
        <f t="shared" ref="F168:F177" si="27">D168*E168</f>
        <v>21</v>
      </c>
      <c r="G168" s="236"/>
      <c r="H168" s="304">
        <v>0.185</v>
      </c>
      <c r="I168" s="243"/>
    </row>
    <row r="169" spans="1:9" x14ac:dyDescent="0.35">
      <c r="A169" s="290"/>
      <c r="B169" s="233"/>
      <c r="C169" s="256"/>
      <c r="D169" s="16">
        <v>3.5</v>
      </c>
      <c r="E169" s="17">
        <v>7</v>
      </c>
      <c r="F169" s="13">
        <f t="shared" si="27"/>
        <v>24.5</v>
      </c>
      <c r="G169" s="236"/>
      <c r="H169" s="306"/>
      <c r="I169" s="243"/>
    </row>
    <row r="170" spans="1:9" x14ac:dyDescent="0.35">
      <c r="A170" s="290"/>
      <c r="B170" s="233"/>
      <c r="C170" s="256"/>
      <c r="D170" s="16">
        <v>4</v>
      </c>
      <c r="E170" s="17">
        <v>8</v>
      </c>
      <c r="F170" s="13">
        <f t="shared" si="27"/>
        <v>32</v>
      </c>
      <c r="G170" s="236"/>
      <c r="H170" s="305"/>
      <c r="I170" s="243"/>
    </row>
    <row r="171" spans="1:9" x14ac:dyDescent="0.35">
      <c r="A171" s="290"/>
      <c r="B171" s="233"/>
      <c r="C171" s="18" t="s">
        <v>17</v>
      </c>
      <c r="D171" s="19">
        <v>3.5</v>
      </c>
      <c r="E171" s="20">
        <f>H171*I162</f>
        <v>3.3000000000000003</v>
      </c>
      <c r="F171" s="13">
        <f t="shared" si="27"/>
        <v>11.55</v>
      </c>
      <c r="G171" s="236"/>
      <c r="H171" s="81">
        <v>0.04</v>
      </c>
      <c r="I171" s="243"/>
    </row>
    <row r="172" spans="1:9" x14ac:dyDescent="0.35">
      <c r="A172" s="290"/>
      <c r="B172" s="233"/>
      <c r="C172" s="21" t="s">
        <v>18</v>
      </c>
      <c r="D172" s="22">
        <v>3.5</v>
      </c>
      <c r="E172" s="23">
        <f>H172*I162</f>
        <v>41.662500000000001</v>
      </c>
      <c r="F172" s="13">
        <f t="shared" si="27"/>
        <v>145.81874999999999</v>
      </c>
      <c r="G172" s="236"/>
      <c r="H172" s="81">
        <v>0.505</v>
      </c>
      <c r="I172" s="243"/>
    </row>
    <row r="173" spans="1:9" x14ac:dyDescent="0.35">
      <c r="A173" s="290"/>
      <c r="B173" s="233"/>
      <c r="C173" s="24" t="s">
        <v>19</v>
      </c>
      <c r="D173" s="25">
        <v>1.5</v>
      </c>
      <c r="E173" s="26">
        <f>H173*I162</f>
        <v>11.55</v>
      </c>
      <c r="F173" s="13">
        <f t="shared" si="27"/>
        <v>17.325000000000003</v>
      </c>
      <c r="G173" s="236"/>
      <c r="H173" s="81">
        <v>0.14000000000000001</v>
      </c>
      <c r="I173" s="243"/>
    </row>
    <row r="174" spans="1:9" x14ac:dyDescent="0.35">
      <c r="A174" s="290"/>
      <c r="B174" s="233"/>
      <c r="C174" s="27" t="s">
        <v>20</v>
      </c>
      <c r="D174" s="28">
        <v>3</v>
      </c>
      <c r="E174" s="29">
        <f>H174*I162</f>
        <v>49.5</v>
      </c>
      <c r="F174" s="30">
        <f>D174*E174</f>
        <v>148.5</v>
      </c>
      <c r="G174" s="236"/>
      <c r="H174" s="81">
        <v>0.6</v>
      </c>
      <c r="I174" s="243"/>
    </row>
    <row r="175" spans="1:9" ht="15" thickBot="1" x14ac:dyDescent="0.4">
      <c r="A175" s="291"/>
      <c r="B175" s="234"/>
      <c r="C175" s="31" t="s">
        <v>21</v>
      </c>
      <c r="D175" s="32">
        <v>1.9</v>
      </c>
      <c r="E175" s="33">
        <f>H175*I162</f>
        <v>33</v>
      </c>
      <c r="F175" s="34">
        <f>D175*E175</f>
        <v>62.699999999999996</v>
      </c>
      <c r="G175" s="237"/>
      <c r="H175" s="87">
        <v>0.4</v>
      </c>
      <c r="I175" s="244"/>
    </row>
    <row r="176" spans="1:9" x14ac:dyDescent="0.35">
      <c r="A176" s="290">
        <v>44030</v>
      </c>
      <c r="B176" s="233" t="s">
        <v>11</v>
      </c>
      <c r="C176" s="88" t="s">
        <v>159</v>
      </c>
      <c r="D176" s="83">
        <v>5</v>
      </c>
      <c r="E176" s="84">
        <f>H176*I176</f>
        <v>28.26</v>
      </c>
      <c r="F176" s="85">
        <f t="shared" si="27"/>
        <v>141.30000000000001</v>
      </c>
      <c r="G176" s="236"/>
      <c r="H176" s="86">
        <v>0.157</v>
      </c>
      <c r="I176" s="242">
        <f>[1]Feuil1!$F$19+([1]Feuil1!$F$19*0.5)</f>
        <v>180</v>
      </c>
    </row>
    <row r="177" spans="1:9" x14ac:dyDescent="0.35">
      <c r="A177" s="290"/>
      <c r="B177" s="233"/>
      <c r="C177" s="245" t="s">
        <v>13</v>
      </c>
      <c r="D177" s="247">
        <v>5.9</v>
      </c>
      <c r="E177" s="249">
        <f>H177*I176</f>
        <v>84.96</v>
      </c>
      <c r="F177" s="250">
        <f t="shared" si="27"/>
        <v>501.26400000000001</v>
      </c>
      <c r="G177" s="236"/>
      <c r="H177" s="304">
        <v>0.47199999999999998</v>
      </c>
      <c r="I177" s="243"/>
    </row>
    <row r="178" spans="1:9" x14ac:dyDescent="0.35">
      <c r="A178" s="290"/>
      <c r="B178" s="233"/>
      <c r="C178" s="246"/>
      <c r="D178" s="248"/>
      <c r="E178" s="249"/>
      <c r="F178" s="251"/>
      <c r="G178" s="236"/>
      <c r="H178" s="305"/>
      <c r="I178" s="243"/>
    </row>
    <row r="179" spans="1:9" x14ac:dyDescent="0.35">
      <c r="A179" s="290"/>
      <c r="B179" s="233"/>
      <c r="C179" s="10" t="s">
        <v>14</v>
      </c>
      <c r="D179" s="11">
        <v>3</v>
      </c>
      <c r="E179" s="12">
        <f>H179*I176</f>
        <v>16.739999999999998</v>
      </c>
      <c r="F179" s="13">
        <f t="shared" ref="F179:F180" si="28">D179*E179</f>
        <v>50.22</v>
      </c>
      <c r="G179" s="236"/>
      <c r="H179" s="81">
        <v>9.2999999999999999E-2</v>
      </c>
      <c r="I179" s="243"/>
    </row>
    <row r="180" spans="1:9" x14ac:dyDescent="0.35">
      <c r="A180" s="290"/>
      <c r="B180" s="233"/>
      <c r="C180" s="252" t="s">
        <v>15</v>
      </c>
      <c r="D180" s="254">
        <v>4</v>
      </c>
      <c r="E180" s="15">
        <v>8</v>
      </c>
      <c r="F180" s="13">
        <f t="shared" si="28"/>
        <v>32</v>
      </c>
      <c r="G180" s="236"/>
      <c r="H180" s="304">
        <v>9.2999999999999999E-2</v>
      </c>
      <c r="I180" s="243"/>
    </row>
    <row r="181" spans="1:9" x14ac:dyDescent="0.35">
      <c r="A181" s="290"/>
      <c r="B181" s="233"/>
      <c r="C181" s="253"/>
      <c r="D181" s="255"/>
      <c r="E181" s="15">
        <v>9</v>
      </c>
      <c r="F181" s="13">
        <f>D180*E181</f>
        <v>36</v>
      </c>
      <c r="G181" s="236"/>
      <c r="H181" s="305"/>
      <c r="I181" s="243"/>
    </row>
    <row r="182" spans="1:9" x14ac:dyDescent="0.35">
      <c r="A182" s="290"/>
      <c r="B182" s="233"/>
      <c r="C182" s="256" t="s">
        <v>16</v>
      </c>
      <c r="D182" s="16">
        <v>3</v>
      </c>
      <c r="E182" s="17">
        <v>7</v>
      </c>
      <c r="F182" s="13">
        <f t="shared" ref="F182:F187" si="29">D182*E182</f>
        <v>21</v>
      </c>
      <c r="G182" s="236"/>
      <c r="H182" s="304">
        <v>0.185</v>
      </c>
      <c r="I182" s="243"/>
    </row>
    <row r="183" spans="1:9" x14ac:dyDescent="0.35">
      <c r="A183" s="290"/>
      <c r="B183" s="233"/>
      <c r="C183" s="256"/>
      <c r="D183" s="16">
        <v>3.5</v>
      </c>
      <c r="E183" s="17">
        <v>7</v>
      </c>
      <c r="F183" s="13">
        <f t="shared" si="29"/>
        <v>24.5</v>
      </c>
      <c r="G183" s="236"/>
      <c r="H183" s="306"/>
      <c r="I183" s="243"/>
    </row>
    <row r="184" spans="1:9" x14ac:dyDescent="0.35">
      <c r="A184" s="290"/>
      <c r="B184" s="233"/>
      <c r="C184" s="256"/>
      <c r="D184" s="16">
        <v>4</v>
      </c>
      <c r="E184" s="17">
        <v>7</v>
      </c>
      <c r="F184" s="13">
        <f t="shared" si="29"/>
        <v>28</v>
      </c>
      <c r="G184" s="236"/>
      <c r="H184" s="305"/>
      <c r="I184" s="243"/>
    </row>
    <row r="185" spans="1:9" x14ac:dyDescent="0.35">
      <c r="A185" s="290"/>
      <c r="B185" s="233"/>
      <c r="C185" s="18" t="s">
        <v>17</v>
      </c>
      <c r="D185" s="19">
        <v>3.5</v>
      </c>
      <c r="E185" s="20">
        <f>H185*I176</f>
        <v>7.2</v>
      </c>
      <c r="F185" s="13">
        <f t="shared" si="29"/>
        <v>25.2</v>
      </c>
      <c r="G185" s="236"/>
      <c r="H185" s="81">
        <v>0.04</v>
      </c>
      <c r="I185" s="243"/>
    </row>
    <row r="186" spans="1:9" x14ac:dyDescent="0.35">
      <c r="A186" s="290"/>
      <c r="B186" s="233"/>
      <c r="C186" s="21" t="s">
        <v>18</v>
      </c>
      <c r="D186" s="22">
        <v>3.5</v>
      </c>
      <c r="E186" s="23">
        <f>H186*I176</f>
        <v>90.9</v>
      </c>
      <c r="F186" s="13">
        <f t="shared" si="29"/>
        <v>318.15000000000003</v>
      </c>
      <c r="G186" s="236"/>
      <c r="H186" s="81">
        <v>0.505</v>
      </c>
      <c r="I186" s="243"/>
    </row>
    <row r="187" spans="1:9" x14ac:dyDescent="0.35">
      <c r="A187" s="290"/>
      <c r="B187" s="233"/>
      <c r="C187" s="24" t="s">
        <v>19</v>
      </c>
      <c r="D187" s="25">
        <v>1.5</v>
      </c>
      <c r="E187" s="26">
        <f>H187*I176</f>
        <v>25.200000000000003</v>
      </c>
      <c r="F187" s="13">
        <f t="shared" si="29"/>
        <v>37.800000000000004</v>
      </c>
      <c r="G187" s="236"/>
      <c r="H187" s="81">
        <v>0.14000000000000001</v>
      </c>
      <c r="I187" s="243"/>
    </row>
    <row r="188" spans="1:9" x14ac:dyDescent="0.35">
      <c r="A188" s="290"/>
      <c r="B188" s="233"/>
      <c r="C188" s="27" t="s">
        <v>20</v>
      </c>
      <c r="D188" s="28">
        <v>3</v>
      </c>
      <c r="E188" s="29">
        <f>H188*I176</f>
        <v>108</v>
      </c>
      <c r="F188" s="30">
        <f>D188*E188</f>
        <v>324</v>
      </c>
      <c r="G188" s="236"/>
      <c r="H188" s="81">
        <v>0.6</v>
      </c>
      <c r="I188" s="243"/>
    </row>
    <row r="189" spans="1:9" ht="15" thickBot="1" x14ac:dyDescent="0.4">
      <c r="A189" s="291"/>
      <c r="B189" s="234"/>
      <c r="C189" s="31" t="s">
        <v>21</v>
      </c>
      <c r="D189" s="32">
        <v>1.9</v>
      </c>
      <c r="E189" s="33">
        <f>H189*I176</f>
        <v>72</v>
      </c>
      <c r="F189" s="34">
        <f>D189*E189</f>
        <v>136.79999999999998</v>
      </c>
      <c r="G189" s="237"/>
      <c r="H189" s="87">
        <v>0.4</v>
      </c>
      <c r="I189" s="244"/>
    </row>
    <row r="190" spans="1:9" x14ac:dyDescent="0.35">
      <c r="A190" s="290">
        <v>44031</v>
      </c>
      <c r="B190" s="233" t="s">
        <v>11</v>
      </c>
      <c r="C190" s="88" t="s">
        <v>159</v>
      </c>
      <c r="D190" s="83">
        <v>5</v>
      </c>
      <c r="E190" s="84">
        <f>H190*I190</f>
        <v>21.430499999999999</v>
      </c>
      <c r="F190" s="85">
        <f t="shared" ref="F190:F191" si="30">D190*E190</f>
        <v>107.15249999999999</v>
      </c>
      <c r="G190" s="236">
        <f>SUM(F190:F203)</f>
        <v>1261.83995</v>
      </c>
      <c r="H190" s="86">
        <v>0.157</v>
      </c>
      <c r="I190" s="242">
        <f>[1]Feuil1!$F$20+([1]Feuil1!$F$20*0.5)</f>
        <v>136.5</v>
      </c>
    </row>
    <row r="191" spans="1:9" x14ac:dyDescent="0.35">
      <c r="A191" s="290"/>
      <c r="B191" s="233"/>
      <c r="C191" s="245" t="s">
        <v>13</v>
      </c>
      <c r="D191" s="247">
        <v>5.9</v>
      </c>
      <c r="E191" s="249">
        <f>H191*I190</f>
        <v>64.427999999999997</v>
      </c>
      <c r="F191" s="250">
        <f t="shared" si="30"/>
        <v>380.12520000000001</v>
      </c>
      <c r="G191" s="236"/>
      <c r="H191" s="304">
        <v>0.47199999999999998</v>
      </c>
      <c r="I191" s="243"/>
    </row>
    <row r="192" spans="1:9" x14ac:dyDescent="0.35">
      <c r="A192" s="290"/>
      <c r="B192" s="233"/>
      <c r="C192" s="246"/>
      <c r="D192" s="248"/>
      <c r="E192" s="249"/>
      <c r="F192" s="251"/>
      <c r="G192" s="236"/>
      <c r="H192" s="305"/>
      <c r="I192" s="243"/>
    </row>
    <row r="193" spans="1:9" x14ac:dyDescent="0.35">
      <c r="A193" s="290"/>
      <c r="B193" s="233"/>
      <c r="C193" s="10" t="s">
        <v>14</v>
      </c>
      <c r="D193" s="11">
        <v>3</v>
      </c>
      <c r="E193" s="12">
        <f>H193*I190</f>
        <v>12.6945</v>
      </c>
      <c r="F193" s="13">
        <f t="shared" ref="F193:F194" si="31">D193*E193</f>
        <v>38.083500000000001</v>
      </c>
      <c r="G193" s="236"/>
      <c r="H193" s="81">
        <v>9.2999999999999999E-2</v>
      </c>
      <c r="I193" s="243"/>
    </row>
    <row r="194" spans="1:9" x14ac:dyDescent="0.35">
      <c r="A194" s="290"/>
      <c r="B194" s="233"/>
      <c r="C194" s="252" t="s">
        <v>15</v>
      </c>
      <c r="D194" s="254">
        <v>4</v>
      </c>
      <c r="E194" s="15">
        <v>6</v>
      </c>
      <c r="F194" s="13">
        <f t="shared" si="31"/>
        <v>24</v>
      </c>
      <c r="G194" s="236"/>
      <c r="H194" s="304">
        <v>9.2999999999999999E-2</v>
      </c>
      <c r="I194" s="243"/>
    </row>
    <row r="195" spans="1:9" x14ac:dyDescent="0.35">
      <c r="A195" s="290"/>
      <c r="B195" s="233"/>
      <c r="C195" s="253"/>
      <c r="D195" s="255"/>
      <c r="E195" s="15">
        <v>7</v>
      </c>
      <c r="F195" s="13">
        <f>D194*E195</f>
        <v>28</v>
      </c>
      <c r="G195" s="236"/>
      <c r="H195" s="305"/>
      <c r="I195" s="243"/>
    </row>
    <row r="196" spans="1:9" x14ac:dyDescent="0.35">
      <c r="A196" s="290"/>
      <c r="B196" s="233"/>
      <c r="C196" s="256" t="s">
        <v>16</v>
      </c>
      <c r="D196" s="16">
        <v>3</v>
      </c>
      <c r="E196" s="17">
        <v>4</v>
      </c>
      <c r="F196" s="13">
        <f t="shared" ref="F196:F201" si="32">D196*E196</f>
        <v>12</v>
      </c>
      <c r="G196" s="236"/>
      <c r="H196" s="304">
        <v>0.185</v>
      </c>
      <c r="I196" s="243"/>
    </row>
    <row r="197" spans="1:9" x14ac:dyDescent="0.35">
      <c r="A197" s="290"/>
      <c r="B197" s="233"/>
      <c r="C197" s="256"/>
      <c r="D197" s="16">
        <v>3.5</v>
      </c>
      <c r="E197" s="17">
        <v>4</v>
      </c>
      <c r="F197" s="13">
        <f t="shared" si="32"/>
        <v>14</v>
      </c>
      <c r="G197" s="236"/>
      <c r="H197" s="306"/>
      <c r="I197" s="243"/>
    </row>
    <row r="198" spans="1:9" x14ac:dyDescent="0.35">
      <c r="A198" s="290"/>
      <c r="B198" s="233"/>
      <c r="C198" s="256"/>
      <c r="D198" s="16">
        <v>4</v>
      </c>
      <c r="E198" s="17">
        <v>5</v>
      </c>
      <c r="F198" s="13">
        <f t="shared" si="32"/>
        <v>20</v>
      </c>
      <c r="G198" s="236"/>
      <c r="H198" s="305"/>
      <c r="I198" s="243"/>
    </row>
    <row r="199" spans="1:9" x14ac:dyDescent="0.35">
      <c r="A199" s="290"/>
      <c r="B199" s="233"/>
      <c r="C199" s="18" t="s">
        <v>17</v>
      </c>
      <c r="D199" s="19">
        <v>3.5</v>
      </c>
      <c r="E199" s="20">
        <f>H199*I190</f>
        <v>5.46</v>
      </c>
      <c r="F199" s="13">
        <f t="shared" si="32"/>
        <v>19.11</v>
      </c>
      <c r="G199" s="236"/>
      <c r="H199" s="81">
        <v>0.04</v>
      </c>
      <c r="I199" s="243"/>
    </row>
    <row r="200" spans="1:9" x14ac:dyDescent="0.35">
      <c r="A200" s="290"/>
      <c r="B200" s="233"/>
      <c r="C200" s="21" t="s">
        <v>18</v>
      </c>
      <c r="D200" s="22">
        <v>3.5</v>
      </c>
      <c r="E200" s="23">
        <f>H200*I190</f>
        <v>68.932500000000005</v>
      </c>
      <c r="F200" s="13">
        <f t="shared" si="32"/>
        <v>241.26375000000002</v>
      </c>
      <c r="G200" s="236"/>
      <c r="H200" s="81">
        <v>0.505</v>
      </c>
      <c r="I200" s="243"/>
    </row>
    <row r="201" spans="1:9" x14ac:dyDescent="0.35">
      <c r="A201" s="290"/>
      <c r="B201" s="233"/>
      <c r="C201" s="24" t="s">
        <v>19</v>
      </c>
      <c r="D201" s="25">
        <v>1.5</v>
      </c>
      <c r="E201" s="26">
        <f>H201*I190</f>
        <v>19.110000000000003</v>
      </c>
      <c r="F201" s="13">
        <f t="shared" si="32"/>
        <v>28.665000000000006</v>
      </c>
      <c r="G201" s="236"/>
      <c r="H201" s="81">
        <v>0.14000000000000001</v>
      </c>
      <c r="I201" s="243"/>
    </row>
    <row r="202" spans="1:9" x14ac:dyDescent="0.35">
      <c r="A202" s="290"/>
      <c r="B202" s="233"/>
      <c r="C202" s="27" t="s">
        <v>20</v>
      </c>
      <c r="D202" s="28">
        <v>3</v>
      </c>
      <c r="E202" s="29">
        <f>H202*I190</f>
        <v>81.899999999999991</v>
      </c>
      <c r="F202" s="30">
        <f>D202*E202</f>
        <v>245.7</v>
      </c>
      <c r="G202" s="236"/>
      <c r="H202" s="81">
        <v>0.6</v>
      </c>
      <c r="I202" s="243"/>
    </row>
    <row r="203" spans="1:9" ht="15" thickBot="1" x14ac:dyDescent="0.4">
      <c r="A203" s="291"/>
      <c r="B203" s="234"/>
      <c r="C203" s="31" t="s">
        <v>21</v>
      </c>
      <c r="D203" s="32">
        <v>1.9</v>
      </c>
      <c r="E203" s="33">
        <f>H203*I190</f>
        <v>54.6</v>
      </c>
      <c r="F203" s="34">
        <f>D203*E203</f>
        <v>103.74</v>
      </c>
      <c r="G203" s="237"/>
      <c r="H203" s="87">
        <v>0.4</v>
      </c>
      <c r="I203" s="244"/>
    </row>
    <row r="204" spans="1:9" ht="15" thickBot="1" x14ac:dyDescent="0.4">
      <c r="A204" s="89">
        <v>44032</v>
      </c>
      <c r="B204" s="307" t="s">
        <v>85</v>
      </c>
      <c r="C204" s="308"/>
      <c r="D204" s="308"/>
      <c r="E204" s="308"/>
      <c r="F204" s="308"/>
      <c r="G204" s="308"/>
      <c r="H204" s="308"/>
      <c r="I204" s="309"/>
    </row>
    <row r="205" spans="1:9" ht="15" thickBot="1" x14ac:dyDescent="0.4">
      <c r="A205" s="92">
        <v>44033</v>
      </c>
      <c r="B205" s="307" t="s">
        <v>85</v>
      </c>
      <c r="C205" s="308"/>
      <c r="D205" s="308"/>
      <c r="E205" s="308"/>
      <c r="F205" s="308"/>
      <c r="G205" s="308"/>
      <c r="H205" s="308"/>
      <c r="I205" s="309"/>
    </row>
    <row r="206" spans="1:9" x14ac:dyDescent="0.35">
      <c r="A206" s="290">
        <v>44034</v>
      </c>
      <c r="B206" s="233" t="s">
        <v>11</v>
      </c>
      <c r="C206" s="88" t="s">
        <v>160</v>
      </c>
      <c r="D206" s="83">
        <v>5</v>
      </c>
      <c r="E206" s="84">
        <f>H206*I206</f>
        <v>27.0825</v>
      </c>
      <c r="F206" s="85">
        <f t="shared" ref="F206:F207" si="33">D206*E206</f>
        <v>135.41249999999999</v>
      </c>
      <c r="G206" s="236">
        <f>SUM(F206:F219)</f>
        <v>1591.28675</v>
      </c>
      <c r="H206" s="86">
        <v>0.157</v>
      </c>
      <c r="I206" s="242">
        <f>[1]Feuil1!$F$23+([1]Feuil1!$F$23*0.5)</f>
        <v>172.5</v>
      </c>
    </row>
    <row r="207" spans="1:9" x14ac:dyDescent="0.35">
      <c r="A207" s="290"/>
      <c r="B207" s="233"/>
      <c r="C207" s="245" t="s">
        <v>13</v>
      </c>
      <c r="D207" s="247">
        <v>5.9</v>
      </c>
      <c r="E207" s="249">
        <f>H207*I206</f>
        <v>81.42</v>
      </c>
      <c r="F207" s="250">
        <f t="shared" si="33"/>
        <v>480.37800000000004</v>
      </c>
      <c r="G207" s="236"/>
      <c r="H207" s="304">
        <v>0.47199999999999998</v>
      </c>
      <c r="I207" s="243"/>
    </row>
    <row r="208" spans="1:9" x14ac:dyDescent="0.35">
      <c r="A208" s="290"/>
      <c r="B208" s="233"/>
      <c r="C208" s="246"/>
      <c r="D208" s="248"/>
      <c r="E208" s="249"/>
      <c r="F208" s="251"/>
      <c r="G208" s="236"/>
      <c r="H208" s="305"/>
      <c r="I208" s="243"/>
    </row>
    <row r="209" spans="1:9" x14ac:dyDescent="0.35">
      <c r="A209" s="290"/>
      <c r="B209" s="233"/>
      <c r="C209" s="10" t="s">
        <v>14</v>
      </c>
      <c r="D209" s="11">
        <v>3</v>
      </c>
      <c r="E209" s="12">
        <f>H209*I206</f>
        <v>16.0425</v>
      </c>
      <c r="F209" s="13">
        <f t="shared" ref="F209:F210" si="34">D209*E209</f>
        <v>48.127499999999998</v>
      </c>
      <c r="G209" s="236"/>
      <c r="H209" s="81">
        <v>9.2999999999999999E-2</v>
      </c>
      <c r="I209" s="243"/>
    </row>
    <row r="210" spans="1:9" x14ac:dyDescent="0.35">
      <c r="A210" s="290"/>
      <c r="B210" s="233"/>
      <c r="C210" s="252" t="s">
        <v>15</v>
      </c>
      <c r="D210" s="254">
        <v>4</v>
      </c>
      <c r="E210" s="15">
        <v>8</v>
      </c>
      <c r="F210" s="13">
        <f t="shared" si="34"/>
        <v>32</v>
      </c>
      <c r="G210" s="236"/>
      <c r="H210" s="304">
        <v>9.2999999999999999E-2</v>
      </c>
      <c r="I210" s="243"/>
    </row>
    <row r="211" spans="1:9" x14ac:dyDescent="0.35">
      <c r="A211" s="290"/>
      <c r="B211" s="233"/>
      <c r="C211" s="253"/>
      <c r="D211" s="255"/>
      <c r="E211" s="15">
        <v>8</v>
      </c>
      <c r="F211" s="13">
        <f>D210*E211</f>
        <v>32</v>
      </c>
      <c r="G211" s="236"/>
      <c r="H211" s="305"/>
      <c r="I211" s="243"/>
    </row>
    <row r="212" spans="1:9" x14ac:dyDescent="0.35">
      <c r="A212" s="290"/>
      <c r="B212" s="233"/>
      <c r="C212" s="256" t="s">
        <v>16</v>
      </c>
      <c r="D212" s="16">
        <v>3</v>
      </c>
      <c r="E212" s="17">
        <v>5</v>
      </c>
      <c r="F212" s="13">
        <f t="shared" ref="F212:F217" si="35">D212*E212</f>
        <v>15</v>
      </c>
      <c r="G212" s="236"/>
      <c r="H212" s="304">
        <v>0.185</v>
      </c>
      <c r="I212" s="243"/>
    </row>
    <row r="213" spans="1:9" x14ac:dyDescent="0.35">
      <c r="A213" s="290"/>
      <c r="B213" s="233"/>
      <c r="C213" s="256"/>
      <c r="D213" s="16">
        <v>3.5</v>
      </c>
      <c r="E213" s="17">
        <v>5</v>
      </c>
      <c r="F213" s="13">
        <f t="shared" si="35"/>
        <v>17.5</v>
      </c>
      <c r="G213" s="236"/>
      <c r="H213" s="306"/>
      <c r="I213" s="243"/>
    </row>
    <row r="214" spans="1:9" x14ac:dyDescent="0.35">
      <c r="A214" s="290"/>
      <c r="B214" s="233"/>
      <c r="C214" s="256"/>
      <c r="D214" s="16">
        <v>4</v>
      </c>
      <c r="E214" s="17">
        <v>6</v>
      </c>
      <c r="F214" s="13">
        <f t="shared" si="35"/>
        <v>24</v>
      </c>
      <c r="G214" s="236"/>
      <c r="H214" s="305"/>
      <c r="I214" s="243"/>
    </row>
    <row r="215" spans="1:9" x14ac:dyDescent="0.35">
      <c r="A215" s="290"/>
      <c r="B215" s="233"/>
      <c r="C215" s="18" t="s">
        <v>17</v>
      </c>
      <c r="D215" s="19">
        <v>3.5</v>
      </c>
      <c r="E215" s="20">
        <f>H215*I206</f>
        <v>6.9</v>
      </c>
      <c r="F215" s="13">
        <f t="shared" si="35"/>
        <v>24.150000000000002</v>
      </c>
      <c r="G215" s="236"/>
      <c r="H215" s="81">
        <v>0.04</v>
      </c>
      <c r="I215" s="243"/>
    </row>
    <row r="216" spans="1:9" x14ac:dyDescent="0.35">
      <c r="A216" s="290"/>
      <c r="B216" s="233"/>
      <c r="C216" s="21" t="s">
        <v>18</v>
      </c>
      <c r="D216" s="22">
        <v>3.5</v>
      </c>
      <c r="E216" s="23">
        <f>H216*I206</f>
        <v>87.112499999999997</v>
      </c>
      <c r="F216" s="13">
        <f t="shared" si="35"/>
        <v>304.89375000000001</v>
      </c>
      <c r="G216" s="236"/>
      <c r="H216" s="81">
        <v>0.505</v>
      </c>
      <c r="I216" s="243"/>
    </row>
    <row r="217" spans="1:9" x14ac:dyDescent="0.35">
      <c r="A217" s="290"/>
      <c r="B217" s="233"/>
      <c r="C217" s="24" t="s">
        <v>19</v>
      </c>
      <c r="D217" s="25">
        <v>1.5</v>
      </c>
      <c r="E217" s="26">
        <f>H217*I206</f>
        <v>24.150000000000002</v>
      </c>
      <c r="F217" s="13">
        <f t="shared" si="35"/>
        <v>36.225000000000001</v>
      </c>
      <c r="G217" s="236"/>
      <c r="H217" s="81">
        <v>0.14000000000000001</v>
      </c>
      <c r="I217" s="243"/>
    </row>
    <row r="218" spans="1:9" x14ac:dyDescent="0.35">
      <c r="A218" s="290"/>
      <c r="B218" s="233"/>
      <c r="C218" s="27" t="s">
        <v>20</v>
      </c>
      <c r="D218" s="28">
        <v>3</v>
      </c>
      <c r="E218" s="29">
        <f>H218*I206</f>
        <v>103.5</v>
      </c>
      <c r="F218" s="30">
        <f>D218*E218</f>
        <v>310.5</v>
      </c>
      <c r="G218" s="236"/>
      <c r="H218" s="81">
        <v>0.6</v>
      </c>
      <c r="I218" s="243"/>
    </row>
    <row r="219" spans="1:9" ht="15" thickBot="1" x14ac:dyDescent="0.4">
      <c r="A219" s="291"/>
      <c r="B219" s="234"/>
      <c r="C219" s="31" t="s">
        <v>21</v>
      </c>
      <c r="D219" s="32">
        <v>1.9</v>
      </c>
      <c r="E219" s="33">
        <f>H219*I206</f>
        <v>69</v>
      </c>
      <c r="F219" s="34">
        <f>D219*E219</f>
        <v>131.1</v>
      </c>
      <c r="G219" s="237"/>
      <c r="H219" s="87">
        <v>0.4</v>
      </c>
      <c r="I219" s="244"/>
    </row>
    <row r="220" spans="1:9" x14ac:dyDescent="0.35">
      <c r="A220" s="290">
        <v>44035</v>
      </c>
      <c r="B220" s="233" t="s">
        <v>11</v>
      </c>
      <c r="C220" s="88" t="s">
        <v>161</v>
      </c>
      <c r="D220" s="83">
        <v>5</v>
      </c>
      <c r="E220" s="84">
        <f>H220*I220</f>
        <v>20.959499999999998</v>
      </c>
      <c r="F220" s="85">
        <f t="shared" ref="F220:F221" si="36">D220*E220</f>
        <v>104.79749999999999</v>
      </c>
      <c r="G220" s="236">
        <f>SUM(F220:F233)</f>
        <v>1242.7610500000001</v>
      </c>
      <c r="H220" s="86">
        <v>0.157</v>
      </c>
      <c r="I220" s="242">
        <f>[1]Feuil1!$F$24+([1]Feuil1!$F$24*0.5)</f>
        <v>133.5</v>
      </c>
    </row>
    <row r="221" spans="1:9" x14ac:dyDescent="0.35">
      <c r="A221" s="290"/>
      <c r="B221" s="233"/>
      <c r="C221" s="245" t="s">
        <v>13</v>
      </c>
      <c r="D221" s="247">
        <v>5.9</v>
      </c>
      <c r="E221" s="249">
        <f>H221*I220</f>
        <v>63.011999999999993</v>
      </c>
      <c r="F221" s="250">
        <f t="shared" si="36"/>
        <v>371.77080000000001</v>
      </c>
      <c r="G221" s="236"/>
      <c r="H221" s="304">
        <v>0.47199999999999998</v>
      </c>
      <c r="I221" s="243"/>
    </row>
    <row r="222" spans="1:9" x14ac:dyDescent="0.35">
      <c r="A222" s="290"/>
      <c r="B222" s="233"/>
      <c r="C222" s="246"/>
      <c r="D222" s="248"/>
      <c r="E222" s="249"/>
      <c r="F222" s="251"/>
      <c r="G222" s="236"/>
      <c r="H222" s="305"/>
      <c r="I222" s="243"/>
    </row>
    <row r="223" spans="1:9" x14ac:dyDescent="0.35">
      <c r="A223" s="290"/>
      <c r="B223" s="233"/>
      <c r="C223" s="10" t="s">
        <v>14</v>
      </c>
      <c r="D223" s="11">
        <v>3</v>
      </c>
      <c r="E223" s="12">
        <f>H223*I220</f>
        <v>12.4155</v>
      </c>
      <c r="F223" s="13">
        <f t="shared" ref="F223:F224" si="37">D223*E223</f>
        <v>37.246499999999997</v>
      </c>
      <c r="G223" s="236"/>
      <c r="H223" s="81">
        <v>9.2999999999999999E-2</v>
      </c>
      <c r="I223" s="243"/>
    </row>
    <row r="224" spans="1:9" x14ac:dyDescent="0.35">
      <c r="A224" s="290"/>
      <c r="B224" s="233"/>
      <c r="C224" s="252" t="s">
        <v>15</v>
      </c>
      <c r="D224" s="254">
        <v>4</v>
      </c>
      <c r="E224" s="15">
        <v>6</v>
      </c>
      <c r="F224" s="13">
        <f t="shared" si="37"/>
        <v>24</v>
      </c>
      <c r="G224" s="236"/>
      <c r="H224" s="304">
        <v>9.2999999999999999E-2</v>
      </c>
      <c r="I224" s="243"/>
    </row>
    <row r="225" spans="1:9" x14ac:dyDescent="0.35">
      <c r="A225" s="290"/>
      <c r="B225" s="233"/>
      <c r="C225" s="253"/>
      <c r="D225" s="255"/>
      <c r="E225" s="15">
        <v>6</v>
      </c>
      <c r="F225" s="13">
        <f>D224*E225</f>
        <v>24</v>
      </c>
      <c r="G225" s="236"/>
      <c r="H225" s="305"/>
      <c r="I225" s="243"/>
    </row>
    <row r="226" spans="1:9" x14ac:dyDescent="0.35">
      <c r="A226" s="290"/>
      <c r="B226" s="233"/>
      <c r="C226" s="256" t="s">
        <v>16</v>
      </c>
      <c r="D226" s="16">
        <v>3</v>
      </c>
      <c r="E226" s="17">
        <v>5</v>
      </c>
      <c r="F226" s="13">
        <f t="shared" ref="F226:F231" si="38">D226*E226</f>
        <v>15</v>
      </c>
      <c r="G226" s="236"/>
      <c r="H226" s="304">
        <v>0.185</v>
      </c>
      <c r="I226" s="243"/>
    </row>
    <row r="227" spans="1:9" x14ac:dyDescent="0.35">
      <c r="A227" s="290"/>
      <c r="B227" s="233"/>
      <c r="C227" s="256"/>
      <c r="D227" s="16">
        <v>3.5</v>
      </c>
      <c r="E227" s="17">
        <v>5</v>
      </c>
      <c r="F227" s="13">
        <f t="shared" si="38"/>
        <v>17.5</v>
      </c>
      <c r="G227" s="236"/>
      <c r="H227" s="306"/>
      <c r="I227" s="243"/>
    </row>
    <row r="228" spans="1:9" x14ac:dyDescent="0.35">
      <c r="A228" s="290"/>
      <c r="B228" s="233"/>
      <c r="C228" s="256"/>
      <c r="D228" s="16">
        <v>4</v>
      </c>
      <c r="E228" s="17">
        <v>6</v>
      </c>
      <c r="F228" s="13">
        <f t="shared" si="38"/>
        <v>24</v>
      </c>
      <c r="G228" s="236"/>
      <c r="H228" s="305"/>
      <c r="I228" s="243"/>
    </row>
    <row r="229" spans="1:9" x14ac:dyDescent="0.35">
      <c r="A229" s="290"/>
      <c r="B229" s="233"/>
      <c r="C229" s="18" t="s">
        <v>17</v>
      </c>
      <c r="D229" s="19">
        <v>3.5</v>
      </c>
      <c r="E229" s="20">
        <f>H229*I220</f>
        <v>5.34</v>
      </c>
      <c r="F229" s="13">
        <f t="shared" si="38"/>
        <v>18.689999999999998</v>
      </c>
      <c r="G229" s="236"/>
      <c r="H229" s="81">
        <v>0.04</v>
      </c>
      <c r="I229" s="243"/>
    </row>
    <row r="230" spans="1:9" x14ac:dyDescent="0.35">
      <c r="A230" s="290"/>
      <c r="B230" s="233"/>
      <c r="C230" s="21" t="s">
        <v>18</v>
      </c>
      <c r="D230" s="22">
        <v>3.5</v>
      </c>
      <c r="E230" s="23">
        <f>H230*I220</f>
        <v>67.417500000000004</v>
      </c>
      <c r="F230" s="13">
        <f t="shared" si="38"/>
        <v>235.96125000000001</v>
      </c>
      <c r="G230" s="236"/>
      <c r="H230" s="81">
        <v>0.505</v>
      </c>
      <c r="I230" s="243"/>
    </row>
    <row r="231" spans="1:9" x14ac:dyDescent="0.35">
      <c r="A231" s="290"/>
      <c r="B231" s="233"/>
      <c r="C231" s="24" t="s">
        <v>19</v>
      </c>
      <c r="D231" s="25">
        <v>1.5</v>
      </c>
      <c r="E231" s="26">
        <f>H231*I220</f>
        <v>18.690000000000001</v>
      </c>
      <c r="F231" s="13">
        <f t="shared" si="38"/>
        <v>28.035000000000004</v>
      </c>
      <c r="G231" s="236"/>
      <c r="H231" s="81">
        <v>0.14000000000000001</v>
      </c>
      <c r="I231" s="243"/>
    </row>
    <row r="232" spans="1:9" x14ac:dyDescent="0.35">
      <c r="A232" s="290"/>
      <c r="B232" s="233"/>
      <c r="C232" s="27" t="s">
        <v>20</v>
      </c>
      <c r="D232" s="28">
        <v>3</v>
      </c>
      <c r="E232" s="29">
        <f>H232*I220</f>
        <v>80.099999999999994</v>
      </c>
      <c r="F232" s="30">
        <f>D232*E232</f>
        <v>240.29999999999998</v>
      </c>
      <c r="G232" s="236"/>
      <c r="H232" s="81">
        <v>0.6</v>
      </c>
      <c r="I232" s="243"/>
    </row>
    <row r="233" spans="1:9" ht="15" thickBot="1" x14ac:dyDescent="0.4">
      <c r="A233" s="291"/>
      <c r="B233" s="234"/>
      <c r="C233" s="31" t="s">
        <v>21</v>
      </c>
      <c r="D233" s="32">
        <v>1.9</v>
      </c>
      <c r="E233" s="33">
        <f>H233*I220</f>
        <v>53.400000000000006</v>
      </c>
      <c r="F233" s="34">
        <f>D233*E233</f>
        <v>101.46000000000001</v>
      </c>
      <c r="G233" s="237"/>
      <c r="H233" s="87">
        <v>0.4</v>
      </c>
      <c r="I233" s="244"/>
    </row>
    <row r="234" spans="1:9" ht="15" thickBot="1" x14ac:dyDescent="0.4">
      <c r="A234" s="77">
        <v>44036</v>
      </c>
      <c r="B234" s="189" t="s">
        <v>23</v>
      </c>
      <c r="C234" s="38" t="s">
        <v>24</v>
      </c>
      <c r="D234" s="39">
        <v>0</v>
      </c>
      <c r="E234" s="47">
        <v>0</v>
      </c>
      <c r="F234" s="48">
        <f t="shared" ref="F234:F236" si="39">D234*E234</f>
        <v>0</v>
      </c>
      <c r="G234" s="49">
        <v>0</v>
      </c>
      <c r="H234" s="37"/>
      <c r="I234" s="111"/>
    </row>
    <row r="235" spans="1:9" ht="14.5" customHeight="1" x14ac:dyDescent="0.35">
      <c r="A235" s="290">
        <v>44037</v>
      </c>
      <c r="B235" s="233" t="s">
        <v>11</v>
      </c>
      <c r="C235" s="88" t="s">
        <v>127</v>
      </c>
      <c r="D235" s="83">
        <v>5</v>
      </c>
      <c r="E235" s="84">
        <f>H235*I235</f>
        <v>20.724</v>
      </c>
      <c r="F235" s="85">
        <f t="shared" si="39"/>
        <v>103.62</v>
      </c>
      <c r="G235" s="236">
        <f>SUM(F235:F248)</f>
        <v>1240.4716000000001</v>
      </c>
      <c r="H235" s="86">
        <v>0.157</v>
      </c>
      <c r="I235" s="242">
        <f>[1]Feuil1!$F$26+([1]Feuil1!$F$26*0.5)</f>
        <v>132</v>
      </c>
    </row>
    <row r="236" spans="1:9" ht="14.5" customHeight="1" x14ac:dyDescent="0.35">
      <c r="A236" s="290"/>
      <c r="B236" s="233"/>
      <c r="C236" s="245" t="s">
        <v>13</v>
      </c>
      <c r="D236" s="247">
        <v>5.9</v>
      </c>
      <c r="E236" s="249">
        <f>H236*I235</f>
        <v>62.303999999999995</v>
      </c>
      <c r="F236" s="250">
        <f t="shared" si="39"/>
        <v>367.59359999999998</v>
      </c>
      <c r="G236" s="236"/>
      <c r="H236" s="304">
        <v>0.47199999999999998</v>
      </c>
      <c r="I236" s="243"/>
    </row>
    <row r="237" spans="1:9" ht="14.5" customHeight="1" x14ac:dyDescent="0.35">
      <c r="A237" s="290"/>
      <c r="B237" s="233"/>
      <c r="C237" s="246"/>
      <c r="D237" s="248"/>
      <c r="E237" s="249"/>
      <c r="F237" s="251"/>
      <c r="G237" s="236"/>
      <c r="H237" s="305"/>
      <c r="I237" s="243"/>
    </row>
    <row r="238" spans="1:9" ht="14.5" customHeight="1" x14ac:dyDescent="0.35">
      <c r="A238" s="290"/>
      <c r="B238" s="233"/>
      <c r="C238" s="10" t="s">
        <v>14</v>
      </c>
      <c r="D238" s="11">
        <v>3</v>
      </c>
      <c r="E238" s="12">
        <f>H238*I235</f>
        <v>12.276</v>
      </c>
      <c r="F238" s="186">
        <f t="shared" ref="F238:F239" si="40">D238*E238</f>
        <v>36.828000000000003</v>
      </c>
      <c r="G238" s="236"/>
      <c r="H238" s="81">
        <v>9.2999999999999999E-2</v>
      </c>
      <c r="I238" s="243"/>
    </row>
    <row r="239" spans="1:9" ht="14.5" customHeight="1" x14ac:dyDescent="0.35">
      <c r="A239" s="290"/>
      <c r="B239" s="233"/>
      <c r="C239" s="252" t="s">
        <v>15</v>
      </c>
      <c r="D239" s="254">
        <v>4</v>
      </c>
      <c r="E239" s="15">
        <v>6</v>
      </c>
      <c r="F239" s="186">
        <f t="shared" si="40"/>
        <v>24</v>
      </c>
      <c r="G239" s="236"/>
      <c r="H239" s="304">
        <v>9.2999999999999999E-2</v>
      </c>
      <c r="I239" s="243"/>
    </row>
    <row r="240" spans="1:9" ht="14.5" customHeight="1" x14ac:dyDescent="0.35">
      <c r="A240" s="290"/>
      <c r="B240" s="233"/>
      <c r="C240" s="253"/>
      <c r="D240" s="255"/>
      <c r="E240" s="15">
        <v>6</v>
      </c>
      <c r="F240" s="186">
        <f>D239*E240</f>
        <v>24</v>
      </c>
      <c r="G240" s="236"/>
      <c r="H240" s="305"/>
      <c r="I240" s="243"/>
    </row>
    <row r="241" spans="1:9" ht="14.5" customHeight="1" x14ac:dyDescent="0.35">
      <c r="A241" s="290"/>
      <c r="B241" s="233"/>
      <c r="C241" s="256" t="s">
        <v>16</v>
      </c>
      <c r="D241" s="16">
        <v>3</v>
      </c>
      <c r="E241" s="17">
        <v>6</v>
      </c>
      <c r="F241" s="186">
        <f t="shared" ref="F241:F246" si="41">D241*E241</f>
        <v>18</v>
      </c>
      <c r="G241" s="236"/>
      <c r="H241" s="304">
        <v>0.185</v>
      </c>
      <c r="I241" s="243"/>
    </row>
    <row r="242" spans="1:9" ht="14.5" customHeight="1" x14ac:dyDescent="0.35">
      <c r="A242" s="290"/>
      <c r="B242" s="233"/>
      <c r="C242" s="256"/>
      <c r="D242" s="16">
        <v>3.5</v>
      </c>
      <c r="E242" s="17">
        <v>6</v>
      </c>
      <c r="F242" s="186">
        <f t="shared" si="41"/>
        <v>21</v>
      </c>
      <c r="G242" s="236"/>
      <c r="H242" s="306"/>
      <c r="I242" s="243"/>
    </row>
    <row r="243" spans="1:9" ht="14.5" customHeight="1" x14ac:dyDescent="0.35">
      <c r="A243" s="290"/>
      <c r="B243" s="233"/>
      <c r="C243" s="256"/>
      <c r="D243" s="16">
        <v>4</v>
      </c>
      <c r="E243" s="17">
        <v>7</v>
      </c>
      <c r="F243" s="186">
        <f t="shared" si="41"/>
        <v>28</v>
      </c>
      <c r="G243" s="236"/>
      <c r="H243" s="305"/>
      <c r="I243" s="243"/>
    </row>
    <row r="244" spans="1:9" ht="14.5" customHeight="1" x14ac:dyDescent="0.35">
      <c r="A244" s="290"/>
      <c r="B244" s="233"/>
      <c r="C244" s="18" t="s">
        <v>17</v>
      </c>
      <c r="D244" s="19">
        <v>3.5</v>
      </c>
      <c r="E244" s="20">
        <f>H244*I235</f>
        <v>5.28</v>
      </c>
      <c r="F244" s="186">
        <f t="shared" si="41"/>
        <v>18.48</v>
      </c>
      <c r="G244" s="236"/>
      <c r="H244" s="81">
        <v>0.04</v>
      </c>
      <c r="I244" s="243"/>
    </row>
    <row r="245" spans="1:9" ht="14.5" customHeight="1" x14ac:dyDescent="0.35">
      <c r="A245" s="290"/>
      <c r="B245" s="233"/>
      <c r="C245" s="21" t="s">
        <v>18</v>
      </c>
      <c r="D245" s="22">
        <v>3.5</v>
      </c>
      <c r="E245" s="23">
        <f>H245*I235</f>
        <v>66.66</v>
      </c>
      <c r="F245" s="186">
        <f t="shared" si="41"/>
        <v>233.31</v>
      </c>
      <c r="G245" s="236"/>
      <c r="H245" s="81">
        <v>0.505</v>
      </c>
      <c r="I245" s="243"/>
    </row>
    <row r="246" spans="1:9" ht="14.5" customHeight="1" x14ac:dyDescent="0.35">
      <c r="A246" s="290"/>
      <c r="B246" s="233"/>
      <c r="C246" s="24" t="s">
        <v>19</v>
      </c>
      <c r="D246" s="187">
        <v>1.5</v>
      </c>
      <c r="E246" s="188">
        <f>H246*I235</f>
        <v>18.48</v>
      </c>
      <c r="F246" s="186">
        <f t="shared" si="41"/>
        <v>27.72</v>
      </c>
      <c r="G246" s="236"/>
      <c r="H246" s="81">
        <v>0.14000000000000001</v>
      </c>
      <c r="I246" s="243"/>
    </row>
    <row r="247" spans="1:9" ht="14.5" customHeight="1" x14ac:dyDescent="0.35">
      <c r="A247" s="290"/>
      <c r="B247" s="233"/>
      <c r="C247" s="27" t="s">
        <v>20</v>
      </c>
      <c r="D247" s="28">
        <v>3</v>
      </c>
      <c r="E247" s="29">
        <f>H247*I235</f>
        <v>79.2</v>
      </c>
      <c r="F247" s="30">
        <f>D247*E247</f>
        <v>237.60000000000002</v>
      </c>
      <c r="G247" s="236"/>
      <c r="H247" s="81">
        <v>0.6</v>
      </c>
      <c r="I247" s="243"/>
    </row>
    <row r="248" spans="1:9" ht="14.5" customHeight="1" thickBot="1" x14ac:dyDescent="0.4">
      <c r="A248" s="291"/>
      <c r="B248" s="234"/>
      <c r="C248" s="31" t="s">
        <v>21</v>
      </c>
      <c r="D248" s="32">
        <v>1.9</v>
      </c>
      <c r="E248" s="33">
        <f>H248*I235</f>
        <v>52.800000000000004</v>
      </c>
      <c r="F248" s="34">
        <f>D248*E248</f>
        <v>100.32000000000001</v>
      </c>
      <c r="G248" s="237"/>
      <c r="H248" s="87">
        <v>0.4</v>
      </c>
      <c r="I248" s="244"/>
    </row>
    <row r="249" spans="1:9" ht="14.5" customHeight="1" x14ac:dyDescent="0.35">
      <c r="A249" s="290">
        <v>44038</v>
      </c>
      <c r="B249" s="233" t="s">
        <v>11</v>
      </c>
      <c r="C249" s="88" t="s">
        <v>127</v>
      </c>
      <c r="D249" s="83">
        <v>5</v>
      </c>
      <c r="E249" s="84">
        <f>H249*I249</f>
        <v>16.720500000000001</v>
      </c>
      <c r="F249" s="85">
        <f t="shared" ref="F249:F250" si="42">D249*E249</f>
        <v>83.602500000000006</v>
      </c>
      <c r="G249" s="236">
        <f>SUM(F249:F262)</f>
        <v>1015.0509500000001</v>
      </c>
      <c r="H249" s="86">
        <v>0.157</v>
      </c>
      <c r="I249" s="242">
        <f>[1]Feuil1!$F$27+([1]Feuil1!$F$27*0.5)</f>
        <v>106.5</v>
      </c>
    </row>
    <row r="250" spans="1:9" x14ac:dyDescent="0.35">
      <c r="A250" s="290"/>
      <c r="B250" s="233"/>
      <c r="C250" s="245" t="s">
        <v>13</v>
      </c>
      <c r="D250" s="247">
        <v>5.9</v>
      </c>
      <c r="E250" s="249">
        <f>H250*I249</f>
        <v>50.268000000000001</v>
      </c>
      <c r="F250" s="250">
        <f t="shared" si="42"/>
        <v>296.58120000000002</v>
      </c>
      <c r="G250" s="236"/>
      <c r="H250" s="304">
        <v>0.47199999999999998</v>
      </c>
      <c r="I250" s="243"/>
    </row>
    <row r="251" spans="1:9" x14ac:dyDescent="0.35">
      <c r="A251" s="290"/>
      <c r="B251" s="233"/>
      <c r="C251" s="246"/>
      <c r="D251" s="248"/>
      <c r="E251" s="249"/>
      <c r="F251" s="251"/>
      <c r="G251" s="236"/>
      <c r="H251" s="305"/>
      <c r="I251" s="243"/>
    </row>
    <row r="252" spans="1:9" ht="14.5" customHeight="1" x14ac:dyDescent="0.35">
      <c r="A252" s="290"/>
      <c r="B252" s="233"/>
      <c r="C252" s="10" t="s">
        <v>14</v>
      </c>
      <c r="D252" s="11">
        <v>3</v>
      </c>
      <c r="E252" s="12">
        <f>H252*I249</f>
        <v>9.9045000000000005</v>
      </c>
      <c r="F252" s="13">
        <f t="shared" ref="F252:F253" si="43">D252*E252</f>
        <v>29.713500000000003</v>
      </c>
      <c r="G252" s="236"/>
      <c r="H252" s="81">
        <v>9.2999999999999999E-2</v>
      </c>
      <c r="I252" s="243"/>
    </row>
    <row r="253" spans="1:9" x14ac:dyDescent="0.35">
      <c r="A253" s="290"/>
      <c r="B253" s="233"/>
      <c r="C253" s="252" t="s">
        <v>15</v>
      </c>
      <c r="D253" s="254">
        <v>4</v>
      </c>
      <c r="E253" s="15">
        <v>5</v>
      </c>
      <c r="F253" s="13">
        <f t="shared" si="43"/>
        <v>20</v>
      </c>
      <c r="G253" s="236"/>
      <c r="H253" s="304">
        <v>9.2999999999999999E-2</v>
      </c>
      <c r="I253" s="243"/>
    </row>
    <row r="254" spans="1:9" ht="14.5" customHeight="1" x14ac:dyDescent="0.35">
      <c r="A254" s="290"/>
      <c r="B254" s="233"/>
      <c r="C254" s="253"/>
      <c r="D254" s="255"/>
      <c r="E254" s="15">
        <v>5</v>
      </c>
      <c r="F254" s="13">
        <f>D253*E254</f>
        <v>20</v>
      </c>
      <c r="G254" s="236"/>
      <c r="H254" s="305"/>
      <c r="I254" s="243"/>
    </row>
    <row r="255" spans="1:9" x14ac:dyDescent="0.35">
      <c r="A255" s="290"/>
      <c r="B255" s="233"/>
      <c r="C255" s="256" t="s">
        <v>16</v>
      </c>
      <c r="D255" s="16">
        <v>3</v>
      </c>
      <c r="E255" s="17">
        <v>6</v>
      </c>
      <c r="F255" s="13">
        <f t="shared" ref="F255:F265" si="44">D255*E255</f>
        <v>18</v>
      </c>
      <c r="G255" s="236"/>
      <c r="H255" s="304">
        <v>0.185</v>
      </c>
      <c r="I255" s="243"/>
    </row>
    <row r="256" spans="1:9" x14ac:dyDescent="0.35">
      <c r="A256" s="290"/>
      <c r="B256" s="233"/>
      <c r="C256" s="256"/>
      <c r="D256" s="16">
        <v>3.5</v>
      </c>
      <c r="E256" s="17">
        <v>6</v>
      </c>
      <c r="F256" s="13">
        <f t="shared" si="44"/>
        <v>21</v>
      </c>
      <c r="G256" s="236"/>
      <c r="H256" s="306"/>
      <c r="I256" s="243"/>
    </row>
    <row r="257" spans="1:9" x14ac:dyDescent="0.35">
      <c r="A257" s="290"/>
      <c r="B257" s="233"/>
      <c r="C257" s="256"/>
      <c r="D257" s="16">
        <v>4</v>
      </c>
      <c r="E257" s="17">
        <v>7</v>
      </c>
      <c r="F257" s="13">
        <f t="shared" si="44"/>
        <v>28</v>
      </c>
      <c r="G257" s="236"/>
      <c r="H257" s="305"/>
      <c r="I257" s="243"/>
    </row>
    <row r="258" spans="1:9" x14ac:dyDescent="0.35">
      <c r="A258" s="290"/>
      <c r="B258" s="233"/>
      <c r="C258" s="18" t="s">
        <v>17</v>
      </c>
      <c r="D258" s="19">
        <v>3.5</v>
      </c>
      <c r="E258" s="20">
        <f>H258*I249</f>
        <v>4.26</v>
      </c>
      <c r="F258" s="13">
        <f t="shared" si="44"/>
        <v>14.91</v>
      </c>
      <c r="G258" s="236"/>
      <c r="H258" s="81">
        <v>0.04</v>
      </c>
      <c r="I258" s="243"/>
    </row>
    <row r="259" spans="1:9" x14ac:dyDescent="0.35">
      <c r="A259" s="290"/>
      <c r="B259" s="233"/>
      <c r="C259" s="21" t="s">
        <v>18</v>
      </c>
      <c r="D259" s="22">
        <v>3.5</v>
      </c>
      <c r="E259" s="23">
        <f>H259*I249</f>
        <v>53.782499999999999</v>
      </c>
      <c r="F259" s="13">
        <f t="shared" si="44"/>
        <v>188.23874999999998</v>
      </c>
      <c r="G259" s="236"/>
      <c r="H259" s="81">
        <v>0.505</v>
      </c>
      <c r="I259" s="243"/>
    </row>
    <row r="260" spans="1:9" x14ac:dyDescent="0.35">
      <c r="A260" s="290"/>
      <c r="B260" s="233"/>
      <c r="C260" s="24" t="s">
        <v>19</v>
      </c>
      <c r="D260" s="25">
        <v>1.5</v>
      </c>
      <c r="E260" s="26">
        <f>H260*I249</f>
        <v>14.910000000000002</v>
      </c>
      <c r="F260" s="13">
        <f t="shared" si="44"/>
        <v>22.365000000000002</v>
      </c>
      <c r="G260" s="236"/>
      <c r="H260" s="81">
        <v>0.14000000000000001</v>
      </c>
      <c r="I260" s="243"/>
    </row>
    <row r="261" spans="1:9" x14ac:dyDescent="0.35">
      <c r="A261" s="290"/>
      <c r="B261" s="233"/>
      <c r="C261" s="27" t="s">
        <v>20</v>
      </c>
      <c r="D261" s="28">
        <v>3</v>
      </c>
      <c r="E261" s="29">
        <f>H261*I249</f>
        <v>63.9</v>
      </c>
      <c r="F261" s="30">
        <f>D261*E261</f>
        <v>191.7</v>
      </c>
      <c r="G261" s="236"/>
      <c r="H261" s="81">
        <v>0.6</v>
      </c>
      <c r="I261" s="243"/>
    </row>
    <row r="262" spans="1:9" ht="15" thickBot="1" x14ac:dyDescent="0.4">
      <c r="A262" s="291"/>
      <c r="B262" s="234"/>
      <c r="C262" s="31" t="s">
        <v>21</v>
      </c>
      <c r="D262" s="32">
        <v>1.9</v>
      </c>
      <c r="E262" s="33">
        <f>H262*I249</f>
        <v>42.6</v>
      </c>
      <c r="F262" s="34">
        <f>D262*E262</f>
        <v>80.94</v>
      </c>
      <c r="G262" s="237"/>
      <c r="H262" s="87">
        <v>0.4</v>
      </c>
      <c r="I262" s="244"/>
    </row>
    <row r="263" spans="1:9" ht="15" thickBot="1" x14ac:dyDescent="0.4">
      <c r="A263" s="77">
        <v>44039</v>
      </c>
      <c r="B263" s="190" t="s">
        <v>23</v>
      </c>
      <c r="C263" s="38" t="s">
        <v>24</v>
      </c>
      <c r="D263" s="39">
        <v>0</v>
      </c>
      <c r="E263" s="47">
        <v>0</v>
      </c>
      <c r="F263" s="48">
        <f t="shared" ref="F263" si="45">D263*E263</f>
        <v>0</v>
      </c>
      <c r="G263" s="49">
        <v>0</v>
      </c>
      <c r="H263" s="37"/>
      <c r="I263" s="111"/>
    </row>
    <row r="264" spans="1:9" ht="14.5" customHeight="1" x14ac:dyDescent="0.35">
      <c r="A264" s="290">
        <v>44041</v>
      </c>
      <c r="B264" s="233" t="s">
        <v>11</v>
      </c>
      <c r="C264" s="88" t="s">
        <v>69</v>
      </c>
      <c r="D264" s="83">
        <v>5</v>
      </c>
      <c r="E264" s="84">
        <f>H264*I264</f>
        <v>26.611499999999999</v>
      </c>
      <c r="F264" s="85">
        <f t="shared" si="44"/>
        <v>133.0575</v>
      </c>
      <c r="G264" s="236">
        <f>SUM(F264:F277)</f>
        <v>1582.70785</v>
      </c>
      <c r="H264" s="86">
        <v>0.157</v>
      </c>
      <c r="I264" s="242">
        <f>[1]Feuil1!$F$30+([1]Feuil1!$F$30*0.5)</f>
        <v>169.5</v>
      </c>
    </row>
    <row r="265" spans="1:9" x14ac:dyDescent="0.35">
      <c r="A265" s="290"/>
      <c r="B265" s="233"/>
      <c r="C265" s="245" t="s">
        <v>13</v>
      </c>
      <c r="D265" s="247">
        <v>5.9</v>
      </c>
      <c r="E265" s="249">
        <f>H265*I264</f>
        <v>80.003999999999991</v>
      </c>
      <c r="F265" s="250">
        <f t="shared" si="44"/>
        <v>472.02359999999999</v>
      </c>
      <c r="G265" s="236"/>
      <c r="H265" s="304">
        <v>0.47199999999999998</v>
      </c>
      <c r="I265" s="243"/>
    </row>
    <row r="266" spans="1:9" x14ac:dyDescent="0.35">
      <c r="A266" s="290"/>
      <c r="B266" s="233"/>
      <c r="C266" s="246"/>
      <c r="D266" s="248"/>
      <c r="E266" s="249"/>
      <c r="F266" s="251"/>
      <c r="G266" s="236"/>
      <c r="H266" s="305"/>
      <c r="I266" s="243"/>
    </row>
    <row r="267" spans="1:9" ht="14.5" customHeight="1" x14ac:dyDescent="0.35">
      <c r="A267" s="290"/>
      <c r="B267" s="233"/>
      <c r="C267" s="10" t="s">
        <v>14</v>
      </c>
      <c r="D267" s="11">
        <v>3</v>
      </c>
      <c r="E267" s="12">
        <f>H267*I264</f>
        <v>15.763500000000001</v>
      </c>
      <c r="F267" s="13">
        <f t="shared" ref="F267:F268" si="46">D267*E267</f>
        <v>47.290500000000002</v>
      </c>
      <c r="G267" s="236"/>
      <c r="H267" s="81">
        <v>9.2999999999999999E-2</v>
      </c>
      <c r="I267" s="243"/>
    </row>
    <row r="268" spans="1:9" x14ac:dyDescent="0.35">
      <c r="A268" s="290"/>
      <c r="B268" s="233"/>
      <c r="C268" s="252" t="s">
        <v>15</v>
      </c>
      <c r="D268" s="254">
        <v>4</v>
      </c>
      <c r="E268" s="15">
        <v>8</v>
      </c>
      <c r="F268" s="13">
        <f t="shared" si="46"/>
        <v>32</v>
      </c>
      <c r="G268" s="236"/>
      <c r="H268" s="304">
        <v>9.2999999999999999E-2</v>
      </c>
      <c r="I268" s="243"/>
    </row>
    <row r="269" spans="1:9" ht="14.5" customHeight="1" x14ac:dyDescent="0.35">
      <c r="A269" s="290"/>
      <c r="B269" s="233"/>
      <c r="C269" s="253"/>
      <c r="D269" s="255"/>
      <c r="E269" s="15">
        <v>8</v>
      </c>
      <c r="F269" s="13">
        <f>D268*E269</f>
        <v>32</v>
      </c>
      <c r="G269" s="236"/>
      <c r="H269" s="305"/>
      <c r="I269" s="243"/>
    </row>
    <row r="270" spans="1:9" x14ac:dyDescent="0.35">
      <c r="A270" s="290"/>
      <c r="B270" s="233"/>
      <c r="C270" s="256" t="s">
        <v>16</v>
      </c>
      <c r="D270" s="16">
        <v>3</v>
      </c>
      <c r="E270" s="17">
        <v>7</v>
      </c>
      <c r="F270" s="13">
        <f t="shared" ref="F270:F279" si="47">D270*E270</f>
        <v>21</v>
      </c>
      <c r="G270" s="236"/>
      <c r="H270" s="304">
        <v>0.185</v>
      </c>
      <c r="I270" s="243"/>
    </row>
    <row r="271" spans="1:9" x14ac:dyDescent="0.35">
      <c r="A271" s="290"/>
      <c r="B271" s="233"/>
      <c r="C271" s="256"/>
      <c r="D271" s="16">
        <v>3.5</v>
      </c>
      <c r="E271" s="17">
        <v>7</v>
      </c>
      <c r="F271" s="13">
        <f t="shared" si="47"/>
        <v>24.5</v>
      </c>
      <c r="G271" s="236"/>
      <c r="H271" s="306"/>
      <c r="I271" s="243"/>
    </row>
    <row r="272" spans="1:9" x14ac:dyDescent="0.35">
      <c r="A272" s="290"/>
      <c r="B272" s="233"/>
      <c r="C272" s="256"/>
      <c r="D272" s="16">
        <v>4</v>
      </c>
      <c r="E272" s="17">
        <v>7</v>
      </c>
      <c r="F272" s="13">
        <f t="shared" si="47"/>
        <v>28</v>
      </c>
      <c r="G272" s="236"/>
      <c r="H272" s="305"/>
      <c r="I272" s="243"/>
    </row>
    <row r="273" spans="1:9" x14ac:dyDescent="0.35">
      <c r="A273" s="290"/>
      <c r="B273" s="233"/>
      <c r="C273" s="18" t="s">
        <v>17</v>
      </c>
      <c r="D273" s="19">
        <v>3.5</v>
      </c>
      <c r="E273" s="20">
        <f>H273*I264</f>
        <v>6.78</v>
      </c>
      <c r="F273" s="13">
        <f t="shared" si="47"/>
        <v>23.73</v>
      </c>
      <c r="G273" s="236"/>
      <c r="H273" s="81">
        <v>0.04</v>
      </c>
      <c r="I273" s="243"/>
    </row>
    <row r="274" spans="1:9" x14ac:dyDescent="0.35">
      <c r="A274" s="290"/>
      <c r="B274" s="233"/>
      <c r="C274" s="21" t="s">
        <v>18</v>
      </c>
      <c r="D274" s="22">
        <v>3.5</v>
      </c>
      <c r="E274" s="23">
        <f>H274*I264</f>
        <v>85.597499999999997</v>
      </c>
      <c r="F274" s="13">
        <f t="shared" si="47"/>
        <v>299.59125</v>
      </c>
      <c r="G274" s="236"/>
      <c r="H274" s="81">
        <v>0.505</v>
      </c>
      <c r="I274" s="243"/>
    </row>
    <row r="275" spans="1:9" x14ac:dyDescent="0.35">
      <c r="A275" s="290"/>
      <c r="B275" s="233"/>
      <c r="C275" s="24" t="s">
        <v>19</v>
      </c>
      <c r="D275" s="25">
        <v>1.5</v>
      </c>
      <c r="E275" s="26">
        <f>H275*I264</f>
        <v>23.730000000000004</v>
      </c>
      <c r="F275" s="13">
        <f t="shared" si="47"/>
        <v>35.595000000000006</v>
      </c>
      <c r="G275" s="236"/>
      <c r="H275" s="81">
        <v>0.14000000000000001</v>
      </c>
      <c r="I275" s="243"/>
    </row>
    <row r="276" spans="1:9" x14ac:dyDescent="0.35">
      <c r="A276" s="290"/>
      <c r="B276" s="233"/>
      <c r="C276" s="27" t="s">
        <v>20</v>
      </c>
      <c r="D276" s="28">
        <v>3</v>
      </c>
      <c r="E276" s="29">
        <f>H276*I264</f>
        <v>101.7</v>
      </c>
      <c r="F276" s="30">
        <f>D276*E276</f>
        <v>305.10000000000002</v>
      </c>
      <c r="G276" s="236"/>
      <c r="H276" s="81">
        <v>0.6</v>
      </c>
      <c r="I276" s="243"/>
    </row>
    <row r="277" spans="1:9" ht="15" thickBot="1" x14ac:dyDescent="0.4">
      <c r="A277" s="291"/>
      <c r="B277" s="234"/>
      <c r="C277" s="31" t="s">
        <v>21</v>
      </c>
      <c r="D277" s="32">
        <v>1.9</v>
      </c>
      <c r="E277" s="33">
        <f>H277*I264</f>
        <v>67.8</v>
      </c>
      <c r="F277" s="34">
        <f>D277*E277</f>
        <v>128.82</v>
      </c>
      <c r="G277" s="237"/>
      <c r="H277" s="87">
        <v>0.4</v>
      </c>
      <c r="I277" s="244"/>
    </row>
    <row r="278" spans="1:9" x14ac:dyDescent="0.35">
      <c r="A278" s="290">
        <v>44042</v>
      </c>
      <c r="B278" s="233" t="s">
        <v>11</v>
      </c>
      <c r="C278" s="88" t="s">
        <v>69</v>
      </c>
      <c r="D278" s="83">
        <v>5</v>
      </c>
      <c r="E278" s="84">
        <f>H278*I278</f>
        <v>21.901499999999999</v>
      </c>
      <c r="F278" s="85">
        <f t="shared" si="47"/>
        <v>109.50749999999999</v>
      </c>
      <c r="G278" s="236">
        <f>SUM(F278:F291)</f>
        <v>1297.91885</v>
      </c>
      <c r="H278" s="86">
        <v>0.157</v>
      </c>
      <c r="I278" s="242">
        <f>[1]Feuil1!$F$31+([1]Feuil1!$F$31*0.5)</f>
        <v>139.5</v>
      </c>
    </row>
    <row r="279" spans="1:9" x14ac:dyDescent="0.35">
      <c r="A279" s="290"/>
      <c r="B279" s="233"/>
      <c r="C279" s="245" t="s">
        <v>13</v>
      </c>
      <c r="D279" s="247">
        <v>5.9</v>
      </c>
      <c r="E279" s="249">
        <f>H279*I278</f>
        <v>65.843999999999994</v>
      </c>
      <c r="F279" s="250">
        <f t="shared" si="47"/>
        <v>388.4796</v>
      </c>
      <c r="G279" s="236"/>
      <c r="H279" s="304">
        <v>0.47199999999999998</v>
      </c>
      <c r="I279" s="243"/>
    </row>
    <row r="280" spans="1:9" x14ac:dyDescent="0.35">
      <c r="A280" s="290"/>
      <c r="B280" s="233"/>
      <c r="C280" s="246"/>
      <c r="D280" s="248"/>
      <c r="E280" s="249"/>
      <c r="F280" s="251"/>
      <c r="G280" s="236"/>
      <c r="H280" s="305"/>
      <c r="I280" s="243"/>
    </row>
    <row r="281" spans="1:9" x14ac:dyDescent="0.35">
      <c r="A281" s="290"/>
      <c r="B281" s="233"/>
      <c r="C281" s="10" t="s">
        <v>14</v>
      </c>
      <c r="D281" s="11">
        <v>3</v>
      </c>
      <c r="E281" s="12">
        <f>H281*I278</f>
        <v>12.9735</v>
      </c>
      <c r="F281" s="13">
        <f t="shared" ref="F281:F282" si="48">D281*E281</f>
        <v>38.920499999999997</v>
      </c>
      <c r="G281" s="236"/>
      <c r="H281" s="81">
        <v>9.2999999999999999E-2</v>
      </c>
      <c r="I281" s="243"/>
    </row>
    <row r="282" spans="1:9" x14ac:dyDescent="0.35">
      <c r="A282" s="290"/>
      <c r="B282" s="233"/>
      <c r="C282" s="252" t="s">
        <v>15</v>
      </c>
      <c r="D282" s="254">
        <v>4</v>
      </c>
      <c r="E282" s="15">
        <v>6</v>
      </c>
      <c r="F282" s="13">
        <f t="shared" si="48"/>
        <v>24</v>
      </c>
      <c r="G282" s="236"/>
      <c r="H282" s="304">
        <v>9.2999999999999999E-2</v>
      </c>
      <c r="I282" s="243"/>
    </row>
    <row r="283" spans="1:9" x14ac:dyDescent="0.35">
      <c r="A283" s="290"/>
      <c r="B283" s="233"/>
      <c r="C283" s="253"/>
      <c r="D283" s="255"/>
      <c r="E283" s="15">
        <v>7</v>
      </c>
      <c r="F283" s="13">
        <f>D282*E283</f>
        <v>28</v>
      </c>
      <c r="G283" s="236"/>
      <c r="H283" s="305"/>
      <c r="I283" s="243"/>
    </row>
    <row r="284" spans="1:9" x14ac:dyDescent="0.35">
      <c r="A284" s="290"/>
      <c r="B284" s="233"/>
      <c r="C284" s="256" t="s">
        <v>16</v>
      </c>
      <c r="D284" s="16">
        <v>3</v>
      </c>
      <c r="E284" s="17">
        <v>5</v>
      </c>
      <c r="F284" s="13">
        <f t="shared" ref="F284:F293" si="49">D284*E284</f>
        <v>15</v>
      </c>
      <c r="G284" s="236"/>
      <c r="H284" s="304">
        <v>0.185</v>
      </c>
      <c r="I284" s="243"/>
    </row>
    <row r="285" spans="1:9" x14ac:dyDescent="0.35">
      <c r="A285" s="290"/>
      <c r="B285" s="233"/>
      <c r="C285" s="256"/>
      <c r="D285" s="16">
        <v>3.5</v>
      </c>
      <c r="E285" s="17">
        <v>5</v>
      </c>
      <c r="F285" s="13">
        <f t="shared" si="49"/>
        <v>17.5</v>
      </c>
      <c r="G285" s="236"/>
      <c r="H285" s="306"/>
      <c r="I285" s="243"/>
    </row>
    <row r="286" spans="1:9" x14ac:dyDescent="0.35">
      <c r="A286" s="290"/>
      <c r="B286" s="233"/>
      <c r="C286" s="256"/>
      <c r="D286" s="16">
        <v>4</v>
      </c>
      <c r="E286" s="17">
        <v>6</v>
      </c>
      <c r="F286" s="13">
        <f t="shared" si="49"/>
        <v>24</v>
      </c>
      <c r="G286" s="236"/>
      <c r="H286" s="305"/>
      <c r="I286" s="243"/>
    </row>
    <row r="287" spans="1:9" x14ac:dyDescent="0.35">
      <c r="A287" s="290"/>
      <c r="B287" s="233"/>
      <c r="C287" s="18" t="s">
        <v>17</v>
      </c>
      <c r="D287" s="19">
        <v>3.5</v>
      </c>
      <c r="E287" s="20">
        <f>H287*I278</f>
        <v>5.58</v>
      </c>
      <c r="F287" s="13">
        <f t="shared" si="49"/>
        <v>19.53</v>
      </c>
      <c r="G287" s="236"/>
      <c r="H287" s="81">
        <v>0.04</v>
      </c>
      <c r="I287" s="243"/>
    </row>
    <row r="288" spans="1:9" x14ac:dyDescent="0.35">
      <c r="A288" s="290"/>
      <c r="B288" s="233"/>
      <c r="C288" s="21" t="s">
        <v>18</v>
      </c>
      <c r="D288" s="22">
        <v>3.5</v>
      </c>
      <c r="E288" s="23">
        <f>H288*I278</f>
        <v>70.447500000000005</v>
      </c>
      <c r="F288" s="13">
        <f t="shared" si="49"/>
        <v>246.56625000000003</v>
      </c>
      <c r="G288" s="236"/>
      <c r="H288" s="81">
        <v>0.505</v>
      </c>
      <c r="I288" s="243"/>
    </row>
    <row r="289" spans="1:10" x14ac:dyDescent="0.35">
      <c r="A289" s="290"/>
      <c r="B289" s="233"/>
      <c r="C289" s="24" t="s">
        <v>19</v>
      </c>
      <c r="D289" s="25">
        <v>1.5</v>
      </c>
      <c r="E289" s="26">
        <f>H289*I278</f>
        <v>19.53</v>
      </c>
      <c r="F289" s="13">
        <f t="shared" si="49"/>
        <v>29.295000000000002</v>
      </c>
      <c r="G289" s="236"/>
      <c r="H289" s="81">
        <v>0.14000000000000001</v>
      </c>
      <c r="I289" s="243"/>
    </row>
    <row r="290" spans="1:10" x14ac:dyDescent="0.35">
      <c r="A290" s="290"/>
      <c r="B290" s="233"/>
      <c r="C290" s="27" t="s">
        <v>20</v>
      </c>
      <c r="D290" s="28">
        <v>3</v>
      </c>
      <c r="E290" s="29">
        <f>H290*I278</f>
        <v>83.7</v>
      </c>
      <c r="F290" s="30">
        <f>D290*E290</f>
        <v>251.10000000000002</v>
      </c>
      <c r="G290" s="236"/>
      <c r="H290" s="81">
        <v>0.6</v>
      </c>
      <c r="I290" s="243"/>
    </row>
    <row r="291" spans="1:10" ht="15" thickBot="1" x14ac:dyDescent="0.4">
      <c r="A291" s="291"/>
      <c r="B291" s="234"/>
      <c r="C291" s="31" t="s">
        <v>21</v>
      </c>
      <c r="D291" s="32">
        <v>1.9</v>
      </c>
      <c r="E291" s="33">
        <f>H291*I278</f>
        <v>55.800000000000004</v>
      </c>
      <c r="F291" s="34">
        <f>D291*E291</f>
        <v>106.02000000000001</v>
      </c>
      <c r="G291" s="237"/>
      <c r="H291" s="87">
        <v>0.4</v>
      </c>
      <c r="I291" s="244"/>
    </row>
    <row r="292" spans="1:10" x14ac:dyDescent="0.35">
      <c r="A292" s="290">
        <v>44043</v>
      </c>
      <c r="B292" s="233" t="s">
        <v>11</v>
      </c>
      <c r="C292" s="88" t="s">
        <v>69</v>
      </c>
      <c r="D292" s="83">
        <v>5</v>
      </c>
      <c r="E292" s="84">
        <f>H292*I292</f>
        <v>16.484999999999999</v>
      </c>
      <c r="F292" s="85">
        <f t="shared" si="49"/>
        <v>82.424999999999997</v>
      </c>
      <c r="G292" s="236">
        <f>SUM(F292:F305)</f>
        <v>981.26149999999996</v>
      </c>
      <c r="H292" s="86">
        <v>0.157</v>
      </c>
      <c r="I292" s="242">
        <f>[1]Feuil1!$F$32+([1]Feuil1!$F$32*0.5)</f>
        <v>105</v>
      </c>
    </row>
    <row r="293" spans="1:10" x14ac:dyDescent="0.35">
      <c r="A293" s="290"/>
      <c r="B293" s="233"/>
      <c r="C293" s="245" t="s">
        <v>13</v>
      </c>
      <c r="D293" s="247">
        <v>5.9</v>
      </c>
      <c r="E293" s="249">
        <f>H293*I292</f>
        <v>49.559999999999995</v>
      </c>
      <c r="F293" s="250">
        <f t="shared" si="49"/>
        <v>292.404</v>
      </c>
      <c r="G293" s="236"/>
      <c r="H293" s="304">
        <v>0.47199999999999998</v>
      </c>
      <c r="I293" s="243"/>
    </row>
    <row r="294" spans="1:10" x14ac:dyDescent="0.35">
      <c r="A294" s="290"/>
      <c r="B294" s="233"/>
      <c r="C294" s="246"/>
      <c r="D294" s="248"/>
      <c r="E294" s="249"/>
      <c r="F294" s="251"/>
      <c r="G294" s="236"/>
      <c r="H294" s="305"/>
      <c r="I294" s="243"/>
    </row>
    <row r="295" spans="1:10" x14ac:dyDescent="0.35">
      <c r="A295" s="290"/>
      <c r="B295" s="233"/>
      <c r="C295" s="10" t="s">
        <v>14</v>
      </c>
      <c r="D295" s="11">
        <v>3</v>
      </c>
      <c r="E295" s="12">
        <f>H295*I292</f>
        <v>9.7650000000000006</v>
      </c>
      <c r="F295" s="13">
        <f t="shared" ref="F295:F296" si="50">D295*E295</f>
        <v>29.295000000000002</v>
      </c>
      <c r="G295" s="236"/>
      <c r="H295" s="81">
        <v>9.2999999999999999E-2</v>
      </c>
      <c r="I295" s="243"/>
    </row>
    <row r="296" spans="1:10" x14ac:dyDescent="0.35">
      <c r="A296" s="290"/>
      <c r="B296" s="233"/>
      <c r="C296" s="252" t="s">
        <v>15</v>
      </c>
      <c r="D296" s="254">
        <v>4</v>
      </c>
      <c r="E296" s="15">
        <v>5</v>
      </c>
      <c r="F296" s="13">
        <f t="shared" si="50"/>
        <v>20</v>
      </c>
      <c r="G296" s="236"/>
      <c r="H296" s="304">
        <v>9.2999999999999999E-2</v>
      </c>
      <c r="I296" s="243"/>
    </row>
    <row r="297" spans="1:10" x14ac:dyDescent="0.35">
      <c r="A297" s="290"/>
      <c r="B297" s="233"/>
      <c r="C297" s="253"/>
      <c r="D297" s="255"/>
      <c r="E297" s="15">
        <v>5</v>
      </c>
      <c r="F297" s="13">
        <f>D296*E297</f>
        <v>20</v>
      </c>
      <c r="G297" s="236"/>
      <c r="H297" s="305"/>
      <c r="I297" s="243"/>
    </row>
    <row r="298" spans="1:10" x14ac:dyDescent="0.35">
      <c r="A298" s="290"/>
      <c r="B298" s="233"/>
      <c r="C298" s="256" t="s">
        <v>16</v>
      </c>
      <c r="D298" s="16">
        <v>3</v>
      </c>
      <c r="E298" s="17">
        <v>4</v>
      </c>
      <c r="F298" s="13">
        <f t="shared" ref="F298:F303" si="51">D298*E298</f>
        <v>12</v>
      </c>
      <c r="G298" s="236"/>
      <c r="H298" s="304">
        <v>0.185</v>
      </c>
      <c r="I298" s="243"/>
    </row>
    <row r="299" spans="1:10" x14ac:dyDescent="0.35">
      <c r="A299" s="290"/>
      <c r="B299" s="233"/>
      <c r="C299" s="256"/>
      <c r="D299" s="16">
        <v>3.5</v>
      </c>
      <c r="E299" s="17">
        <v>4</v>
      </c>
      <c r="F299" s="13">
        <f t="shared" si="51"/>
        <v>14</v>
      </c>
      <c r="G299" s="236"/>
      <c r="H299" s="306"/>
      <c r="I299" s="243"/>
    </row>
    <row r="300" spans="1:10" x14ac:dyDescent="0.35">
      <c r="A300" s="290"/>
      <c r="B300" s="233"/>
      <c r="C300" s="256"/>
      <c r="D300" s="16">
        <v>4</v>
      </c>
      <c r="E300" s="17">
        <v>5</v>
      </c>
      <c r="F300" s="13">
        <f t="shared" si="51"/>
        <v>20</v>
      </c>
      <c r="G300" s="236"/>
      <c r="H300" s="305"/>
      <c r="I300" s="243"/>
    </row>
    <row r="301" spans="1:10" x14ac:dyDescent="0.35">
      <c r="A301" s="290"/>
      <c r="B301" s="233"/>
      <c r="C301" s="18" t="s">
        <v>17</v>
      </c>
      <c r="D301" s="19">
        <v>3.5</v>
      </c>
      <c r="E301" s="20">
        <f>H301*I292</f>
        <v>4.2</v>
      </c>
      <c r="F301" s="13">
        <f t="shared" si="51"/>
        <v>14.700000000000001</v>
      </c>
      <c r="G301" s="236"/>
      <c r="H301" s="81">
        <v>0.04</v>
      </c>
      <c r="I301" s="243"/>
    </row>
    <row r="302" spans="1:10" ht="15" thickBot="1" x14ac:dyDescent="0.4">
      <c r="A302" s="290"/>
      <c r="B302" s="233"/>
      <c r="C302" s="21" t="s">
        <v>18</v>
      </c>
      <c r="D302" s="22">
        <v>3.5</v>
      </c>
      <c r="E302" s="23">
        <f>H302*I292</f>
        <v>53.024999999999999</v>
      </c>
      <c r="F302" s="13">
        <f t="shared" si="51"/>
        <v>185.58750000000001</v>
      </c>
      <c r="G302" s="236"/>
      <c r="H302" s="81">
        <v>0.505</v>
      </c>
      <c r="I302" s="243"/>
    </row>
    <row r="303" spans="1:10" x14ac:dyDescent="0.35">
      <c r="A303" s="290"/>
      <c r="B303" s="233"/>
      <c r="C303" s="24" t="s">
        <v>19</v>
      </c>
      <c r="D303" s="25">
        <v>1.5</v>
      </c>
      <c r="E303" s="26">
        <f>H303*I292</f>
        <v>14.700000000000001</v>
      </c>
      <c r="F303" s="13">
        <f t="shared" si="51"/>
        <v>22.05</v>
      </c>
      <c r="G303" s="236"/>
      <c r="H303" s="81">
        <v>0.14000000000000001</v>
      </c>
      <c r="I303" s="243"/>
      <c r="J303" s="272" t="s">
        <v>145</v>
      </c>
    </row>
    <row r="304" spans="1:10" x14ac:dyDescent="0.35">
      <c r="A304" s="290"/>
      <c r="B304" s="233"/>
      <c r="C304" s="27" t="s">
        <v>20</v>
      </c>
      <c r="D304" s="28">
        <v>3</v>
      </c>
      <c r="E304" s="29">
        <f>H304*I292</f>
        <v>63</v>
      </c>
      <c r="F304" s="30">
        <f>D304*E304</f>
        <v>189</v>
      </c>
      <c r="G304" s="236"/>
      <c r="H304" s="81">
        <v>0.6</v>
      </c>
      <c r="I304" s="243"/>
      <c r="J304" s="273"/>
    </row>
    <row r="305" spans="1:10" ht="15" thickBot="1" x14ac:dyDescent="0.4">
      <c r="A305" s="291"/>
      <c r="B305" s="234"/>
      <c r="C305" s="31" t="s">
        <v>21</v>
      </c>
      <c r="D305" s="32">
        <v>1.9</v>
      </c>
      <c r="E305" s="33">
        <f>H305*I292</f>
        <v>42</v>
      </c>
      <c r="F305" s="34">
        <f>D305*E305</f>
        <v>79.8</v>
      </c>
      <c r="G305" s="237"/>
      <c r="H305" s="87">
        <v>0.4</v>
      </c>
      <c r="I305" s="244"/>
      <c r="J305" s="274"/>
    </row>
    <row r="306" spans="1:10" ht="43" thickBot="1" x14ac:dyDescent="0.6">
      <c r="A306" s="44" t="s">
        <v>38</v>
      </c>
      <c r="B306" s="239">
        <f>SUM(G206:G305)+SUM(G3:G203)</f>
        <v>21829.147499999999</v>
      </c>
      <c r="C306" s="240"/>
      <c r="D306" s="240"/>
      <c r="E306" s="240"/>
      <c r="F306" s="240"/>
      <c r="G306" s="241"/>
      <c r="H306" s="44" t="s">
        <v>39</v>
      </c>
      <c r="I306" s="46">
        <f>SUM(I206:I305)+SUM(I4:I203)</f>
        <v>2505</v>
      </c>
      <c r="J306" s="177">
        <f>B306/I306</f>
        <v>8.7142305389221555</v>
      </c>
    </row>
    <row r="307" spans="1:10" ht="15" thickBot="1" x14ac:dyDescent="0.4"/>
    <row r="308" spans="1:10" ht="26.5" thickBot="1" x14ac:dyDescent="0.65">
      <c r="A308" s="1" t="s">
        <v>78</v>
      </c>
      <c r="B308" s="2" t="s">
        <v>2</v>
      </c>
      <c r="C308" s="2" t="s">
        <v>3</v>
      </c>
      <c r="D308" s="2" t="s">
        <v>4</v>
      </c>
      <c r="E308" s="2" t="s">
        <v>5</v>
      </c>
      <c r="F308" s="2" t="s">
        <v>6</v>
      </c>
      <c r="G308" s="2" t="s">
        <v>7</v>
      </c>
      <c r="H308" s="2" t="s">
        <v>8</v>
      </c>
      <c r="I308" s="3" t="s">
        <v>9</v>
      </c>
    </row>
    <row r="309" spans="1:10" ht="15" thickBot="1" x14ac:dyDescent="0.4">
      <c r="A309" s="50">
        <v>44013</v>
      </c>
      <c r="B309" s="51" t="s">
        <v>79</v>
      </c>
      <c r="C309" s="38" t="s">
        <v>24</v>
      </c>
      <c r="D309" s="39">
        <v>0</v>
      </c>
      <c r="E309" s="49">
        <v>0</v>
      </c>
      <c r="F309" s="48">
        <f t="shared" ref="F309:F311" si="52">D309*E309</f>
        <v>0</v>
      </c>
      <c r="G309" s="49">
        <v>0</v>
      </c>
      <c r="H309" s="37"/>
      <c r="I309" s="79"/>
    </row>
    <row r="310" spans="1:10" ht="43.5" x14ac:dyDescent="0.35">
      <c r="A310" s="289">
        <v>44014</v>
      </c>
      <c r="B310" s="232" t="s">
        <v>11</v>
      </c>
      <c r="C310" s="113" t="s">
        <v>120</v>
      </c>
      <c r="D310" s="114">
        <v>1.5</v>
      </c>
      <c r="E310" s="115">
        <f>H310*I310</f>
        <v>25.5962</v>
      </c>
      <c r="F310" s="85">
        <f t="shared" si="52"/>
        <v>38.394300000000001</v>
      </c>
      <c r="G310" s="236">
        <f>SUM(F310:F316)</f>
        <v>209.6388</v>
      </c>
      <c r="H310" s="116">
        <v>0.38900000000000001</v>
      </c>
      <c r="I310" s="314">
        <f>[1]Feuil1!$F$2+([1]Feuil1!$F$2*L2)</f>
        <v>65.8</v>
      </c>
    </row>
    <row r="311" spans="1:10" x14ac:dyDescent="0.35">
      <c r="A311" s="290"/>
      <c r="B311" s="233"/>
      <c r="C311" s="261" t="s">
        <v>121</v>
      </c>
      <c r="D311" s="263">
        <v>2</v>
      </c>
      <c r="E311" s="265">
        <f>H311*I310</f>
        <v>20.727</v>
      </c>
      <c r="F311" s="250">
        <f t="shared" si="52"/>
        <v>41.454000000000001</v>
      </c>
      <c r="G311" s="236"/>
      <c r="H311" s="238">
        <v>0.315</v>
      </c>
      <c r="I311" s="315"/>
    </row>
    <row r="312" spans="1:10" x14ac:dyDescent="0.35">
      <c r="A312" s="290"/>
      <c r="B312" s="233"/>
      <c r="C312" s="262"/>
      <c r="D312" s="264"/>
      <c r="E312" s="265"/>
      <c r="F312" s="251"/>
      <c r="G312" s="236"/>
      <c r="H312" s="238"/>
      <c r="I312" s="315"/>
    </row>
    <row r="313" spans="1:10" x14ac:dyDescent="0.35">
      <c r="A313" s="290"/>
      <c r="B313" s="233"/>
      <c r="C313" s="102" t="s">
        <v>122</v>
      </c>
      <c r="D313" s="22">
        <v>4.3</v>
      </c>
      <c r="E313" s="23">
        <f>H313*I310</f>
        <v>12.173</v>
      </c>
      <c r="F313" s="13">
        <f t="shared" ref="F313:F318" si="53">D313*E313</f>
        <v>52.343899999999998</v>
      </c>
      <c r="G313" s="236"/>
      <c r="H313" s="14">
        <v>0.185</v>
      </c>
      <c r="I313" s="315"/>
    </row>
    <row r="314" spans="1:10" x14ac:dyDescent="0.35">
      <c r="A314" s="290"/>
      <c r="B314" s="233"/>
      <c r="C314" s="103" t="s">
        <v>123</v>
      </c>
      <c r="D314" s="104">
        <v>4.5</v>
      </c>
      <c r="E314" s="105">
        <f>H314*I310</f>
        <v>6.7115999999999989</v>
      </c>
      <c r="F314" s="13">
        <f t="shared" si="53"/>
        <v>30.202199999999994</v>
      </c>
      <c r="G314" s="236"/>
      <c r="H314" s="9">
        <v>0.10199999999999999</v>
      </c>
      <c r="I314" s="315"/>
    </row>
    <row r="315" spans="1:10" x14ac:dyDescent="0.35">
      <c r="A315" s="290"/>
      <c r="B315" s="233"/>
      <c r="C315" s="106" t="s">
        <v>124</v>
      </c>
      <c r="D315" s="16">
        <v>2</v>
      </c>
      <c r="E315" s="17">
        <f>H315*I310</f>
        <v>0.59219999999999995</v>
      </c>
      <c r="F315" s="13">
        <f t="shared" si="53"/>
        <v>1.1843999999999999</v>
      </c>
      <c r="G315" s="236"/>
      <c r="H315" s="9">
        <v>8.9999999999999993E-3</v>
      </c>
      <c r="I315" s="315"/>
    </row>
    <row r="316" spans="1:10" ht="29.5" thickBot="1" x14ac:dyDescent="0.4">
      <c r="A316" s="291"/>
      <c r="B316" s="234"/>
      <c r="C316" s="107" t="s">
        <v>125</v>
      </c>
      <c r="D316" s="108">
        <v>1.4</v>
      </c>
      <c r="E316" s="17">
        <f>H316*I310</f>
        <v>32.9</v>
      </c>
      <c r="F316" s="13">
        <f>D316*E316</f>
        <v>46.059999999999995</v>
      </c>
      <c r="G316" s="313"/>
      <c r="H316" s="9">
        <v>0.5</v>
      </c>
      <c r="I316" s="316"/>
      <c r="J316" s="324"/>
    </row>
    <row r="317" spans="1:10" ht="14.5" customHeight="1" x14ac:dyDescent="0.35">
      <c r="A317" s="289">
        <v>44015</v>
      </c>
      <c r="B317" s="232" t="s">
        <v>11</v>
      </c>
      <c r="C317" s="99" t="s">
        <v>120</v>
      </c>
      <c r="D317" s="100">
        <v>1.5</v>
      </c>
      <c r="E317" s="101">
        <f>H317*I317</f>
        <v>34.854399999999998</v>
      </c>
      <c r="F317" s="13">
        <f t="shared" si="53"/>
        <v>52.281599999999997</v>
      </c>
      <c r="G317" s="317">
        <f>SUM(F317:F323)</f>
        <v>285.46559999999994</v>
      </c>
      <c r="H317" s="14">
        <v>0.38900000000000001</v>
      </c>
      <c r="I317" s="318">
        <f>[1]Feuil1!$F$3+([1]Feuil1!$F$3*L2)</f>
        <v>89.6</v>
      </c>
      <c r="J317" s="324"/>
    </row>
    <row r="318" spans="1:10" ht="15" customHeight="1" x14ac:dyDescent="0.35">
      <c r="A318" s="290"/>
      <c r="B318" s="233"/>
      <c r="C318" s="261" t="s">
        <v>121</v>
      </c>
      <c r="D318" s="263">
        <v>2</v>
      </c>
      <c r="E318" s="265">
        <f>H318*I317</f>
        <v>28.223999999999997</v>
      </c>
      <c r="F318" s="250">
        <f t="shared" si="53"/>
        <v>56.447999999999993</v>
      </c>
      <c r="G318" s="236"/>
      <c r="H318" s="238">
        <v>0.315</v>
      </c>
      <c r="I318" s="259"/>
      <c r="J318" s="324"/>
    </row>
    <row r="319" spans="1:10" ht="23.5" x14ac:dyDescent="0.55000000000000004">
      <c r="A319" s="290"/>
      <c r="B319" s="233"/>
      <c r="C319" s="262"/>
      <c r="D319" s="264"/>
      <c r="E319" s="265"/>
      <c r="F319" s="251"/>
      <c r="G319" s="236"/>
      <c r="H319" s="238"/>
      <c r="I319" s="259"/>
      <c r="J319" s="222"/>
    </row>
    <row r="320" spans="1:10" x14ac:dyDescent="0.35">
      <c r="A320" s="290"/>
      <c r="B320" s="233"/>
      <c r="C320" s="102" t="s">
        <v>122</v>
      </c>
      <c r="D320" s="22">
        <v>4.3</v>
      </c>
      <c r="E320" s="23">
        <f>H320*I317</f>
        <v>16.576000000000001</v>
      </c>
      <c r="F320" s="13">
        <f t="shared" ref="F320:F325" si="54">D320*E320</f>
        <v>71.276799999999994</v>
      </c>
      <c r="G320" s="236"/>
      <c r="H320" s="14">
        <v>0.185</v>
      </c>
      <c r="I320" s="315"/>
    </row>
    <row r="321" spans="1:10" x14ac:dyDescent="0.35">
      <c r="A321" s="290"/>
      <c r="B321" s="233"/>
      <c r="C321" s="103" t="s">
        <v>123</v>
      </c>
      <c r="D321" s="104">
        <v>4.5</v>
      </c>
      <c r="E321" s="105">
        <f>H321*I317</f>
        <v>9.1391999999999989</v>
      </c>
      <c r="F321" s="13">
        <f t="shared" si="54"/>
        <v>41.126399999999997</v>
      </c>
      <c r="G321" s="236"/>
      <c r="H321" s="9">
        <v>0.10199999999999999</v>
      </c>
      <c r="I321" s="315"/>
    </row>
    <row r="322" spans="1:10" x14ac:dyDescent="0.35">
      <c r="A322" s="290"/>
      <c r="B322" s="233"/>
      <c r="C322" s="106" t="s">
        <v>124</v>
      </c>
      <c r="D322" s="16">
        <v>2</v>
      </c>
      <c r="E322" s="17">
        <f>H322*I317</f>
        <v>0.80639999999999989</v>
      </c>
      <c r="F322" s="13">
        <f t="shared" si="54"/>
        <v>1.6127999999999998</v>
      </c>
      <c r="G322" s="236"/>
      <c r="H322" s="9">
        <v>8.9999999999999993E-3</v>
      </c>
      <c r="I322" s="315"/>
    </row>
    <row r="323" spans="1:10" ht="29.5" thickBot="1" x14ac:dyDescent="0.4">
      <c r="A323" s="291"/>
      <c r="B323" s="234"/>
      <c r="C323" s="107" t="s">
        <v>125</v>
      </c>
      <c r="D323" s="108">
        <v>1.4</v>
      </c>
      <c r="E323" s="17">
        <f>H323*I317</f>
        <v>44.8</v>
      </c>
      <c r="F323" s="13">
        <f>D323*E323</f>
        <v>62.719999999999992</v>
      </c>
      <c r="G323" s="313"/>
      <c r="H323" s="9">
        <v>0.5</v>
      </c>
      <c r="I323" s="319"/>
    </row>
    <row r="324" spans="1:10" ht="43.5" x14ac:dyDescent="0.35">
      <c r="A324" s="289">
        <v>44016</v>
      </c>
      <c r="B324" s="232" t="s">
        <v>11</v>
      </c>
      <c r="C324" s="99" t="s">
        <v>120</v>
      </c>
      <c r="D324" s="100">
        <v>1.5</v>
      </c>
      <c r="E324" s="101">
        <f>H324*I324</f>
        <v>39.211199999999998</v>
      </c>
      <c r="F324" s="13">
        <f t="shared" si="54"/>
        <v>58.816800000000001</v>
      </c>
      <c r="G324" s="317">
        <f>SUM(F324:F330)</f>
        <v>321.14879999999999</v>
      </c>
      <c r="H324" s="14">
        <v>0.38900000000000001</v>
      </c>
      <c r="I324" s="320">
        <f>[1]Feuil1!$F$4+([1]Feuil1!$F$4*L2)</f>
        <v>100.8</v>
      </c>
    </row>
    <row r="325" spans="1:10" x14ac:dyDescent="0.35">
      <c r="A325" s="290"/>
      <c r="B325" s="233"/>
      <c r="C325" s="261" t="s">
        <v>121</v>
      </c>
      <c r="D325" s="263">
        <v>2</v>
      </c>
      <c r="E325" s="265">
        <f>H325*I324</f>
        <v>31.751999999999999</v>
      </c>
      <c r="F325" s="250">
        <f t="shared" si="54"/>
        <v>63.503999999999998</v>
      </c>
      <c r="G325" s="236"/>
      <c r="H325" s="238">
        <v>0.315</v>
      </c>
      <c r="I325" s="315"/>
    </row>
    <row r="326" spans="1:10" x14ac:dyDescent="0.35">
      <c r="A326" s="290"/>
      <c r="B326" s="233"/>
      <c r="C326" s="262"/>
      <c r="D326" s="264"/>
      <c r="E326" s="265"/>
      <c r="F326" s="251"/>
      <c r="G326" s="236"/>
      <c r="H326" s="238"/>
      <c r="I326" s="315"/>
    </row>
    <row r="327" spans="1:10" x14ac:dyDescent="0.35">
      <c r="A327" s="290"/>
      <c r="B327" s="233"/>
      <c r="C327" s="102" t="s">
        <v>122</v>
      </c>
      <c r="D327" s="22">
        <v>4.3</v>
      </c>
      <c r="E327" s="23">
        <f>H327*I324</f>
        <v>18.648</v>
      </c>
      <c r="F327" s="13">
        <f t="shared" ref="F327:F332" si="55">D327*E327</f>
        <v>80.186399999999992</v>
      </c>
      <c r="G327" s="236"/>
      <c r="H327" s="14">
        <v>0.185</v>
      </c>
      <c r="I327" s="315"/>
    </row>
    <row r="328" spans="1:10" x14ac:dyDescent="0.35">
      <c r="A328" s="290"/>
      <c r="B328" s="233"/>
      <c r="C328" s="103" t="s">
        <v>123</v>
      </c>
      <c r="D328" s="104">
        <v>4.5</v>
      </c>
      <c r="E328" s="105">
        <f>H328*I324</f>
        <v>10.281599999999999</v>
      </c>
      <c r="F328" s="13">
        <f t="shared" si="55"/>
        <v>46.267199999999995</v>
      </c>
      <c r="G328" s="236"/>
      <c r="H328" s="9">
        <v>0.10199999999999999</v>
      </c>
      <c r="I328" s="315"/>
    </row>
    <row r="329" spans="1:10" x14ac:dyDescent="0.35">
      <c r="A329" s="290"/>
      <c r="B329" s="233"/>
      <c r="C329" s="106" t="s">
        <v>124</v>
      </c>
      <c r="D329" s="16">
        <v>2</v>
      </c>
      <c r="E329" s="17">
        <f>H329*I324</f>
        <v>0.9071999999999999</v>
      </c>
      <c r="F329" s="13">
        <f t="shared" si="55"/>
        <v>1.8143999999999998</v>
      </c>
      <c r="G329" s="236"/>
      <c r="H329" s="9">
        <v>8.9999999999999993E-3</v>
      </c>
      <c r="I329" s="315"/>
    </row>
    <row r="330" spans="1:10" ht="29.5" thickBot="1" x14ac:dyDescent="0.4">
      <c r="A330" s="291"/>
      <c r="B330" s="234"/>
      <c r="C330" s="107" t="s">
        <v>125</v>
      </c>
      <c r="D330" s="108">
        <v>1.4</v>
      </c>
      <c r="E330" s="17">
        <f>H330*I324</f>
        <v>50.4</v>
      </c>
      <c r="F330" s="13">
        <f>D330*E330</f>
        <v>70.559999999999988</v>
      </c>
      <c r="G330" s="313"/>
      <c r="H330" s="9">
        <v>0.5</v>
      </c>
      <c r="I330" s="319"/>
      <c r="J330" s="321"/>
    </row>
    <row r="331" spans="1:10" ht="43.5" x14ac:dyDescent="0.35">
      <c r="A331" s="289">
        <v>44017</v>
      </c>
      <c r="B331" s="232" t="s">
        <v>11</v>
      </c>
      <c r="C331" s="99" t="s">
        <v>120</v>
      </c>
      <c r="D331" s="100">
        <v>1.5</v>
      </c>
      <c r="E331" s="101">
        <f>H331*I331</f>
        <v>58.816800000000001</v>
      </c>
      <c r="F331" s="13">
        <f t="shared" si="55"/>
        <v>88.225200000000001</v>
      </c>
      <c r="G331" s="317">
        <f>SUM(F331:F337)</f>
        <v>481.72320000000002</v>
      </c>
      <c r="H331" s="14">
        <v>0.38900000000000001</v>
      </c>
      <c r="I331" s="320">
        <f>[1]Feuil1!$F$5+([1]Feuil1!$F$5*L2)</f>
        <v>151.19999999999999</v>
      </c>
      <c r="J331" s="321"/>
    </row>
    <row r="332" spans="1:10" x14ac:dyDescent="0.35">
      <c r="A332" s="290"/>
      <c r="B332" s="233"/>
      <c r="C332" s="261" t="s">
        <v>121</v>
      </c>
      <c r="D332" s="263">
        <v>2</v>
      </c>
      <c r="E332" s="265">
        <f>H332*I331</f>
        <v>47.628</v>
      </c>
      <c r="F332" s="250">
        <f t="shared" si="55"/>
        <v>95.256</v>
      </c>
      <c r="G332" s="236"/>
      <c r="H332" s="238">
        <v>0.315</v>
      </c>
      <c r="I332" s="315"/>
      <c r="J332" s="321"/>
    </row>
    <row r="333" spans="1:10" ht="23.5" x14ac:dyDescent="0.55000000000000004">
      <c r="A333" s="290"/>
      <c r="B333" s="233"/>
      <c r="C333" s="262"/>
      <c r="D333" s="264"/>
      <c r="E333" s="265"/>
      <c r="F333" s="251"/>
      <c r="G333" s="236"/>
      <c r="H333" s="238"/>
      <c r="I333" s="315"/>
      <c r="J333" s="220"/>
    </row>
    <row r="334" spans="1:10" x14ac:dyDescent="0.35">
      <c r="A334" s="290"/>
      <c r="B334" s="233"/>
      <c r="C334" s="102" t="s">
        <v>122</v>
      </c>
      <c r="D334" s="22">
        <v>4.3</v>
      </c>
      <c r="E334" s="23">
        <f>H334*I331</f>
        <v>27.971999999999998</v>
      </c>
      <c r="F334" s="13">
        <f t="shared" ref="F334:F339" si="56">D334*E334</f>
        <v>120.27959999999999</v>
      </c>
      <c r="G334" s="236"/>
      <c r="H334" s="14">
        <v>0.185</v>
      </c>
      <c r="I334" s="315"/>
    </row>
    <row r="335" spans="1:10" x14ac:dyDescent="0.35">
      <c r="A335" s="290"/>
      <c r="B335" s="233"/>
      <c r="C335" s="103" t="s">
        <v>123</v>
      </c>
      <c r="D335" s="104">
        <v>4.5</v>
      </c>
      <c r="E335" s="105">
        <f>H335*I331</f>
        <v>15.422399999999998</v>
      </c>
      <c r="F335" s="13">
        <f t="shared" si="56"/>
        <v>69.40079999999999</v>
      </c>
      <c r="G335" s="236"/>
      <c r="H335" s="9">
        <v>0.10199999999999999</v>
      </c>
      <c r="I335" s="315"/>
    </row>
    <row r="336" spans="1:10" x14ac:dyDescent="0.35">
      <c r="A336" s="290"/>
      <c r="B336" s="233"/>
      <c r="C336" s="106" t="s">
        <v>124</v>
      </c>
      <c r="D336" s="16">
        <v>2</v>
      </c>
      <c r="E336" s="17">
        <f>H336*I331</f>
        <v>1.3607999999999998</v>
      </c>
      <c r="F336" s="13">
        <f t="shared" si="56"/>
        <v>2.7215999999999996</v>
      </c>
      <c r="G336" s="236"/>
      <c r="H336" s="9">
        <v>8.9999999999999993E-3</v>
      </c>
      <c r="I336" s="315"/>
    </row>
    <row r="337" spans="1:9" ht="29.5" thickBot="1" x14ac:dyDescent="0.4">
      <c r="A337" s="291"/>
      <c r="B337" s="234"/>
      <c r="C337" s="107" t="s">
        <v>125</v>
      </c>
      <c r="D337" s="108">
        <v>1.4</v>
      </c>
      <c r="E337" s="17">
        <f>H337*I331</f>
        <v>75.599999999999994</v>
      </c>
      <c r="F337" s="13">
        <f>D337*E337</f>
        <v>105.83999999999999</v>
      </c>
      <c r="G337" s="313"/>
      <c r="H337" s="9">
        <v>0.5</v>
      </c>
      <c r="I337" s="319"/>
    </row>
    <row r="338" spans="1:9" ht="43.5" x14ac:dyDescent="0.35">
      <c r="A338" s="289">
        <v>44018</v>
      </c>
      <c r="B338" s="232" t="s">
        <v>11</v>
      </c>
      <c r="C338" s="99" t="s">
        <v>120</v>
      </c>
      <c r="D338" s="100">
        <v>1.5</v>
      </c>
      <c r="E338" s="101">
        <f>H338*I338</f>
        <v>35.399000000000001</v>
      </c>
      <c r="F338" s="13">
        <f t="shared" si="56"/>
        <v>53.098500000000001</v>
      </c>
      <c r="G338" s="317">
        <f>SUM(F338:F344)</f>
        <v>289.92600000000004</v>
      </c>
      <c r="H338" s="14">
        <v>0.38900000000000001</v>
      </c>
      <c r="I338" s="320">
        <f>[1]Feuil1!$F$6+([1]Feuil1!$F$6*L2)</f>
        <v>91</v>
      </c>
    </row>
    <row r="339" spans="1:9" x14ac:dyDescent="0.35">
      <c r="A339" s="290"/>
      <c r="B339" s="233"/>
      <c r="C339" s="261" t="s">
        <v>121</v>
      </c>
      <c r="D339" s="263">
        <v>2</v>
      </c>
      <c r="E339" s="265">
        <f>H339*I338</f>
        <v>28.664999999999999</v>
      </c>
      <c r="F339" s="250">
        <f t="shared" si="56"/>
        <v>57.33</v>
      </c>
      <c r="G339" s="236"/>
      <c r="H339" s="238">
        <v>0.315</v>
      </c>
      <c r="I339" s="315"/>
    </row>
    <row r="340" spans="1:9" x14ac:dyDescent="0.35">
      <c r="A340" s="290"/>
      <c r="B340" s="233"/>
      <c r="C340" s="262"/>
      <c r="D340" s="264"/>
      <c r="E340" s="265"/>
      <c r="F340" s="251"/>
      <c r="G340" s="236"/>
      <c r="H340" s="238"/>
      <c r="I340" s="315"/>
    </row>
    <row r="341" spans="1:9" x14ac:dyDescent="0.35">
      <c r="A341" s="290"/>
      <c r="B341" s="233"/>
      <c r="C341" s="102" t="s">
        <v>122</v>
      </c>
      <c r="D341" s="22">
        <v>4.3</v>
      </c>
      <c r="E341" s="23">
        <f>H341*I338</f>
        <v>16.835000000000001</v>
      </c>
      <c r="F341" s="13">
        <f t="shared" ref="F341:F346" si="57">D341*E341</f>
        <v>72.390500000000003</v>
      </c>
      <c r="G341" s="236"/>
      <c r="H341" s="14">
        <v>0.185</v>
      </c>
      <c r="I341" s="315"/>
    </row>
    <row r="342" spans="1:9" x14ac:dyDescent="0.35">
      <c r="A342" s="290"/>
      <c r="B342" s="233"/>
      <c r="C342" s="103" t="s">
        <v>123</v>
      </c>
      <c r="D342" s="104">
        <v>4.5</v>
      </c>
      <c r="E342" s="105">
        <f>H342*I338</f>
        <v>9.282</v>
      </c>
      <c r="F342" s="13">
        <f t="shared" si="57"/>
        <v>41.768999999999998</v>
      </c>
      <c r="G342" s="236"/>
      <c r="H342" s="9">
        <v>0.10199999999999999</v>
      </c>
      <c r="I342" s="315"/>
    </row>
    <row r="343" spans="1:9" x14ac:dyDescent="0.35">
      <c r="A343" s="290"/>
      <c r="B343" s="233"/>
      <c r="C343" s="106" t="s">
        <v>124</v>
      </c>
      <c r="D343" s="16">
        <v>2</v>
      </c>
      <c r="E343" s="17">
        <f>H343*I338</f>
        <v>0.81899999999999995</v>
      </c>
      <c r="F343" s="13">
        <f t="shared" si="57"/>
        <v>1.6379999999999999</v>
      </c>
      <c r="G343" s="236"/>
      <c r="H343" s="9">
        <v>8.9999999999999993E-3</v>
      </c>
      <c r="I343" s="315"/>
    </row>
    <row r="344" spans="1:9" ht="29.5" thickBot="1" x14ac:dyDescent="0.4">
      <c r="A344" s="291"/>
      <c r="B344" s="234"/>
      <c r="C344" s="107" t="s">
        <v>125</v>
      </c>
      <c r="D344" s="108">
        <v>1.4</v>
      </c>
      <c r="E344" s="17">
        <f>H344*I338</f>
        <v>45.5</v>
      </c>
      <c r="F344" s="13">
        <f>D344*E344</f>
        <v>63.699999999999996</v>
      </c>
      <c r="G344" s="313"/>
      <c r="H344" s="9">
        <v>0.5</v>
      </c>
      <c r="I344" s="319"/>
    </row>
    <row r="345" spans="1:9" ht="43.5" x14ac:dyDescent="0.35">
      <c r="A345" s="289">
        <v>44019</v>
      </c>
      <c r="B345" s="232" t="s">
        <v>11</v>
      </c>
      <c r="C345" s="99" t="s">
        <v>120</v>
      </c>
      <c r="D345" s="100">
        <v>1.5</v>
      </c>
      <c r="E345" s="101">
        <f>H345*I345</f>
        <v>29.952999999999999</v>
      </c>
      <c r="F345" s="13">
        <f t="shared" si="57"/>
        <v>44.929499999999997</v>
      </c>
      <c r="G345" s="317">
        <f>SUM(F345:F351)</f>
        <v>245.32199999999997</v>
      </c>
      <c r="H345" s="14">
        <v>0.38900000000000001</v>
      </c>
      <c r="I345" s="320">
        <f>[1]Feuil1!$F$7+([1]Feuil1!$F$7*L2)</f>
        <v>77</v>
      </c>
    </row>
    <row r="346" spans="1:9" x14ac:dyDescent="0.35">
      <c r="A346" s="290"/>
      <c r="B346" s="233"/>
      <c r="C346" s="261" t="s">
        <v>121</v>
      </c>
      <c r="D346" s="263">
        <v>2</v>
      </c>
      <c r="E346" s="265">
        <f>H346*I345</f>
        <v>24.254999999999999</v>
      </c>
      <c r="F346" s="250">
        <f t="shared" si="57"/>
        <v>48.51</v>
      </c>
      <c r="G346" s="236"/>
      <c r="H346" s="238">
        <v>0.315</v>
      </c>
      <c r="I346" s="315"/>
    </row>
    <row r="347" spans="1:9" x14ac:dyDescent="0.35">
      <c r="A347" s="290"/>
      <c r="B347" s="233"/>
      <c r="C347" s="262"/>
      <c r="D347" s="264"/>
      <c r="E347" s="265"/>
      <c r="F347" s="251"/>
      <c r="G347" s="236"/>
      <c r="H347" s="238"/>
      <c r="I347" s="315"/>
    </row>
    <row r="348" spans="1:9" x14ac:dyDescent="0.35">
      <c r="A348" s="290"/>
      <c r="B348" s="233"/>
      <c r="C348" s="102" t="s">
        <v>122</v>
      </c>
      <c r="D348" s="22">
        <v>4.3</v>
      </c>
      <c r="E348" s="23">
        <f>H348*I345</f>
        <v>14.244999999999999</v>
      </c>
      <c r="F348" s="13">
        <f t="shared" ref="F348:F361" si="58">D348*E348</f>
        <v>61.253499999999995</v>
      </c>
      <c r="G348" s="236"/>
      <c r="H348" s="14">
        <v>0.185</v>
      </c>
      <c r="I348" s="315"/>
    </row>
    <row r="349" spans="1:9" x14ac:dyDescent="0.35">
      <c r="A349" s="290"/>
      <c r="B349" s="233"/>
      <c r="C349" s="103" t="s">
        <v>123</v>
      </c>
      <c r="D349" s="104">
        <v>4.5</v>
      </c>
      <c r="E349" s="105">
        <f>H349*I345</f>
        <v>7.8539999999999992</v>
      </c>
      <c r="F349" s="13">
        <f t="shared" si="58"/>
        <v>35.342999999999996</v>
      </c>
      <c r="G349" s="236"/>
      <c r="H349" s="9">
        <v>0.10199999999999999</v>
      </c>
      <c r="I349" s="315"/>
    </row>
    <row r="350" spans="1:9" x14ac:dyDescent="0.35">
      <c r="A350" s="290"/>
      <c r="B350" s="233"/>
      <c r="C350" s="106" t="s">
        <v>124</v>
      </c>
      <c r="D350" s="16">
        <v>2</v>
      </c>
      <c r="E350" s="17">
        <f>H350*I345</f>
        <v>0.69299999999999995</v>
      </c>
      <c r="F350" s="13">
        <f t="shared" si="58"/>
        <v>1.3859999999999999</v>
      </c>
      <c r="G350" s="236"/>
      <c r="H350" s="9">
        <v>8.9999999999999993E-3</v>
      </c>
      <c r="I350" s="315"/>
    </row>
    <row r="351" spans="1:9" ht="29.5" thickBot="1" x14ac:dyDescent="0.4">
      <c r="A351" s="291"/>
      <c r="B351" s="234"/>
      <c r="C351" s="107" t="s">
        <v>125</v>
      </c>
      <c r="D351" s="108">
        <v>1.4</v>
      </c>
      <c r="E351" s="17">
        <f>H351*I345</f>
        <v>38.5</v>
      </c>
      <c r="F351" s="13">
        <f>D351*E351</f>
        <v>53.9</v>
      </c>
      <c r="G351" s="313"/>
      <c r="H351" s="9">
        <v>0.5</v>
      </c>
      <c r="I351" s="319"/>
    </row>
    <row r="352" spans="1:9" ht="15" thickBot="1" x14ac:dyDescent="0.4">
      <c r="A352" s="77">
        <v>44020</v>
      </c>
      <c r="B352" s="78" t="s">
        <v>83</v>
      </c>
      <c r="C352" s="38" t="s">
        <v>24</v>
      </c>
      <c r="D352" s="39">
        <v>0</v>
      </c>
      <c r="E352" s="49">
        <v>0</v>
      </c>
      <c r="F352" s="48">
        <f t="shared" si="58"/>
        <v>0</v>
      </c>
      <c r="G352" s="49">
        <v>0</v>
      </c>
      <c r="H352" s="37"/>
      <c r="I352" s="111"/>
    </row>
    <row r="353" spans="1:9" ht="43.5" x14ac:dyDescent="0.35">
      <c r="A353" s="289">
        <v>44021</v>
      </c>
      <c r="B353" s="232" t="s">
        <v>11</v>
      </c>
      <c r="C353" s="99" t="s">
        <v>120</v>
      </c>
      <c r="D353" s="100">
        <v>1.5</v>
      </c>
      <c r="E353" s="101">
        <f>H353*I353</f>
        <v>47.380200000000009</v>
      </c>
      <c r="F353" s="191">
        <f t="shared" ref="F353:F354" si="59">D353*E353</f>
        <v>71.070300000000017</v>
      </c>
      <c r="G353" s="317">
        <f>SUM(F353:F359)</f>
        <v>388.05480000000006</v>
      </c>
      <c r="H353" s="14">
        <v>0.38900000000000001</v>
      </c>
      <c r="I353" s="320">
        <f>[1]Feuil1!$F$10+([1]Feuil1!$F$10*L2)</f>
        <v>121.80000000000001</v>
      </c>
    </row>
    <row r="354" spans="1:9" x14ac:dyDescent="0.35">
      <c r="A354" s="290"/>
      <c r="B354" s="233"/>
      <c r="C354" s="261" t="s">
        <v>121</v>
      </c>
      <c r="D354" s="263">
        <v>2</v>
      </c>
      <c r="E354" s="265">
        <f>H354*I353</f>
        <v>38.367000000000004</v>
      </c>
      <c r="F354" s="250">
        <f t="shared" si="59"/>
        <v>76.734000000000009</v>
      </c>
      <c r="G354" s="236"/>
      <c r="H354" s="238">
        <v>0.315</v>
      </c>
      <c r="I354" s="315"/>
    </row>
    <row r="355" spans="1:9" x14ac:dyDescent="0.35">
      <c r="A355" s="290"/>
      <c r="B355" s="233"/>
      <c r="C355" s="262"/>
      <c r="D355" s="264"/>
      <c r="E355" s="265"/>
      <c r="F355" s="251"/>
      <c r="G355" s="236"/>
      <c r="H355" s="238"/>
      <c r="I355" s="315"/>
    </row>
    <row r="356" spans="1:9" x14ac:dyDescent="0.35">
      <c r="A356" s="290"/>
      <c r="B356" s="233"/>
      <c r="C356" s="102" t="s">
        <v>122</v>
      </c>
      <c r="D356" s="22">
        <v>4.3</v>
      </c>
      <c r="E356" s="23">
        <f>H356*I353</f>
        <v>22.533000000000001</v>
      </c>
      <c r="F356" s="191">
        <f t="shared" ref="F356:F358" si="60">D356*E356</f>
        <v>96.891900000000007</v>
      </c>
      <c r="G356" s="236"/>
      <c r="H356" s="14">
        <v>0.185</v>
      </c>
      <c r="I356" s="315"/>
    </row>
    <row r="357" spans="1:9" x14ac:dyDescent="0.35">
      <c r="A357" s="290"/>
      <c r="B357" s="233"/>
      <c r="C357" s="103" t="s">
        <v>123</v>
      </c>
      <c r="D357" s="104">
        <v>4.5</v>
      </c>
      <c r="E357" s="105">
        <f>H357*I353</f>
        <v>12.4236</v>
      </c>
      <c r="F357" s="191">
        <f t="shared" si="60"/>
        <v>55.906199999999998</v>
      </c>
      <c r="G357" s="236"/>
      <c r="H357" s="192">
        <v>0.10199999999999999</v>
      </c>
      <c r="I357" s="315"/>
    </row>
    <row r="358" spans="1:9" x14ac:dyDescent="0.35">
      <c r="A358" s="290"/>
      <c r="B358" s="233"/>
      <c r="C358" s="106" t="s">
        <v>124</v>
      </c>
      <c r="D358" s="16">
        <v>2</v>
      </c>
      <c r="E358" s="17">
        <f>H358*I353</f>
        <v>1.0962000000000001</v>
      </c>
      <c r="F358" s="191">
        <f t="shared" si="60"/>
        <v>2.1924000000000001</v>
      </c>
      <c r="G358" s="236"/>
      <c r="H358" s="192">
        <v>8.9999999999999993E-3</v>
      </c>
      <c r="I358" s="315"/>
    </row>
    <row r="359" spans="1:9" ht="29.5" thickBot="1" x14ac:dyDescent="0.4">
      <c r="A359" s="291"/>
      <c r="B359" s="234"/>
      <c r="C359" s="107" t="s">
        <v>125</v>
      </c>
      <c r="D359" s="108">
        <v>1.4</v>
      </c>
      <c r="E359" s="17">
        <f>H359*I353</f>
        <v>60.900000000000006</v>
      </c>
      <c r="F359" s="191">
        <f>D359*E359</f>
        <v>85.26</v>
      </c>
      <c r="G359" s="313"/>
      <c r="H359" s="192">
        <v>0.5</v>
      </c>
      <c r="I359" s="319"/>
    </row>
    <row r="360" spans="1:9" ht="43.5" x14ac:dyDescent="0.35">
      <c r="A360" s="289">
        <v>44022</v>
      </c>
      <c r="B360" s="232" t="s">
        <v>11</v>
      </c>
      <c r="C360" s="99" t="s">
        <v>120</v>
      </c>
      <c r="D360" s="100">
        <v>1.5</v>
      </c>
      <c r="E360" s="101">
        <f>H360*I360</f>
        <v>14.7042</v>
      </c>
      <c r="F360" s="13">
        <f t="shared" si="58"/>
        <v>22.0563</v>
      </c>
      <c r="G360" s="317">
        <f>SUM(F360:F366)</f>
        <v>120.4308</v>
      </c>
      <c r="H360" s="14">
        <v>0.38900000000000001</v>
      </c>
      <c r="I360" s="320">
        <f>[1]Feuil1!$F$11+([1]Feuil1!$F$11*L2)</f>
        <v>37.799999999999997</v>
      </c>
    </row>
    <row r="361" spans="1:9" x14ac:dyDescent="0.35">
      <c r="A361" s="290"/>
      <c r="B361" s="233"/>
      <c r="C361" s="261" t="s">
        <v>121</v>
      </c>
      <c r="D361" s="263">
        <v>2</v>
      </c>
      <c r="E361" s="265">
        <f>H361*I360</f>
        <v>11.907</v>
      </c>
      <c r="F361" s="250">
        <f t="shared" si="58"/>
        <v>23.814</v>
      </c>
      <c r="G361" s="236"/>
      <c r="H361" s="238">
        <v>0.315</v>
      </c>
      <c r="I361" s="315"/>
    </row>
    <row r="362" spans="1:9" x14ac:dyDescent="0.35">
      <c r="A362" s="290"/>
      <c r="B362" s="233"/>
      <c r="C362" s="262"/>
      <c r="D362" s="264"/>
      <c r="E362" s="265"/>
      <c r="F362" s="251"/>
      <c r="G362" s="236"/>
      <c r="H362" s="238"/>
      <c r="I362" s="315"/>
    </row>
    <row r="363" spans="1:9" x14ac:dyDescent="0.35">
      <c r="A363" s="290"/>
      <c r="B363" s="233"/>
      <c r="C363" s="102" t="s">
        <v>122</v>
      </c>
      <c r="D363" s="22">
        <v>4.3</v>
      </c>
      <c r="E363" s="23">
        <f>H363*I360</f>
        <v>6.9929999999999994</v>
      </c>
      <c r="F363" s="13">
        <f t="shared" ref="F363:F375" si="61">D363*E363</f>
        <v>30.069899999999997</v>
      </c>
      <c r="G363" s="236"/>
      <c r="H363" s="14">
        <v>0.185</v>
      </c>
      <c r="I363" s="315"/>
    </row>
    <row r="364" spans="1:9" x14ac:dyDescent="0.35">
      <c r="A364" s="290"/>
      <c r="B364" s="233"/>
      <c r="C364" s="103" t="s">
        <v>123</v>
      </c>
      <c r="D364" s="104">
        <v>4.5</v>
      </c>
      <c r="E364" s="105">
        <f>H364*I360</f>
        <v>3.8555999999999995</v>
      </c>
      <c r="F364" s="13">
        <f t="shared" si="61"/>
        <v>17.350199999999997</v>
      </c>
      <c r="G364" s="236"/>
      <c r="H364" s="9">
        <v>0.10199999999999999</v>
      </c>
      <c r="I364" s="315"/>
    </row>
    <row r="365" spans="1:9" x14ac:dyDescent="0.35">
      <c r="A365" s="290"/>
      <c r="B365" s="233"/>
      <c r="C365" s="106" t="s">
        <v>124</v>
      </c>
      <c r="D365" s="16">
        <v>2</v>
      </c>
      <c r="E365" s="17">
        <f>H365*I360</f>
        <v>0.34019999999999995</v>
      </c>
      <c r="F365" s="13">
        <f t="shared" si="61"/>
        <v>0.68039999999999989</v>
      </c>
      <c r="G365" s="236"/>
      <c r="H365" s="9">
        <v>8.9999999999999993E-3</v>
      </c>
      <c r="I365" s="315"/>
    </row>
    <row r="366" spans="1:9" ht="29.5" thickBot="1" x14ac:dyDescent="0.4">
      <c r="A366" s="291"/>
      <c r="B366" s="234"/>
      <c r="C366" s="107" t="s">
        <v>125</v>
      </c>
      <c r="D366" s="108">
        <v>1.4</v>
      </c>
      <c r="E366" s="17">
        <f>H366*I360</f>
        <v>18.899999999999999</v>
      </c>
      <c r="F366" s="13">
        <f>D366*E366</f>
        <v>26.459999999999997</v>
      </c>
      <c r="G366" s="313"/>
      <c r="H366" s="9">
        <v>0.5</v>
      </c>
      <c r="I366" s="319"/>
    </row>
    <row r="367" spans="1:9" ht="43.5" x14ac:dyDescent="0.35">
      <c r="A367" s="289">
        <v>44023</v>
      </c>
      <c r="B367" s="232" t="s">
        <v>11</v>
      </c>
      <c r="C367" s="99" t="s">
        <v>120</v>
      </c>
      <c r="D367" s="100">
        <v>1.5</v>
      </c>
      <c r="E367" s="101">
        <f>H367*I367</f>
        <v>48.4694</v>
      </c>
      <c r="F367" s="191">
        <f t="shared" ref="F367:F368" si="62">D367*E367</f>
        <v>72.704099999999997</v>
      </c>
      <c r="G367" s="317">
        <f>SUM(F367:F373)</f>
        <v>396.97559999999993</v>
      </c>
      <c r="H367" s="14">
        <v>0.38900000000000001</v>
      </c>
      <c r="I367" s="320">
        <f>[1]Feuil1!$F$12+([1]Feuil1!$F$12*L2)</f>
        <v>124.6</v>
      </c>
    </row>
    <row r="368" spans="1:9" x14ac:dyDescent="0.35">
      <c r="A368" s="290"/>
      <c r="B368" s="233"/>
      <c r="C368" s="261" t="s">
        <v>121</v>
      </c>
      <c r="D368" s="263">
        <v>2</v>
      </c>
      <c r="E368" s="265">
        <f>H368*I367</f>
        <v>39.248999999999995</v>
      </c>
      <c r="F368" s="250">
        <f t="shared" si="62"/>
        <v>78.49799999999999</v>
      </c>
      <c r="G368" s="236"/>
      <c r="H368" s="238">
        <v>0.315</v>
      </c>
      <c r="I368" s="315"/>
    </row>
    <row r="369" spans="1:9" x14ac:dyDescent="0.35">
      <c r="A369" s="290"/>
      <c r="B369" s="233"/>
      <c r="C369" s="262"/>
      <c r="D369" s="264"/>
      <c r="E369" s="265"/>
      <c r="F369" s="251"/>
      <c r="G369" s="236"/>
      <c r="H369" s="238"/>
      <c r="I369" s="315"/>
    </row>
    <row r="370" spans="1:9" x14ac:dyDescent="0.35">
      <c r="A370" s="290"/>
      <c r="B370" s="233"/>
      <c r="C370" s="102" t="s">
        <v>122</v>
      </c>
      <c r="D370" s="22">
        <v>4.3</v>
      </c>
      <c r="E370" s="23">
        <f>H370*I367</f>
        <v>23.050999999999998</v>
      </c>
      <c r="F370" s="191">
        <f t="shared" ref="F370:F372" si="63">D370*E370</f>
        <v>99.119299999999996</v>
      </c>
      <c r="G370" s="236"/>
      <c r="H370" s="14">
        <v>0.185</v>
      </c>
      <c r="I370" s="315"/>
    </row>
    <row r="371" spans="1:9" x14ac:dyDescent="0.35">
      <c r="A371" s="290"/>
      <c r="B371" s="233"/>
      <c r="C371" s="103" t="s">
        <v>123</v>
      </c>
      <c r="D371" s="104">
        <v>4.5</v>
      </c>
      <c r="E371" s="105">
        <f>H371*I367</f>
        <v>12.709199999999999</v>
      </c>
      <c r="F371" s="191">
        <f t="shared" si="63"/>
        <v>57.191399999999994</v>
      </c>
      <c r="G371" s="236"/>
      <c r="H371" s="192">
        <v>0.10199999999999999</v>
      </c>
      <c r="I371" s="315"/>
    </row>
    <row r="372" spans="1:9" x14ac:dyDescent="0.35">
      <c r="A372" s="290"/>
      <c r="B372" s="233"/>
      <c r="C372" s="106" t="s">
        <v>124</v>
      </c>
      <c r="D372" s="16">
        <v>2</v>
      </c>
      <c r="E372" s="17">
        <f>H372*I367</f>
        <v>1.1214</v>
      </c>
      <c r="F372" s="191">
        <f t="shared" si="63"/>
        <v>2.2427999999999999</v>
      </c>
      <c r="G372" s="236"/>
      <c r="H372" s="192">
        <v>8.9999999999999993E-3</v>
      </c>
      <c r="I372" s="315"/>
    </row>
    <row r="373" spans="1:9" ht="29.5" thickBot="1" x14ac:dyDescent="0.4">
      <c r="A373" s="291"/>
      <c r="B373" s="234"/>
      <c r="C373" s="107" t="s">
        <v>125</v>
      </c>
      <c r="D373" s="108">
        <v>1.4</v>
      </c>
      <c r="E373" s="17">
        <f>H373*I367</f>
        <v>62.3</v>
      </c>
      <c r="F373" s="191">
        <f>D373*E373</f>
        <v>87.219999999999985</v>
      </c>
      <c r="G373" s="313"/>
      <c r="H373" s="192">
        <v>0.5</v>
      </c>
      <c r="I373" s="319"/>
    </row>
    <row r="374" spans="1:9" ht="43.5" x14ac:dyDescent="0.35">
      <c r="A374" s="289">
        <v>44024</v>
      </c>
      <c r="B374" s="232" t="s">
        <v>11</v>
      </c>
      <c r="C374" s="99" t="s">
        <v>120</v>
      </c>
      <c r="D374" s="100">
        <v>1.5</v>
      </c>
      <c r="E374" s="101">
        <f>H374*I374</f>
        <v>63.173600000000008</v>
      </c>
      <c r="F374" s="13">
        <f t="shared" si="61"/>
        <v>94.760400000000004</v>
      </c>
      <c r="G374" s="317">
        <f>SUM(F374:F380)</f>
        <v>517.40640000000008</v>
      </c>
      <c r="H374" s="14">
        <v>0.38900000000000001</v>
      </c>
      <c r="I374" s="320">
        <f>[1]Feuil1!$F$13+([1]Feuil1!$F$13*L2)</f>
        <v>162.4</v>
      </c>
    </row>
    <row r="375" spans="1:9" x14ac:dyDescent="0.35">
      <c r="A375" s="290"/>
      <c r="B375" s="233"/>
      <c r="C375" s="261" t="s">
        <v>121</v>
      </c>
      <c r="D375" s="263">
        <v>2</v>
      </c>
      <c r="E375" s="265">
        <f>H375*I374</f>
        <v>51.155999999999999</v>
      </c>
      <c r="F375" s="250">
        <f t="shared" si="61"/>
        <v>102.312</v>
      </c>
      <c r="G375" s="236"/>
      <c r="H375" s="238">
        <v>0.315</v>
      </c>
      <c r="I375" s="315"/>
    </row>
    <row r="376" spans="1:9" x14ac:dyDescent="0.35">
      <c r="A376" s="290"/>
      <c r="B376" s="233"/>
      <c r="C376" s="262"/>
      <c r="D376" s="264"/>
      <c r="E376" s="265"/>
      <c r="F376" s="251"/>
      <c r="G376" s="236"/>
      <c r="H376" s="238"/>
      <c r="I376" s="315"/>
    </row>
    <row r="377" spans="1:9" x14ac:dyDescent="0.35">
      <c r="A377" s="290"/>
      <c r="B377" s="233"/>
      <c r="C377" s="102" t="s">
        <v>122</v>
      </c>
      <c r="D377" s="22">
        <v>4.3</v>
      </c>
      <c r="E377" s="23">
        <f>H377*I374</f>
        <v>30.044</v>
      </c>
      <c r="F377" s="13">
        <f t="shared" ref="F377:F382" si="64">D377*E377</f>
        <v>129.1892</v>
      </c>
      <c r="G377" s="236"/>
      <c r="H377" s="14">
        <v>0.185</v>
      </c>
      <c r="I377" s="315"/>
    </row>
    <row r="378" spans="1:9" x14ac:dyDescent="0.35">
      <c r="A378" s="290"/>
      <c r="B378" s="233"/>
      <c r="C378" s="103" t="s">
        <v>123</v>
      </c>
      <c r="D378" s="104">
        <v>4.5</v>
      </c>
      <c r="E378" s="105">
        <f>H378*I374</f>
        <v>16.564799999999998</v>
      </c>
      <c r="F378" s="13">
        <f t="shared" si="64"/>
        <v>74.541599999999988</v>
      </c>
      <c r="G378" s="236"/>
      <c r="H378" s="9">
        <v>0.10199999999999999</v>
      </c>
      <c r="I378" s="315"/>
    </row>
    <row r="379" spans="1:9" x14ac:dyDescent="0.35">
      <c r="A379" s="290"/>
      <c r="B379" s="233"/>
      <c r="C379" s="106" t="s">
        <v>124</v>
      </c>
      <c r="D379" s="16">
        <v>2</v>
      </c>
      <c r="E379" s="17">
        <f>H379*I374</f>
        <v>1.4616</v>
      </c>
      <c r="F379" s="13">
        <f t="shared" si="64"/>
        <v>2.9232</v>
      </c>
      <c r="G379" s="236"/>
      <c r="H379" s="9">
        <v>8.9999999999999993E-3</v>
      </c>
      <c r="I379" s="315"/>
    </row>
    <row r="380" spans="1:9" ht="29.5" thickBot="1" x14ac:dyDescent="0.4">
      <c r="A380" s="291"/>
      <c r="B380" s="234"/>
      <c r="C380" s="107" t="s">
        <v>125</v>
      </c>
      <c r="D380" s="108">
        <v>1.4</v>
      </c>
      <c r="E380" s="17">
        <f>H380*I374</f>
        <v>81.2</v>
      </c>
      <c r="F380" s="13">
        <f>D380*E380</f>
        <v>113.67999999999999</v>
      </c>
      <c r="G380" s="313"/>
      <c r="H380" s="9">
        <v>0.5</v>
      </c>
      <c r="I380" s="319"/>
    </row>
    <row r="381" spans="1:9" ht="43.5" x14ac:dyDescent="0.35">
      <c r="A381" s="289">
        <v>44025</v>
      </c>
      <c r="B381" s="232" t="s">
        <v>11</v>
      </c>
      <c r="C381" s="99" t="s">
        <v>120</v>
      </c>
      <c r="D381" s="100">
        <v>1.5</v>
      </c>
      <c r="E381" s="101">
        <f>H381*I381</f>
        <v>56.093799999999995</v>
      </c>
      <c r="F381" s="13">
        <f t="shared" si="64"/>
        <v>84.140699999999995</v>
      </c>
      <c r="G381" s="317">
        <f>SUM(F381:F387)</f>
        <v>459.42119999999994</v>
      </c>
      <c r="H381" s="14">
        <v>0.38900000000000001</v>
      </c>
      <c r="I381" s="320">
        <f>[1]Feuil1!$F$14+([1]Feuil1!$F$14*L2)</f>
        <v>144.19999999999999</v>
      </c>
    </row>
    <row r="382" spans="1:9" x14ac:dyDescent="0.35">
      <c r="A382" s="290"/>
      <c r="B382" s="233"/>
      <c r="C382" s="261" t="s">
        <v>121</v>
      </c>
      <c r="D382" s="263">
        <v>2</v>
      </c>
      <c r="E382" s="265">
        <f>H382*I381</f>
        <v>45.422999999999995</v>
      </c>
      <c r="F382" s="250">
        <f t="shared" si="64"/>
        <v>90.845999999999989</v>
      </c>
      <c r="G382" s="236"/>
      <c r="H382" s="238">
        <v>0.315</v>
      </c>
      <c r="I382" s="315"/>
    </row>
    <row r="383" spans="1:9" x14ac:dyDescent="0.35">
      <c r="A383" s="290"/>
      <c r="B383" s="233"/>
      <c r="C383" s="262"/>
      <c r="D383" s="264"/>
      <c r="E383" s="265"/>
      <c r="F383" s="251"/>
      <c r="G383" s="236"/>
      <c r="H383" s="238"/>
      <c r="I383" s="315"/>
    </row>
    <row r="384" spans="1:9" x14ac:dyDescent="0.35">
      <c r="A384" s="290"/>
      <c r="B384" s="233"/>
      <c r="C384" s="102" t="s">
        <v>122</v>
      </c>
      <c r="D384" s="22">
        <v>4.3</v>
      </c>
      <c r="E384" s="23">
        <f>H384*I381</f>
        <v>26.676999999999996</v>
      </c>
      <c r="F384" s="13">
        <f t="shared" ref="F384:F389" si="65">D384*E384</f>
        <v>114.71109999999997</v>
      </c>
      <c r="G384" s="236"/>
      <c r="H384" s="14">
        <v>0.185</v>
      </c>
      <c r="I384" s="315"/>
    </row>
    <row r="385" spans="1:9" x14ac:dyDescent="0.35">
      <c r="A385" s="290"/>
      <c r="B385" s="233"/>
      <c r="C385" s="103" t="s">
        <v>123</v>
      </c>
      <c r="D385" s="104">
        <v>4.5</v>
      </c>
      <c r="E385" s="105">
        <f>H385*I381</f>
        <v>14.708399999999997</v>
      </c>
      <c r="F385" s="13">
        <f t="shared" si="65"/>
        <v>66.187799999999982</v>
      </c>
      <c r="G385" s="236"/>
      <c r="H385" s="9">
        <v>0.10199999999999999</v>
      </c>
      <c r="I385" s="315"/>
    </row>
    <row r="386" spans="1:9" x14ac:dyDescent="0.35">
      <c r="A386" s="290"/>
      <c r="B386" s="233"/>
      <c r="C386" s="106" t="s">
        <v>124</v>
      </c>
      <c r="D386" s="16">
        <v>2</v>
      </c>
      <c r="E386" s="17">
        <f>H386*I381</f>
        <v>1.2977999999999998</v>
      </c>
      <c r="F386" s="13">
        <f t="shared" si="65"/>
        <v>2.5955999999999997</v>
      </c>
      <c r="G386" s="236"/>
      <c r="H386" s="9">
        <v>8.9999999999999993E-3</v>
      </c>
      <c r="I386" s="315"/>
    </row>
    <row r="387" spans="1:9" ht="29.5" thickBot="1" x14ac:dyDescent="0.4">
      <c r="A387" s="291"/>
      <c r="B387" s="234"/>
      <c r="C387" s="107" t="s">
        <v>125</v>
      </c>
      <c r="D387" s="108">
        <v>1.4</v>
      </c>
      <c r="E387" s="17">
        <f>H387*I381</f>
        <v>72.099999999999994</v>
      </c>
      <c r="F387" s="13">
        <f>D387*E387</f>
        <v>100.93999999999998</v>
      </c>
      <c r="G387" s="313"/>
      <c r="H387" s="9">
        <v>0.5</v>
      </c>
      <c r="I387" s="319"/>
    </row>
    <row r="388" spans="1:9" ht="43.5" x14ac:dyDescent="0.35">
      <c r="A388" s="289">
        <v>44026</v>
      </c>
      <c r="B388" s="232" t="s">
        <v>11</v>
      </c>
      <c r="C388" s="99" t="s">
        <v>120</v>
      </c>
      <c r="D388" s="100">
        <v>1.5</v>
      </c>
      <c r="E388" s="101">
        <f>H388*I388</f>
        <v>13.615</v>
      </c>
      <c r="F388" s="13">
        <f t="shared" si="65"/>
        <v>20.422499999999999</v>
      </c>
      <c r="G388" s="317">
        <f>SUM(F388:F394)</f>
        <v>111.50999999999999</v>
      </c>
      <c r="H388" s="14">
        <v>0.38900000000000001</v>
      </c>
      <c r="I388" s="320">
        <f>[1]Feuil1!$F$15+[1]Feuil1!$F$15*L2</f>
        <v>35</v>
      </c>
    </row>
    <row r="389" spans="1:9" x14ac:dyDescent="0.35">
      <c r="A389" s="290"/>
      <c r="B389" s="233"/>
      <c r="C389" s="261" t="s">
        <v>121</v>
      </c>
      <c r="D389" s="263">
        <v>2</v>
      </c>
      <c r="E389" s="265">
        <f>H389*I388</f>
        <v>11.025</v>
      </c>
      <c r="F389" s="250">
        <f t="shared" si="65"/>
        <v>22.05</v>
      </c>
      <c r="G389" s="236"/>
      <c r="H389" s="238">
        <v>0.315</v>
      </c>
      <c r="I389" s="315"/>
    </row>
    <row r="390" spans="1:9" x14ac:dyDescent="0.35">
      <c r="A390" s="290"/>
      <c r="B390" s="233"/>
      <c r="C390" s="262"/>
      <c r="D390" s="264"/>
      <c r="E390" s="265"/>
      <c r="F390" s="251"/>
      <c r="G390" s="236"/>
      <c r="H390" s="238"/>
      <c r="I390" s="315"/>
    </row>
    <row r="391" spans="1:9" x14ac:dyDescent="0.35">
      <c r="A391" s="290"/>
      <c r="B391" s="233"/>
      <c r="C391" s="102" t="s">
        <v>122</v>
      </c>
      <c r="D391" s="22">
        <v>4.3</v>
      </c>
      <c r="E391" s="23">
        <f>H391*I388</f>
        <v>6.4749999999999996</v>
      </c>
      <c r="F391" s="13">
        <f t="shared" ref="F391:F396" si="66">D391*E391</f>
        <v>27.842499999999998</v>
      </c>
      <c r="G391" s="236"/>
      <c r="H391" s="14">
        <v>0.185</v>
      </c>
      <c r="I391" s="315"/>
    </row>
    <row r="392" spans="1:9" x14ac:dyDescent="0.35">
      <c r="A392" s="290"/>
      <c r="B392" s="233"/>
      <c r="C392" s="103" t="s">
        <v>123</v>
      </c>
      <c r="D392" s="104">
        <v>4.5</v>
      </c>
      <c r="E392" s="105">
        <f>H392*I388</f>
        <v>3.57</v>
      </c>
      <c r="F392" s="13">
        <f t="shared" si="66"/>
        <v>16.064999999999998</v>
      </c>
      <c r="G392" s="236"/>
      <c r="H392" s="9">
        <v>0.10199999999999999</v>
      </c>
      <c r="I392" s="315"/>
    </row>
    <row r="393" spans="1:9" x14ac:dyDescent="0.35">
      <c r="A393" s="290"/>
      <c r="B393" s="233"/>
      <c r="C393" s="106" t="s">
        <v>124</v>
      </c>
      <c r="D393" s="16">
        <v>2</v>
      </c>
      <c r="E393" s="17">
        <f>H393*I388</f>
        <v>0.315</v>
      </c>
      <c r="F393" s="13">
        <f t="shared" si="66"/>
        <v>0.63</v>
      </c>
      <c r="G393" s="236"/>
      <c r="H393" s="9">
        <v>8.9999999999999993E-3</v>
      </c>
      <c r="I393" s="315"/>
    </row>
    <row r="394" spans="1:9" ht="29.5" thickBot="1" x14ac:dyDescent="0.4">
      <c r="A394" s="291"/>
      <c r="B394" s="234"/>
      <c r="C394" s="107" t="s">
        <v>125</v>
      </c>
      <c r="D394" s="108">
        <v>1.4</v>
      </c>
      <c r="E394" s="17">
        <f>H394*I388</f>
        <v>17.5</v>
      </c>
      <c r="F394" s="13">
        <f>D394*E394</f>
        <v>24.5</v>
      </c>
      <c r="G394" s="313"/>
      <c r="H394" s="9">
        <v>0.5</v>
      </c>
      <c r="I394" s="319"/>
    </row>
    <row r="395" spans="1:9" ht="43.5" x14ac:dyDescent="0.35">
      <c r="A395" s="289">
        <v>44027</v>
      </c>
      <c r="B395" s="232" t="s">
        <v>11</v>
      </c>
      <c r="C395" s="99" t="s">
        <v>120</v>
      </c>
      <c r="D395" s="100">
        <v>1.5</v>
      </c>
      <c r="E395" s="101">
        <f>H395*I395</f>
        <v>53.370799999999996</v>
      </c>
      <c r="F395" s="13">
        <f t="shared" si="66"/>
        <v>80.05619999999999</v>
      </c>
      <c r="G395" s="317">
        <f>SUM(F395:F401)</f>
        <v>437.11919999999986</v>
      </c>
      <c r="H395" s="14">
        <v>0.38900000000000001</v>
      </c>
      <c r="I395" s="320">
        <f>[1]Feuil1!$F$16+([1]Feuil1!$F$16*L2)</f>
        <v>137.19999999999999</v>
      </c>
    </row>
    <row r="396" spans="1:9" x14ac:dyDescent="0.35">
      <c r="A396" s="290"/>
      <c r="B396" s="233"/>
      <c r="C396" s="261" t="s">
        <v>121</v>
      </c>
      <c r="D396" s="263">
        <v>2</v>
      </c>
      <c r="E396" s="265">
        <f>H396*I395</f>
        <v>43.217999999999996</v>
      </c>
      <c r="F396" s="250">
        <f t="shared" si="66"/>
        <v>86.435999999999993</v>
      </c>
      <c r="G396" s="236"/>
      <c r="H396" s="238">
        <v>0.315</v>
      </c>
      <c r="I396" s="315"/>
    </row>
    <row r="397" spans="1:9" x14ac:dyDescent="0.35">
      <c r="A397" s="290"/>
      <c r="B397" s="233"/>
      <c r="C397" s="262"/>
      <c r="D397" s="264"/>
      <c r="E397" s="265"/>
      <c r="F397" s="251"/>
      <c r="G397" s="236"/>
      <c r="H397" s="238"/>
      <c r="I397" s="315"/>
    </row>
    <row r="398" spans="1:9" x14ac:dyDescent="0.35">
      <c r="A398" s="290"/>
      <c r="B398" s="233"/>
      <c r="C398" s="102" t="s">
        <v>122</v>
      </c>
      <c r="D398" s="22">
        <v>4.3</v>
      </c>
      <c r="E398" s="23">
        <f>H398*I395</f>
        <v>25.381999999999998</v>
      </c>
      <c r="F398" s="13">
        <f t="shared" ref="F398:F410" si="67">D398*E398</f>
        <v>109.14259999999999</v>
      </c>
      <c r="G398" s="236"/>
      <c r="H398" s="14">
        <v>0.185</v>
      </c>
      <c r="I398" s="315"/>
    </row>
    <row r="399" spans="1:9" x14ac:dyDescent="0.35">
      <c r="A399" s="290"/>
      <c r="B399" s="233"/>
      <c r="C399" s="103" t="s">
        <v>123</v>
      </c>
      <c r="D399" s="104">
        <v>4.5</v>
      </c>
      <c r="E399" s="105">
        <f>H399*I395</f>
        <v>13.994399999999997</v>
      </c>
      <c r="F399" s="13">
        <f t="shared" si="67"/>
        <v>62.974799999999988</v>
      </c>
      <c r="G399" s="236"/>
      <c r="H399" s="9">
        <v>0.10199999999999999</v>
      </c>
      <c r="I399" s="315"/>
    </row>
    <row r="400" spans="1:9" x14ac:dyDescent="0.35">
      <c r="A400" s="290"/>
      <c r="B400" s="233"/>
      <c r="C400" s="106" t="s">
        <v>124</v>
      </c>
      <c r="D400" s="16">
        <v>2</v>
      </c>
      <c r="E400" s="17">
        <f>H400*I395</f>
        <v>1.2347999999999999</v>
      </c>
      <c r="F400" s="13">
        <f t="shared" si="67"/>
        <v>2.4695999999999998</v>
      </c>
      <c r="G400" s="236"/>
      <c r="H400" s="9">
        <v>8.9999999999999993E-3</v>
      </c>
      <c r="I400" s="315"/>
    </row>
    <row r="401" spans="1:9" ht="29.5" thickBot="1" x14ac:dyDescent="0.4">
      <c r="A401" s="291"/>
      <c r="B401" s="234"/>
      <c r="C401" s="107" t="s">
        <v>125</v>
      </c>
      <c r="D401" s="108">
        <v>1.4</v>
      </c>
      <c r="E401" s="17">
        <f>H401*I395</f>
        <v>68.599999999999994</v>
      </c>
      <c r="F401" s="13">
        <f>D401*E401</f>
        <v>96.039999999999992</v>
      </c>
      <c r="G401" s="313"/>
      <c r="H401" s="9">
        <v>0.5</v>
      </c>
      <c r="I401" s="319"/>
    </row>
    <row r="402" spans="1:9" ht="43.5" x14ac:dyDescent="0.35">
      <c r="A402" s="289">
        <v>44028</v>
      </c>
      <c r="B402" s="232" t="s">
        <v>11</v>
      </c>
      <c r="C402" s="99" t="s">
        <v>120</v>
      </c>
      <c r="D402" s="100">
        <v>1.5</v>
      </c>
      <c r="E402" s="101">
        <f>H402*I402</f>
        <v>33.220600000000005</v>
      </c>
      <c r="F402" s="191">
        <f t="shared" ref="F402:F403" si="68">D402*E402</f>
        <v>49.830900000000007</v>
      </c>
      <c r="G402" s="317">
        <f>SUM(F402:F408)</f>
        <v>272.08440000000002</v>
      </c>
      <c r="H402" s="14">
        <v>0.38900000000000001</v>
      </c>
      <c r="I402" s="320">
        <f>[1]Feuil1!$F$17+([1]Feuil1!$F$17*L2)</f>
        <v>85.4</v>
      </c>
    </row>
    <row r="403" spans="1:9" x14ac:dyDescent="0.35">
      <c r="A403" s="290"/>
      <c r="B403" s="233"/>
      <c r="C403" s="261" t="s">
        <v>121</v>
      </c>
      <c r="D403" s="263">
        <v>2</v>
      </c>
      <c r="E403" s="265">
        <f>H403*I402</f>
        <v>26.901000000000003</v>
      </c>
      <c r="F403" s="250">
        <f t="shared" si="68"/>
        <v>53.802000000000007</v>
      </c>
      <c r="G403" s="236"/>
      <c r="H403" s="238">
        <v>0.315</v>
      </c>
      <c r="I403" s="315"/>
    </row>
    <row r="404" spans="1:9" x14ac:dyDescent="0.35">
      <c r="A404" s="290"/>
      <c r="B404" s="233"/>
      <c r="C404" s="262"/>
      <c r="D404" s="264"/>
      <c r="E404" s="265"/>
      <c r="F404" s="251"/>
      <c r="G404" s="236"/>
      <c r="H404" s="238"/>
      <c r="I404" s="315"/>
    </row>
    <row r="405" spans="1:9" x14ac:dyDescent="0.35">
      <c r="A405" s="290"/>
      <c r="B405" s="233"/>
      <c r="C405" s="102" t="s">
        <v>122</v>
      </c>
      <c r="D405" s="22">
        <v>4.3</v>
      </c>
      <c r="E405" s="23">
        <f>H405*I402</f>
        <v>15.799000000000001</v>
      </c>
      <c r="F405" s="191">
        <f t="shared" ref="F405:F407" si="69">D405*E405</f>
        <v>67.935699999999997</v>
      </c>
      <c r="G405" s="236"/>
      <c r="H405" s="14">
        <v>0.185</v>
      </c>
      <c r="I405" s="315"/>
    </row>
    <row r="406" spans="1:9" x14ac:dyDescent="0.35">
      <c r="A406" s="290"/>
      <c r="B406" s="233"/>
      <c r="C406" s="103" t="s">
        <v>123</v>
      </c>
      <c r="D406" s="104">
        <v>4.5</v>
      </c>
      <c r="E406" s="105">
        <f>H406*I402</f>
        <v>8.7108000000000008</v>
      </c>
      <c r="F406" s="191">
        <f t="shared" si="69"/>
        <v>39.198600000000006</v>
      </c>
      <c r="G406" s="236"/>
      <c r="H406" s="192">
        <v>0.10199999999999999</v>
      </c>
      <c r="I406" s="315"/>
    </row>
    <row r="407" spans="1:9" x14ac:dyDescent="0.35">
      <c r="A407" s="290"/>
      <c r="B407" s="233"/>
      <c r="C407" s="106" t="s">
        <v>124</v>
      </c>
      <c r="D407" s="16">
        <v>2</v>
      </c>
      <c r="E407" s="17">
        <f>H407*I402</f>
        <v>0.76859999999999995</v>
      </c>
      <c r="F407" s="191">
        <f t="shared" si="69"/>
        <v>1.5371999999999999</v>
      </c>
      <c r="G407" s="236"/>
      <c r="H407" s="192">
        <v>8.9999999999999993E-3</v>
      </c>
      <c r="I407" s="315"/>
    </row>
    <row r="408" spans="1:9" ht="29.5" thickBot="1" x14ac:dyDescent="0.4">
      <c r="A408" s="291"/>
      <c r="B408" s="234"/>
      <c r="C408" s="107" t="s">
        <v>125</v>
      </c>
      <c r="D408" s="108">
        <v>1.4</v>
      </c>
      <c r="E408" s="17">
        <f>H408*I402</f>
        <v>42.7</v>
      </c>
      <c r="F408" s="191">
        <f>D408*E408</f>
        <v>59.78</v>
      </c>
      <c r="G408" s="313"/>
      <c r="H408" s="192">
        <v>0.5</v>
      </c>
      <c r="I408" s="319"/>
    </row>
    <row r="409" spans="1:9" ht="43.5" x14ac:dyDescent="0.35">
      <c r="A409" s="289">
        <v>44029</v>
      </c>
      <c r="B409" s="232" t="s">
        <v>11</v>
      </c>
      <c r="C409" s="99" t="s">
        <v>120</v>
      </c>
      <c r="D409" s="100">
        <v>1.5</v>
      </c>
      <c r="E409" s="101">
        <f>H409*I409</f>
        <v>29.952999999999999</v>
      </c>
      <c r="F409" s="13">
        <f t="shared" si="67"/>
        <v>44.929499999999997</v>
      </c>
      <c r="G409" s="317">
        <f>SUM(F409:F415)</f>
        <v>245.32199999999997</v>
      </c>
      <c r="H409" s="14">
        <v>0.38900000000000001</v>
      </c>
      <c r="I409" s="320">
        <f>[1]Feuil1!$F$18+([1]Feuil1!$F$18*L2)</f>
        <v>77</v>
      </c>
    </row>
    <row r="410" spans="1:9" x14ac:dyDescent="0.35">
      <c r="A410" s="290"/>
      <c r="B410" s="233"/>
      <c r="C410" s="261" t="s">
        <v>121</v>
      </c>
      <c r="D410" s="263">
        <v>2</v>
      </c>
      <c r="E410" s="265">
        <f>H410*I409</f>
        <v>24.254999999999999</v>
      </c>
      <c r="F410" s="250">
        <f t="shared" si="67"/>
        <v>48.51</v>
      </c>
      <c r="G410" s="236"/>
      <c r="H410" s="238">
        <v>0.315</v>
      </c>
      <c r="I410" s="315"/>
    </row>
    <row r="411" spans="1:9" x14ac:dyDescent="0.35">
      <c r="A411" s="290"/>
      <c r="B411" s="233"/>
      <c r="C411" s="262"/>
      <c r="D411" s="264"/>
      <c r="E411" s="265"/>
      <c r="F411" s="251"/>
      <c r="G411" s="236"/>
      <c r="H411" s="238"/>
      <c r="I411" s="315"/>
    </row>
    <row r="412" spans="1:9" x14ac:dyDescent="0.35">
      <c r="A412" s="290"/>
      <c r="B412" s="233"/>
      <c r="C412" s="102" t="s">
        <v>122</v>
      </c>
      <c r="D412" s="22">
        <v>4.3</v>
      </c>
      <c r="E412" s="23">
        <f>H412*I409</f>
        <v>14.244999999999999</v>
      </c>
      <c r="F412" s="13">
        <f t="shared" ref="F412:F417" si="70">D412*E412</f>
        <v>61.253499999999995</v>
      </c>
      <c r="G412" s="236"/>
      <c r="H412" s="14">
        <v>0.185</v>
      </c>
      <c r="I412" s="315"/>
    </row>
    <row r="413" spans="1:9" x14ac:dyDescent="0.35">
      <c r="A413" s="290"/>
      <c r="B413" s="233"/>
      <c r="C413" s="103" t="s">
        <v>123</v>
      </c>
      <c r="D413" s="104">
        <v>4.5</v>
      </c>
      <c r="E413" s="105">
        <f>H413*I409</f>
        <v>7.8539999999999992</v>
      </c>
      <c r="F413" s="13">
        <f t="shared" si="70"/>
        <v>35.342999999999996</v>
      </c>
      <c r="G413" s="236"/>
      <c r="H413" s="9">
        <v>0.10199999999999999</v>
      </c>
      <c r="I413" s="315"/>
    </row>
    <row r="414" spans="1:9" x14ac:dyDescent="0.35">
      <c r="A414" s="290"/>
      <c r="B414" s="233"/>
      <c r="C414" s="106" t="s">
        <v>124</v>
      </c>
      <c r="D414" s="16">
        <v>2</v>
      </c>
      <c r="E414" s="17">
        <f>H414*I409</f>
        <v>0.69299999999999995</v>
      </c>
      <c r="F414" s="13">
        <f t="shared" si="70"/>
        <v>1.3859999999999999</v>
      </c>
      <c r="G414" s="236"/>
      <c r="H414" s="9">
        <v>8.9999999999999993E-3</v>
      </c>
      <c r="I414" s="315"/>
    </row>
    <row r="415" spans="1:9" ht="29.5" thickBot="1" x14ac:dyDescent="0.4">
      <c r="A415" s="291"/>
      <c r="B415" s="234"/>
      <c r="C415" s="107" t="s">
        <v>125</v>
      </c>
      <c r="D415" s="108">
        <v>1.4</v>
      </c>
      <c r="E415" s="17">
        <f>H415*I409</f>
        <v>38.5</v>
      </c>
      <c r="F415" s="13">
        <f>D415*E415</f>
        <v>53.9</v>
      </c>
      <c r="G415" s="313"/>
      <c r="H415" s="9">
        <v>0.5</v>
      </c>
      <c r="I415" s="319"/>
    </row>
    <row r="416" spans="1:9" ht="43.5" x14ac:dyDescent="0.35">
      <c r="A416" s="289">
        <v>44030</v>
      </c>
      <c r="B416" s="232" t="s">
        <v>11</v>
      </c>
      <c r="C416" s="99" t="s">
        <v>120</v>
      </c>
      <c r="D416" s="100">
        <v>1.5</v>
      </c>
      <c r="E416" s="101">
        <f>H416*I416</f>
        <v>65.352000000000004</v>
      </c>
      <c r="F416" s="13">
        <f t="shared" si="70"/>
        <v>98.028000000000006</v>
      </c>
      <c r="G416" s="317">
        <f>SUM(F416:F422)</f>
        <v>535.24799999999993</v>
      </c>
      <c r="H416" s="14">
        <v>0.38900000000000001</v>
      </c>
      <c r="I416" s="320">
        <f>[1]Feuil1!$F$19+([1]Feuil1!$F$19*L2)</f>
        <v>168</v>
      </c>
    </row>
    <row r="417" spans="1:9" x14ac:dyDescent="0.35">
      <c r="A417" s="290"/>
      <c r="B417" s="233"/>
      <c r="C417" s="261" t="s">
        <v>121</v>
      </c>
      <c r="D417" s="263">
        <v>2</v>
      </c>
      <c r="E417" s="265">
        <f>H417*I416</f>
        <v>52.92</v>
      </c>
      <c r="F417" s="250">
        <f t="shared" si="70"/>
        <v>105.84</v>
      </c>
      <c r="G417" s="236"/>
      <c r="H417" s="238">
        <v>0.315</v>
      </c>
      <c r="I417" s="315"/>
    </row>
    <row r="418" spans="1:9" x14ac:dyDescent="0.35">
      <c r="A418" s="290"/>
      <c r="B418" s="233"/>
      <c r="C418" s="262"/>
      <c r="D418" s="264"/>
      <c r="E418" s="265"/>
      <c r="F418" s="251"/>
      <c r="G418" s="236"/>
      <c r="H418" s="238"/>
      <c r="I418" s="315"/>
    </row>
    <row r="419" spans="1:9" x14ac:dyDescent="0.35">
      <c r="A419" s="290"/>
      <c r="B419" s="233"/>
      <c r="C419" s="102" t="s">
        <v>122</v>
      </c>
      <c r="D419" s="22">
        <v>4.3</v>
      </c>
      <c r="E419" s="23">
        <f>H419*I416</f>
        <v>31.08</v>
      </c>
      <c r="F419" s="13">
        <f t="shared" ref="F419:F424" si="71">D419*E419</f>
        <v>133.64399999999998</v>
      </c>
      <c r="G419" s="236"/>
      <c r="H419" s="14">
        <v>0.185</v>
      </c>
      <c r="I419" s="315"/>
    </row>
    <row r="420" spans="1:9" x14ac:dyDescent="0.35">
      <c r="A420" s="290"/>
      <c r="B420" s="233"/>
      <c r="C420" s="103" t="s">
        <v>123</v>
      </c>
      <c r="D420" s="104">
        <v>4.5</v>
      </c>
      <c r="E420" s="105">
        <f>H420*I416</f>
        <v>17.135999999999999</v>
      </c>
      <c r="F420" s="13">
        <f t="shared" si="71"/>
        <v>77.111999999999995</v>
      </c>
      <c r="G420" s="236"/>
      <c r="H420" s="9">
        <v>0.10199999999999999</v>
      </c>
      <c r="I420" s="315"/>
    </row>
    <row r="421" spans="1:9" x14ac:dyDescent="0.35">
      <c r="A421" s="290"/>
      <c r="B421" s="233"/>
      <c r="C421" s="106" t="s">
        <v>124</v>
      </c>
      <c r="D421" s="16">
        <v>2</v>
      </c>
      <c r="E421" s="17">
        <f>H421*I416</f>
        <v>1.5119999999999998</v>
      </c>
      <c r="F421" s="13">
        <f t="shared" si="71"/>
        <v>3.0239999999999996</v>
      </c>
      <c r="G421" s="236"/>
      <c r="H421" s="9">
        <v>8.9999999999999993E-3</v>
      </c>
      <c r="I421" s="315"/>
    </row>
    <row r="422" spans="1:9" ht="29.5" thickBot="1" x14ac:dyDescent="0.4">
      <c r="A422" s="291"/>
      <c r="B422" s="234"/>
      <c r="C422" s="107" t="s">
        <v>125</v>
      </c>
      <c r="D422" s="108">
        <v>1.4</v>
      </c>
      <c r="E422" s="17">
        <f>H422*I416</f>
        <v>84</v>
      </c>
      <c r="F422" s="13">
        <f>D422*E422</f>
        <v>117.6</v>
      </c>
      <c r="G422" s="313"/>
      <c r="H422" s="9">
        <v>0.5</v>
      </c>
      <c r="I422" s="319"/>
    </row>
    <row r="423" spans="1:9" ht="43.5" x14ac:dyDescent="0.35">
      <c r="A423" s="289">
        <v>44031</v>
      </c>
      <c r="B423" s="232" t="s">
        <v>11</v>
      </c>
      <c r="C423" s="99" t="s">
        <v>120</v>
      </c>
      <c r="D423" s="100">
        <v>1.5</v>
      </c>
      <c r="E423" s="101">
        <f>H423*I423</f>
        <v>49.558600000000006</v>
      </c>
      <c r="F423" s="13">
        <f t="shared" si="71"/>
        <v>74.337900000000005</v>
      </c>
      <c r="G423" s="317">
        <f>SUM(F423:F429)</f>
        <v>405.89640000000003</v>
      </c>
      <c r="H423" s="14">
        <v>0.38900000000000001</v>
      </c>
      <c r="I423" s="320">
        <f>[1]Feuil1!$F$20+([1]Feuil1!$F$20*L2)</f>
        <v>127.4</v>
      </c>
    </row>
    <row r="424" spans="1:9" x14ac:dyDescent="0.35">
      <c r="A424" s="290"/>
      <c r="B424" s="233"/>
      <c r="C424" s="261" t="s">
        <v>121</v>
      </c>
      <c r="D424" s="263">
        <v>2</v>
      </c>
      <c r="E424" s="265">
        <f>H424*I423</f>
        <v>40.131</v>
      </c>
      <c r="F424" s="250">
        <f t="shared" si="71"/>
        <v>80.262</v>
      </c>
      <c r="G424" s="236"/>
      <c r="H424" s="238">
        <v>0.315</v>
      </c>
      <c r="I424" s="315"/>
    </row>
    <row r="425" spans="1:9" x14ac:dyDescent="0.35">
      <c r="A425" s="290"/>
      <c r="B425" s="233"/>
      <c r="C425" s="262"/>
      <c r="D425" s="264"/>
      <c r="E425" s="265"/>
      <c r="F425" s="251"/>
      <c r="G425" s="236"/>
      <c r="H425" s="238"/>
      <c r="I425" s="315"/>
    </row>
    <row r="426" spans="1:9" x14ac:dyDescent="0.35">
      <c r="A426" s="290"/>
      <c r="B426" s="233"/>
      <c r="C426" s="102" t="s">
        <v>122</v>
      </c>
      <c r="D426" s="22">
        <v>4.3</v>
      </c>
      <c r="E426" s="23">
        <f>H426*I423</f>
        <v>23.568999999999999</v>
      </c>
      <c r="F426" s="13">
        <f t="shared" ref="F426:F428" si="72">D426*E426</f>
        <v>101.3467</v>
      </c>
      <c r="G426" s="236"/>
      <c r="H426" s="14">
        <v>0.185</v>
      </c>
      <c r="I426" s="315"/>
    </row>
    <row r="427" spans="1:9" x14ac:dyDescent="0.35">
      <c r="A427" s="290"/>
      <c r="B427" s="233"/>
      <c r="C427" s="103" t="s">
        <v>123</v>
      </c>
      <c r="D427" s="104">
        <v>4.5</v>
      </c>
      <c r="E427" s="105">
        <f>H427*I423</f>
        <v>12.9948</v>
      </c>
      <c r="F427" s="13">
        <f t="shared" si="72"/>
        <v>58.476599999999998</v>
      </c>
      <c r="G427" s="236"/>
      <c r="H427" s="9">
        <v>0.10199999999999999</v>
      </c>
      <c r="I427" s="315"/>
    </row>
    <row r="428" spans="1:9" x14ac:dyDescent="0.35">
      <c r="A428" s="290"/>
      <c r="B428" s="233"/>
      <c r="C428" s="106" t="s">
        <v>124</v>
      </c>
      <c r="D428" s="16">
        <v>2</v>
      </c>
      <c r="E428" s="17">
        <f>H428*I423</f>
        <v>1.1466000000000001</v>
      </c>
      <c r="F428" s="13">
        <f t="shared" si="72"/>
        <v>2.2932000000000001</v>
      </c>
      <c r="G428" s="236"/>
      <c r="H428" s="9">
        <v>8.9999999999999993E-3</v>
      </c>
      <c r="I428" s="315"/>
    </row>
    <row r="429" spans="1:9" ht="29.5" thickBot="1" x14ac:dyDescent="0.4">
      <c r="A429" s="291"/>
      <c r="B429" s="234"/>
      <c r="C429" s="107" t="s">
        <v>125</v>
      </c>
      <c r="D429" s="108">
        <v>1.4</v>
      </c>
      <c r="E429" s="17">
        <f>H429*I423</f>
        <v>63.7</v>
      </c>
      <c r="F429" s="13">
        <f>D429*E429</f>
        <v>89.179999999999993</v>
      </c>
      <c r="G429" s="313"/>
      <c r="H429" s="9">
        <v>0.5</v>
      </c>
      <c r="I429" s="319"/>
    </row>
    <row r="430" spans="1:9" ht="15" thickBot="1" x14ac:dyDescent="0.4">
      <c r="A430" s="89">
        <v>44032</v>
      </c>
      <c r="B430" s="307" t="s">
        <v>85</v>
      </c>
      <c r="C430" s="308"/>
      <c r="D430" s="308"/>
      <c r="E430" s="308"/>
      <c r="F430" s="308"/>
      <c r="G430" s="308"/>
      <c r="H430" s="308"/>
      <c r="I430" s="309"/>
    </row>
    <row r="431" spans="1:9" ht="15" thickBot="1" x14ac:dyDescent="0.4">
      <c r="A431" s="92">
        <v>44033</v>
      </c>
      <c r="B431" s="307" t="s">
        <v>85</v>
      </c>
      <c r="C431" s="308"/>
      <c r="D431" s="308"/>
      <c r="E431" s="308"/>
      <c r="F431" s="308"/>
      <c r="G431" s="308"/>
      <c r="H431" s="308"/>
      <c r="I431" s="309"/>
    </row>
    <row r="432" spans="1:9" ht="43.5" x14ac:dyDescent="0.35">
      <c r="A432" s="289">
        <v>44034</v>
      </c>
      <c r="B432" s="232" t="s">
        <v>11</v>
      </c>
      <c r="C432" s="99" t="s">
        <v>120</v>
      </c>
      <c r="D432" s="100">
        <v>1.5</v>
      </c>
      <c r="E432" s="101">
        <f>H432*I432</f>
        <v>51.192399999999999</v>
      </c>
      <c r="F432" s="13">
        <f t="shared" ref="F432:F433" si="73">D432*E432</f>
        <v>76.788600000000002</v>
      </c>
      <c r="G432" s="317">
        <f>SUM(F432:F438)</f>
        <v>419.27760000000001</v>
      </c>
      <c r="H432" s="14">
        <v>0.38900000000000001</v>
      </c>
      <c r="I432" s="320">
        <f>94*L2+94</f>
        <v>131.6</v>
      </c>
    </row>
    <row r="433" spans="1:9" x14ac:dyDescent="0.35">
      <c r="A433" s="290"/>
      <c r="B433" s="233"/>
      <c r="C433" s="261" t="s">
        <v>121</v>
      </c>
      <c r="D433" s="263">
        <v>2</v>
      </c>
      <c r="E433" s="265">
        <f>H433*I432</f>
        <v>41.454000000000001</v>
      </c>
      <c r="F433" s="250">
        <f t="shared" si="73"/>
        <v>82.908000000000001</v>
      </c>
      <c r="G433" s="236"/>
      <c r="H433" s="238">
        <v>0.315</v>
      </c>
      <c r="I433" s="315"/>
    </row>
    <row r="434" spans="1:9" x14ac:dyDescent="0.35">
      <c r="A434" s="290"/>
      <c r="B434" s="233"/>
      <c r="C434" s="262"/>
      <c r="D434" s="264"/>
      <c r="E434" s="265"/>
      <c r="F434" s="251"/>
      <c r="G434" s="236"/>
      <c r="H434" s="238"/>
      <c r="I434" s="315"/>
    </row>
    <row r="435" spans="1:9" x14ac:dyDescent="0.35">
      <c r="A435" s="290"/>
      <c r="B435" s="233"/>
      <c r="C435" s="102" t="s">
        <v>122</v>
      </c>
      <c r="D435" s="22">
        <v>4.3</v>
      </c>
      <c r="E435" s="23">
        <f>H435*I432</f>
        <v>24.346</v>
      </c>
      <c r="F435" s="13">
        <f t="shared" ref="F435:F440" si="74">D435*E435</f>
        <v>104.6878</v>
      </c>
      <c r="G435" s="236"/>
      <c r="H435" s="14">
        <v>0.185</v>
      </c>
      <c r="I435" s="315"/>
    </row>
    <row r="436" spans="1:9" x14ac:dyDescent="0.35">
      <c r="A436" s="290"/>
      <c r="B436" s="233"/>
      <c r="C436" s="103" t="s">
        <v>123</v>
      </c>
      <c r="D436" s="104">
        <v>4.5</v>
      </c>
      <c r="E436" s="105">
        <f>H436*I432</f>
        <v>13.423199999999998</v>
      </c>
      <c r="F436" s="13">
        <f t="shared" si="74"/>
        <v>60.404399999999988</v>
      </c>
      <c r="G436" s="236"/>
      <c r="H436" s="9">
        <v>0.10199999999999999</v>
      </c>
      <c r="I436" s="315"/>
    </row>
    <row r="437" spans="1:9" x14ac:dyDescent="0.35">
      <c r="A437" s="290"/>
      <c r="B437" s="233"/>
      <c r="C437" s="106" t="s">
        <v>124</v>
      </c>
      <c r="D437" s="16">
        <v>2</v>
      </c>
      <c r="E437" s="17">
        <f>H437*I432</f>
        <v>1.1843999999999999</v>
      </c>
      <c r="F437" s="13">
        <f t="shared" si="74"/>
        <v>2.3687999999999998</v>
      </c>
      <c r="G437" s="236"/>
      <c r="H437" s="9">
        <v>8.9999999999999993E-3</v>
      </c>
      <c r="I437" s="315"/>
    </row>
    <row r="438" spans="1:9" ht="29.5" thickBot="1" x14ac:dyDescent="0.4">
      <c r="A438" s="291"/>
      <c r="B438" s="234"/>
      <c r="C438" s="107" t="s">
        <v>125</v>
      </c>
      <c r="D438" s="108">
        <v>1.4</v>
      </c>
      <c r="E438" s="17">
        <f>H438*I432</f>
        <v>65.8</v>
      </c>
      <c r="F438" s="13">
        <f>D438*E438</f>
        <v>92.11999999999999</v>
      </c>
      <c r="G438" s="313"/>
      <c r="H438" s="9">
        <v>0.5</v>
      </c>
      <c r="I438" s="319"/>
    </row>
    <row r="439" spans="1:9" ht="43.5" x14ac:dyDescent="0.35">
      <c r="A439" s="289">
        <v>44035</v>
      </c>
      <c r="B439" s="232" t="s">
        <v>11</v>
      </c>
      <c r="C439" s="99" t="s">
        <v>120</v>
      </c>
      <c r="D439" s="100">
        <v>1.5</v>
      </c>
      <c r="E439" s="101">
        <f>H439*I439</f>
        <v>75.699399999999997</v>
      </c>
      <c r="F439" s="13">
        <f t="shared" si="74"/>
        <v>113.5491</v>
      </c>
      <c r="G439" s="317">
        <f>SUM(F439:F445)</f>
        <v>619.99559999999997</v>
      </c>
      <c r="H439" s="14">
        <v>0.38900000000000001</v>
      </c>
      <c r="I439" s="320">
        <f>139*L2+139</f>
        <v>194.6</v>
      </c>
    </row>
    <row r="440" spans="1:9" x14ac:dyDescent="0.35">
      <c r="A440" s="290"/>
      <c r="B440" s="233"/>
      <c r="C440" s="261" t="s">
        <v>121</v>
      </c>
      <c r="D440" s="263">
        <v>2</v>
      </c>
      <c r="E440" s="265">
        <f>H440*I439</f>
        <v>61.298999999999999</v>
      </c>
      <c r="F440" s="250">
        <f t="shared" si="74"/>
        <v>122.598</v>
      </c>
      <c r="G440" s="236"/>
      <c r="H440" s="238">
        <v>0.315</v>
      </c>
      <c r="I440" s="315"/>
    </row>
    <row r="441" spans="1:9" x14ac:dyDescent="0.35">
      <c r="A441" s="290"/>
      <c r="B441" s="233"/>
      <c r="C441" s="262"/>
      <c r="D441" s="264"/>
      <c r="E441" s="265"/>
      <c r="F441" s="251"/>
      <c r="G441" s="236"/>
      <c r="H441" s="238"/>
      <c r="I441" s="315"/>
    </row>
    <row r="442" spans="1:9" x14ac:dyDescent="0.35">
      <c r="A442" s="290"/>
      <c r="B442" s="233"/>
      <c r="C442" s="102" t="s">
        <v>122</v>
      </c>
      <c r="D442" s="22">
        <v>4.3</v>
      </c>
      <c r="E442" s="23">
        <f>H442*I439</f>
        <v>36.000999999999998</v>
      </c>
      <c r="F442" s="13">
        <f t="shared" ref="F442:F444" si="75">D442*E442</f>
        <v>154.80429999999998</v>
      </c>
      <c r="G442" s="236"/>
      <c r="H442" s="14">
        <v>0.185</v>
      </c>
      <c r="I442" s="315"/>
    </row>
    <row r="443" spans="1:9" x14ac:dyDescent="0.35">
      <c r="A443" s="290"/>
      <c r="B443" s="233"/>
      <c r="C443" s="103" t="s">
        <v>123</v>
      </c>
      <c r="D443" s="104">
        <v>4.5</v>
      </c>
      <c r="E443" s="105">
        <f>H443*I439</f>
        <v>19.8492</v>
      </c>
      <c r="F443" s="13">
        <f t="shared" si="75"/>
        <v>89.321399999999997</v>
      </c>
      <c r="G443" s="236"/>
      <c r="H443" s="9">
        <v>0.10199999999999999</v>
      </c>
      <c r="I443" s="315"/>
    </row>
    <row r="444" spans="1:9" x14ac:dyDescent="0.35">
      <c r="A444" s="290"/>
      <c r="B444" s="233"/>
      <c r="C444" s="106" t="s">
        <v>124</v>
      </c>
      <c r="D444" s="16">
        <v>2</v>
      </c>
      <c r="E444" s="17">
        <f>H444*I439</f>
        <v>1.7513999999999998</v>
      </c>
      <c r="F444" s="13">
        <f t="shared" si="75"/>
        <v>3.5027999999999997</v>
      </c>
      <c r="G444" s="236"/>
      <c r="H444" s="9">
        <v>8.9999999999999993E-3</v>
      </c>
      <c r="I444" s="315"/>
    </row>
    <row r="445" spans="1:9" ht="29.5" thickBot="1" x14ac:dyDescent="0.4">
      <c r="A445" s="291"/>
      <c r="B445" s="234"/>
      <c r="C445" s="107" t="s">
        <v>125</v>
      </c>
      <c r="D445" s="108">
        <v>1.4</v>
      </c>
      <c r="E445" s="17">
        <f>H445*I439</f>
        <v>97.3</v>
      </c>
      <c r="F445" s="13">
        <f>D445*E445</f>
        <v>136.22</v>
      </c>
      <c r="G445" s="313"/>
      <c r="H445" s="9">
        <v>0.5</v>
      </c>
      <c r="I445" s="319"/>
    </row>
    <row r="446" spans="1:9" ht="15" thickBot="1" x14ac:dyDescent="0.4">
      <c r="A446" s="77">
        <v>44036</v>
      </c>
      <c r="B446" s="190" t="s">
        <v>23</v>
      </c>
      <c r="C446" s="38" t="s">
        <v>24</v>
      </c>
      <c r="D446" s="39">
        <v>0</v>
      </c>
      <c r="E446" s="47">
        <v>0</v>
      </c>
      <c r="F446" s="48">
        <f t="shared" ref="F446:F448" si="76">D446*E446</f>
        <v>0</v>
      </c>
      <c r="G446" s="49">
        <v>0</v>
      </c>
      <c r="H446" s="37"/>
      <c r="I446" s="111"/>
    </row>
    <row r="447" spans="1:9" ht="43.5" x14ac:dyDescent="0.35">
      <c r="A447" s="289">
        <v>44037</v>
      </c>
      <c r="B447" s="232" t="s">
        <v>11</v>
      </c>
      <c r="C447" s="99" t="s">
        <v>120</v>
      </c>
      <c r="D447" s="100">
        <v>1.5</v>
      </c>
      <c r="E447" s="101">
        <f>H447*I447</f>
        <v>47.924800000000005</v>
      </c>
      <c r="F447" s="191">
        <f t="shared" si="76"/>
        <v>71.887200000000007</v>
      </c>
      <c r="G447" s="317">
        <f>SUM(F447:F453)</f>
        <v>392.51519999999999</v>
      </c>
      <c r="H447" s="14">
        <v>0.38900000000000001</v>
      </c>
      <c r="I447" s="320">
        <f>[1]Feuil1!$F$26+([1]Feuil1!$F$26*L2)</f>
        <v>123.2</v>
      </c>
    </row>
    <row r="448" spans="1:9" x14ac:dyDescent="0.35">
      <c r="A448" s="290"/>
      <c r="B448" s="233"/>
      <c r="C448" s="261" t="s">
        <v>121</v>
      </c>
      <c r="D448" s="263">
        <v>2</v>
      </c>
      <c r="E448" s="265">
        <f>H448*I447</f>
        <v>38.808</v>
      </c>
      <c r="F448" s="250">
        <f t="shared" si="76"/>
        <v>77.616</v>
      </c>
      <c r="G448" s="236"/>
      <c r="H448" s="238">
        <v>0.315</v>
      </c>
      <c r="I448" s="315"/>
    </row>
    <row r="449" spans="1:9" x14ac:dyDescent="0.35">
      <c r="A449" s="290"/>
      <c r="B449" s="233"/>
      <c r="C449" s="262"/>
      <c r="D449" s="264"/>
      <c r="E449" s="265"/>
      <c r="F449" s="251"/>
      <c r="G449" s="236"/>
      <c r="H449" s="238"/>
      <c r="I449" s="315"/>
    </row>
    <row r="450" spans="1:9" x14ac:dyDescent="0.35">
      <c r="A450" s="290"/>
      <c r="B450" s="233"/>
      <c r="C450" s="102" t="s">
        <v>122</v>
      </c>
      <c r="D450" s="22">
        <v>4.3</v>
      </c>
      <c r="E450" s="23">
        <f>H450*I447</f>
        <v>22.792000000000002</v>
      </c>
      <c r="F450" s="191">
        <f t="shared" ref="F450:F452" si="77">D450*E450</f>
        <v>98.005600000000001</v>
      </c>
      <c r="G450" s="236"/>
      <c r="H450" s="14">
        <v>0.185</v>
      </c>
      <c r="I450" s="315"/>
    </row>
    <row r="451" spans="1:9" x14ac:dyDescent="0.35">
      <c r="A451" s="290"/>
      <c r="B451" s="233"/>
      <c r="C451" s="103" t="s">
        <v>123</v>
      </c>
      <c r="D451" s="104">
        <v>4.5</v>
      </c>
      <c r="E451" s="105">
        <f>H451*I447</f>
        <v>12.5664</v>
      </c>
      <c r="F451" s="191">
        <f t="shared" si="77"/>
        <v>56.5488</v>
      </c>
      <c r="G451" s="236"/>
      <c r="H451" s="192">
        <v>0.10199999999999999</v>
      </c>
      <c r="I451" s="315"/>
    </row>
    <row r="452" spans="1:9" x14ac:dyDescent="0.35">
      <c r="A452" s="290"/>
      <c r="B452" s="233"/>
      <c r="C452" s="106" t="s">
        <v>124</v>
      </c>
      <c r="D452" s="16">
        <v>2</v>
      </c>
      <c r="E452" s="17">
        <f>H452*I447</f>
        <v>1.1088</v>
      </c>
      <c r="F452" s="191">
        <f t="shared" si="77"/>
        <v>2.2176</v>
      </c>
      <c r="G452" s="236"/>
      <c r="H452" s="192">
        <v>8.9999999999999993E-3</v>
      </c>
      <c r="I452" s="315"/>
    </row>
    <row r="453" spans="1:9" ht="29.5" thickBot="1" x14ac:dyDescent="0.4">
      <c r="A453" s="291"/>
      <c r="B453" s="234"/>
      <c r="C453" s="107" t="s">
        <v>125</v>
      </c>
      <c r="D453" s="108">
        <v>1.4</v>
      </c>
      <c r="E453" s="17">
        <f>H453*I447</f>
        <v>61.6</v>
      </c>
      <c r="F453" s="191">
        <f>D453*E453</f>
        <v>86.24</v>
      </c>
      <c r="G453" s="313"/>
      <c r="H453" s="192">
        <v>0.5</v>
      </c>
      <c r="I453" s="319"/>
    </row>
    <row r="454" spans="1:9" ht="43.5" x14ac:dyDescent="0.35">
      <c r="A454" s="289">
        <v>44036</v>
      </c>
      <c r="B454" s="232" t="s">
        <v>11</v>
      </c>
      <c r="C454" s="99" t="s">
        <v>120</v>
      </c>
      <c r="D454" s="100">
        <v>1.5</v>
      </c>
      <c r="E454" s="101">
        <f>H454*I454</f>
        <v>38.666600000000003</v>
      </c>
      <c r="F454" s="13">
        <f t="shared" ref="F454:F455" si="78">D454*E454</f>
        <v>57.999900000000004</v>
      </c>
      <c r="G454" s="317">
        <f>SUM(F454:F460)</f>
        <v>316.6884</v>
      </c>
      <c r="H454" s="14">
        <v>0.38900000000000001</v>
      </c>
      <c r="I454" s="320">
        <f>[1]Feuil1!$F$27+([1]Feuil1!$F$27*L2)</f>
        <v>99.4</v>
      </c>
    </row>
    <row r="455" spans="1:9" x14ac:dyDescent="0.35">
      <c r="A455" s="290"/>
      <c r="B455" s="233"/>
      <c r="C455" s="261" t="s">
        <v>121</v>
      </c>
      <c r="D455" s="263">
        <v>2</v>
      </c>
      <c r="E455" s="265">
        <f>H455*I454</f>
        <v>31.311000000000003</v>
      </c>
      <c r="F455" s="250">
        <f t="shared" si="78"/>
        <v>62.622000000000007</v>
      </c>
      <c r="G455" s="236"/>
      <c r="H455" s="238">
        <v>0.315</v>
      </c>
      <c r="I455" s="315"/>
    </row>
    <row r="456" spans="1:9" x14ac:dyDescent="0.35">
      <c r="A456" s="290"/>
      <c r="B456" s="233"/>
      <c r="C456" s="262"/>
      <c r="D456" s="264"/>
      <c r="E456" s="265"/>
      <c r="F456" s="251"/>
      <c r="G456" s="236"/>
      <c r="H456" s="238"/>
      <c r="I456" s="315"/>
    </row>
    <row r="457" spans="1:9" x14ac:dyDescent="0.35">
      <c r="A457" s="290"/>
      <c r="B457" s="233"/>
      <c r="C457" s="102" t="s">
        <v>122</v>
      </c>
      <c r="D457" s="22">
        <v>4.3</v>
      </c>
      <c r="E457" s="23">
        <f>H457*I454</f>
        <v>18.388999999999999</v>
      </c>
      <c r="F457" s="13">
        <f t="shared" ref="F457:F464" si="79">D457*E457</f>
        <v>79.072699999999998</v>
      </c>
      <c r="G457" s="236"/>
      <c r="H457" s="14">
        <v>0.185</v>
      </c>
      <c r="I457" s="315"/>
    </row>
    <row r="458" spans="1:9" x14ac:dyDescent="0.35">
      <c r="A458" s="290"/>
      <c r="B458" s="233"/>
      <c r="C458" s="103" t="s">
        <v>123</v>
      </c>
      <c r="D458" s="104">
        <v>4.5</v>
      </c>
      <c r="E458" s="105">
        <f>H458*I454</f>
        <v>10.1388</v>
      </c>
      <c r="F458" s="13">
        <f t="shared" si="79"/>
        <v>45.624600000000001</v>
      </c>
      <c r="G458" s="236"/>
      <c r="H458" s="9">
        <v>0.10199999999999999</v>
      </c>
      <c r="I458" s="315"/>
    </row>
    <row r="459" spans="1:9" x14ac:dyDescent="0.35">
      <c r="A459" s="290"/>
      <c r="B459" s="233"/>
      <c r="C459" s="106" t="s">
        <v>124</v>
      </c>
      <c r="D459" s="16">
        <v>2</v>
      </c>
      <c r="E459" s="17">
        <f>H459*I454</f>
        <v>0.89459999999999995</v>
      </c>
      <c r="F459" s="13">
        <f t="shared" si="79"/>
        <v>1.7891999999999999</v>
      </c>
      <c r="G459" s="236"/>
      <c r="H459" s="9">
        <v>8.9999999999999993E-3</v>
      </c>
      <c r="I459" s="315"/>
    </row>
    <row r="460" spans="1:9" ht="29.5" thickBot="1" x14ac:dyDescent="0.4">
      <c r="A460" s="291"/>
      <c r="B460" s="234"/>
      <c r="C460" s="107" t="s">
        <v>125</v>
      </c>
      <c r="D460" s="108">
        <v>1.4</v>
      </c>
      <c r="E460" s="17">
        <f>H460*I454</f>
        <v>49.7</v>
      </c>
      <c r="F460" s="13">
        <f>D460*E460</f>
        <v>69.58</v>
      </c>
      <c r="G460" s="313"/>
      <c r="H460" s="9">
        <v>0.5</v>
      </c>
      <c r="I460" s="319"/>
    </row>
    <row r="461" spans="1:9" ht="15" thickBot="1" x14ac:dyDescent="0.4">
      <c r="A461" s="77">
        <v>44039</v>
      </c>
      <c r="B461" s="78" t="s">
        <v>23</v>
      </c>
      <c r="C461" s="38" t="s">
        <v>24</v>
      </c>
      <c r="D461" s="39">
        <v>0</v>
      </c>
      <c r="E461" s="47">
        <v>0</v>
      </c>
      <c r="F461" s="48">
        <f t="shared" si="79"/>
        <v>0</v>
      </c>
      <c r="G461" s="49">
        <v>0</v>
      </c>
      <c r="H461" s="37"/>
      <c r="I461" s="111"/>
    </row>
    <row r="462" spans="1:9" ht="15" thickBot="1" x14ac:dyDescent="0.4">
      <c r="A462" s="77">
        <v>44040</v>
      </c>
      <c r="B462" s="78" t="s">
        <v>23</v>
      </c>
      <c r="C462" s="38" t="s">
        <v>24</v>
      </c>
      <c r="D462" s="39">
        <v>0</v>
      </c>
      <c r="E462" s="47">
        <v>0</v>
      </c>
      <c r="F462" s="48">
        <f t="shared" si="79"/>
        <v>0</v>
      </c>
      <c r="G462" s="49">
        <v>0</v>
      </c>
      <c r="H462" s="37"/>
      <c r="I462" s="111"/>
    </row>
    <row r="463" spans="1:9" ht="43.5" x14ac:dyDescent="0.35">
      <c r="A463" s="289">
        <v>44041</v>
      </c>
      <c r="B463" s="232" t="s">
        <v>11</v>
      </c>
      <c r="C463" s="99" t="s">
        <v>120</v>
      </c>
      <c r="D463" s="100">
        <v>1.5</v>
      </c>
      <c r="E463" s="101">
        <f>H463*I463</f>
        <v>61.5398</v>
      </c>
      <c r="F463" s="13">
        <f t="shared" si="79"/>
        <v>92.309699999999992</v>
      </c>
      <c r="G463" s="317">
        <f>SUM(F463:F469)</f>
        <v>504.02519999999993</v>
      </c>
      <c r="H463" s="14">
        <v>0.38900000000000001</v>
      </c>
      <c r="I463" s="320">
        <f>[1]Feuil1!$F$30+([1]Feuil1!$F$30*L2)</f>
        <v>158.19999999999999</v>
      </c>
    </row>
    <row r="464" spans="1:9" x14ac:dyDescent="0.35">
      <c r="A464" s="290"/>
      <c r="B464" s="233"/>
      <c r="C464" s="261" t="s">
        <v>121</v>
      </c>
      <c r="D464" s="263">
        <v>2</v>
      </c>
      <c r="E464" s="265">
        <f>H464*I463</f>
        <v>49.832999999999998</v>
      </c>
      <c r="F464" s="250">
        <f t="shared" si="79"/>
        <v>99.665999999999997</v>
      </c>
      <c r="G464" s="236"/>
      <c r="H464" s="238">
        <v>0.315</v>
      </c>
      <c r="I464" s="315"/>
    </row>
    <row r="465" spans="1:9" x14ac:dyDescent="0.35">
      <c r="A465" s="290"/>
      <c r="B465" s="233"/>
      <c r="C465" s="262"/>
      <c r="D465" s="264"/>
      <c r="E465" s="265"/>
      <c r="F465" s="251"/>
      <c r="G465" s="236"/>
      <c r="H465" s="238"/>
      <c r="I465" s="315"/>
    </row>
    <row r="466" spans="1:9" x14ac:dyDescent="0.35">
      <c r="A466" s="290"/>
      <c r="B466" s="233"/>
      <c r="C466" s="102" t="s">
        <v>122</v>
      </c>
      <c r="D466" s="22">
        <v>4.3</v>
      </c>
      <c r="E466" s="23">
        <f>H466*I463</f>
        <v>29.266999999999996</v>
      </c>
      <c r="F466" s="13">
        <f t="shared" ref="F466:F471" si="80">D466*E466</f>
        <v>125.84809999999997</v>
      </c>
      <c r="G466" s="236"/>
      <c r="H466" s="14">
        <v>0.185</v>
      </c>
      <c r="I466" s="315"/>
    </row>
    <row r="467" spans="1:9" x14ac:dyDescent="0.35">
      <c r="A467" s="290"/>
      <c r="B467" s="233"/>
      <c r="C467" s="103" t="s">
        <v>123</v>
      </c>
      <c r="D467" s="104">
        <v>4.5</v>
      </c>
      <c r="E467" s="105">
        <f>H467*I463</f>
        <v>16.136399999999998</v>
      </c>
      <c r="F467" s="13">
        <f t="shared" si="80"/>
        <v>72.613799999999998</v>
      </c>
      <c r="G467" s="236"/>
      <c r="H467" s="9">
        <v>0.10199999999999999</v>
      </c>
      <c r="I467" s="315"/>
    </row>
    <row r="468" spans="1:9" x14ac:dyDescent="0.35">
      <c r="A468" s="290"/>
      <c r="B468" s="233"/>
      <c r="C468" s="106" t="s">
        <v>124</v>
      </c>
      <c r="D468" s="16">
        <v>2</v>
      </c>
      <c r="E468" s="17">
        <f>H468*I463</f>
        <v>1.4237999999999997</v>
      </c>
      <c r="F468" s="13">
        <f t="shared" si="80"/>
        <v>2.8475999999999995</v>
      </c>
      <c r="G468" s="236"/>
      <c r="H468" s="9">
        <v>8.9999999999999993E-3</v>
      </c>
      <c r="I468" s="315"/>
    </row>
    <row r="469" spans="1:9" ht="29.5" thickBot="1" x14ac:dyDescent="0.4">
      <c r="A469" s="291"/>
      <c r="B469" s="234"/>
      <c r="C469" s="107" t="s">
        <v>125</v>
      </c>
      <c r="D469" s="108">
        <v>1.4</v>
      </c>
      <c r="E469" s="17">
        <f>H469*I463</f>
        <v>79.099999999999994</v>
      </c>
      <c r="F469" s="13">
        <f>D469*E469</f>
        <v>110.73999999999998</v>
      </c>
      <c r="G469" s="313"/>
      <c r="H469" s="9">
        <v>0.5</v>
      </c>
      <c r="I469" s="319"/>
    </row>
    <row r="470" spans="1:9" ht="43.5" x14ac:dyDescent="0.35">
      <c r="A470" s="289">
        <v>44042</v>
      </c>
      <c r="B470" s="232" t="s">
        <v>11</v>
      </c>
      <c r="C470" s="99" t="s">
        <v>120</v>
      </c>
      <c r="D470" s="100">
        <v>1.5</v>
      </c>
      <c r="E470" s="101">
        <f>H470*I470</f>
        <v>50.647799999999997</v>
      </c>
      <c r="F470" s="13">
        <f t="shared" si="80"/>
        <v>75.971699999999998</v>
      </c>
      <c r="G470" s="317">
        <f>SUM(F470:F476)</f>
        <v>414.81719999999996</v>
      </c>
      <c r="H470" s="14">
        <v>0.38900000000000001</v>
      </c>
      <c r="I470" s="320">
        <f>[1]Feuil1!$F$31+([1]Feuil1!$F$31*L2)</f>
        <v>130.19999999999999</v>
      </c>
    </row>
    <row r="471" spans="1:9" x14ac:dyDescent="0.35">
      <c r="A471" s="290"/>
      <c r="B471" s="233"/>
      <c r="C471" s="261" t="s">
        <v>121</v>
      </c>
      <c r="D471" s="263">
        <v>2</v>
      </c>
      <c r="E471" s="265">
        <f>H471*I470</f>
        <v>41.012999999999998</v>
      </c>
      <c r="F471" s="250">
        <f t="shared" si="80"/>
        <v>82.025999999999996</v>
      </c>
      <c r="G471" s="236"/>
      <c r="H471" s="238">
        <v>0.315</v>
      </c>
      <c r="I471" s="315"/>
    </row>
    <row r="472" spans="1:9" x14ac:dyDescent="0.35">
      <c r="A472" s="290"/>
      <c r="B472" s="233"/>
      <c r="C472" s="262"/>
      <c r="D472" s="264"/>
      <c r="E472" s="265"/>
      <c r="F472" s="251"/>
      <c r="G472" s="236"/>
      <c r="H472" s="238"/>
      <c r="I472" s="315"/>
    </row>
    <row r="473" spans="1:9" x14ac:dyDescent="0.35">
      <c r="A473" s="290"/>
      <c r="B473" s="233"/>
      <c r="C473" s="102" t="s">
        <v>122</v>
      </c>
      <c r="D473" s="22">
        <v>4.3</v>
      </c>
      <c r="E473" s="23">
        <f>H473*I470</f>
        <v>24.086999999999996</v>
      </c>
      <c r="F473" s="13">
        <f t="shared" ref="F473:F478" si="81">D473*E473</f>
        <v>103.57409999999997</v>
      </c>
      <c r="G473" s="236"/>
      <c r="H473" s="14">
        <v>0.185</v>
      </c>
      <c r="I473" s="315"/>
    </row>
    <row r="474" spans="1:9" x14ac:dyDescent="0.35">
      <c r="A474" s="290"/>
      <c r="B474" s="233"/>
      <c r="C474" s="103" t="s">
        <v>123</v>
      </c>
      <c r="D474" s="104">
        <v>4.5</v>
      </c>
      <c r="E474" s="105">
        <f>H474*I470</f>
        <v>13.280399999999998</v>
      </c>
      <c r="F474" s="13">
        <f t="shared" si="81"/>
        <v>59.761799999999994</v>
      </c>
      <c r="G474" s="236"/>
      <c r="H474" s="9">
        <v>0.10199999999999999</v>
      </c>
      <c r="I474" s="315"/>
    </row>
    <row r="475" spans="1:9" x14ac:dyDescent="0.35">
      <c r="A475" s="290"/>
      <c r="B475" s="233"/>
      <c r="C475" s="106" t="s">
        <v>124</v>
      </c>
      <c r="D475" s="16">
        <v>2</v>
      </c>
      <c r="E475" s="17">
        <f>H475*I470</f>
        <v>1.1717999999999997</v>
      </c>
      <c r="F475" s="13">
        <f t="shared" si="81"/>
        <v>2.3435999999999995</v>
      </c>
      <c r="G475" s="236"/>
      <c r="H475" s="9">
        <v>8.9999999999999993E-3</v>
      </c>
      <c r="I475" s="315"/>
    </row>
    <row r="476" spans="1:9" ht="29.5" thickBot="1" x14ac:dyDescent="0.4">
      <c r="A476" s="291"/>
      <c r="B476" s="234"/>
      <c r="C476" s="107" t="s">
        <v>125</v>
      </c>
      <c r="D476" s="108">
        <v>1.4</v>
      </c>
      <c r="E476" s="17">
        <f>H476*I470</f>
        <v>65.099999999999994</v>
      </c>
      <c r="F476" s="13">
        <f>D476*E476</f>
        <v>91.139999999999986</v>
      </c>
      <c r="G476" s="313"/>
      <c r="H476" s="9">
        <v>0.5</v>
      </c>
      <c r="I476" s="319"/>
    </row>
    <row r="477" spans="1:9" ht="43.5" x14ac:dyDescent="0.35">
      <c r="A477" s="289">
        <v>44043</v>
      </c>
      <c r="B477" s="232" t="s">
        <v>11</v>
      </c>
      <c r="C477" s="99" t="s">
        <v>120</v>
      </c>
      <c r="D477" s="100">
        <v>1.5</v>
      </c>
      <c r="E477" s="101">
        <f>H477*I477</f>
        <v>38.122</v>
      </c>
      <c r="F477" s="13">
        <f t="shared" si="81"/>
        <v>57.183</v>
      </c>
      <c r="G477" s="317">
        <f>SUM(F477:F483)</f>
        <v>312.22800000000001</v>
      </c>
      <c r="H477" s="14">
        <v>0.38900000000000001</v>
      </c>
      <c r="I477" s="320">
        <f>[1]Feuil1!$F$32+([1]Feuil1!$F$32*L2)</f>
        <v>98</v>
      </c>
    </row>
    <row r="478" spans="1:9" x14ac:dyDescent="0.35">
      <c r="A478" s="290"/>
      <c r="B478" s="233"/>
      <c r="C478" s="261" t="s">
        <v>121</v>
      </c>
      <c r="D478" s="263">
        <v>2</v>
      </c>
      <c r="E478" s="265">
        <f>H478*I477</f>
        <v>30.87</v>
      </c>
      <c r="F478" s="250">
        <f t="shared" si="81"/>
        <v>61.74</v>
      </c>
      <c r="G478" s="236"/>
      <c r="H478" s="238">
        <v>0.315</v>
      </c>
      <c r="I478" s="315"/>
    </row>
    <row r="479" spans="1:9" x14ac:dyDescent="0.35">
      <c r="A479" s="290"/>
      <c r="B479" s="233"/>
      <c r="C479" s="262"/>
      <c r="D479" s="264"/>
      <c r="E479" s="265"/>
      <c r="F479" s="251"/>
      <c r="G479" s="236"/>
      <c r="H479" s="238"/>
      <c r="I479" s="315"/>
    </row>
    <row r="480" spans="1:9" ht="15" thickBot="1" x14ac:dyDescent="0.4">
      <c r="A480" s="290"/>
      <c r="B480" s="233"/>
      <c r="C480" s="102" t="s">
        <v>122</v>
      </c>
      <c r="D480" s="22">
        <v>4.3</v>
      </c>
      <c r="E480" s="23">
        <f>H480*I477</f>
        <v>18.13</v>
      </c>
      <c r="F480" s="13">
        <f t="shared" ref="F480:F482" si="82">D480*E480</f>
        <v>77.958999999999989</v>
      </c>
      <c r="G480" s="236"/>
      <c r="H480" s="14">
        <v>0.185</v>
      </c>
      <c r="I480" s="315"/>
    </row>
    <row r="481" spans="1:10" x14ac:dyDescent="0.35">
      <c r="A481" s="290"/>
      <c r="B481" s="233"/>
      <c r="C481" s="103" t="s">
        <v>123</v>
      </c>
      <c r="D481" s="104">
        <v>4.5</v>
      </c>
      <c r="E481" s="105">
        <f>H481*I477</f>
        <v>9.9959999999999987</v>
      </c>
      <c r="F481" s="13">
        <f t="shared" si="82"/>
        <v>44.981999999999992</v>
      </c>
      <c r="G481" s="236"/>
      <c r="H481" s="9">
        <v>0.10199999999999999</v>
      </c>
      <c r="I481" s="315"/>
      <c r="J481" s="272" t="s">
        <v>144</v>
      </c>
    </row>
    <row r="482" spans="1:10" x14ac:dyDescent="0.35">
      <c r="A482" s="290"/>
      <c r="B482" s="233"/>
      <c r="C482" s="106" t="s">
        <v>124</v>
      </c>
      <c r="D482" s="16">
        <v>2</v>
      </c>
      <c r="E482" s="17">
        <f>I477*H482</f>
        <v>0.8819999999999999</v>
      </c>
      <c r="F482" s="13">
        <f t="shared" si="82"/>
        <v>1.7639999999999998</v>
      </c>
      <c r="G482" s="236"/>
      <c r="H482" s="9">
        <v>8.9999999999999993E-3</v>
      </c>
      <c r="I482" s="315"/>
      <c r="J482" s="273"/>
    </row>
    <row r="483" spans="1:10" ht="29.5" thickBot="1" x14ac:dyDescent="0.4">
      <c r="A483" s="291"/>
      <c r="B483" s="234"/>
      <c r="C483" s="107" t="s">
        <v>125</v>
      </c>
      <c r="D483" s="108">
        <v>1.4</v>
      </c>
      <c r="E483" s="17">
        <f>H483*I477</f>
        <v>49</v>
      </c>
      <c r="F483" s="13">
        <f>D483*E483</f>
        <v>68.599999999999994</v>
      </c>
      <c r="G483" s="313"/>
      <c r="H483" s="9">
        <v>0.5</v>
      </c>
      <c r="I483" s="319"/>
      <c r="J483" s="274"/>
    </row>
    <row r="484" spans="1:10" ht="43" thickBot="1" x14ac:dyDescent="0.6">
      <c r="A484" s="44" t="s">
        <v>38</v>
      </c>
      <c r="B484" s="239">
        <f>SUM(G432:G483)+SUM(G309:G429)</f>
        <v>8702.2403999999988</v>
      </c>
      <c r="C484" s="240"/>
      <c r="D484" s="240"/>
      <c r="E484" s="240"/>
      <c r="F484" s="240"/>
      <c r="G484" s="241"/>
      <c r="H484" s="44" t="s">
        <v>39</v>
      </c>
      <c r="I484" s="46">
        <f>SUM(I432:I483)+SUM(I309:I429)</f>
        <v>2731.4000000000005</v>
      </c>
      <c r="J484" s="176">
        <f>B484/I484</f>
        <v>3.1859999999999991</v>
      </c>
    </row>
    <row r="520" spans="10:10" ht="15" thickBot="1" x14ac:dyDescent="0.4"/>
    <row r="521" spans="10:10" x14ac:dyDescent="0.35">
      <c r="J521" s="272"/>
    </row>
    <row r="522" spans="10:10" x14ac:dyDescent="0.35">
      <c r="J522" s="273"/>
    </row>
    <row r="523" spans="10:10" ht="15" thickBot="1" x14ac:dyDescent="0.4">
      <c r="J523" s="274"/>
    </row>
    <row r="524" spans="10:10" ht="24" thickBot="1" x14ac:dyDescent="0.6">
      <c r="J524" s="176"/>
    </row>
  </sheetData>
  <mergeCells count="536">
    <mergeCell ref="N1:N17"/>
    <mergeCell ref="S2:S17"/>
    <mergeCell ref="O3:O6"/>
    <mergeCell ref="P3:P6"/>
    <mergeCell ref="Q3:Q6"/>
    <mergeCell ref="R3:R6"/>
    <mergeCell ref="O8:O9"/>
    <mergeCell ref="P8:P9"/>
    <mergeCell ref="Q8:Q9"/>
    <mergeCell ref="O10:O12"/>
    <mergeCell ref="P10:P12"/>
    <mergeCell ref="J481:J483"/>
    <mergeCell ref="J303:J305"/>
    <mergeCell ref="A402:A408"/>
    <mergeCell ref="B402:B408"/>
    <mergeCell ref="G402:G408"/>
    <mergeCell ref="I402:I408"/>
    <mergeCell ref="C403:C404"/>
    <mergeCell ref="D403:D404"/>
    <mergeCell ref="E403:E404"/>
    <mergeCell ref="F403:F404"/>
    <mergeCell ref="H403:H404"/>
    <mergeCell ref="A367:A373"/>
    <mergeCell ref="B367:B373"/>
    <mergeCell ref="G367:G373"/>
    <mergeCell ref="I367:I373"/>
    <mergeCell ref="C368:C369"/>
    <mergeCell ref="D368:D369"/>
    <mergeCell ref="E368:E369"/>
    <mergeCell ref="F368:F369"/>
    <mergeCell ref="H368:H369"/>
    <mergeCell ref="J316:J318"/>
    <mergeCell ref="G463:G469"/>
    <mergeCell ref="I463:I469"/>
    <mergeCell ref="C464:C465"/>
    <mergeCell ref="K3:K4"/>
    <mergeCell ref="L3:L4"/>
    <mergeCell ref="A353:A359"/>
    <mergeCell ref="B353:B359"/>
    <mergeCell ref="G353:G359"/>
    <mergeCell ref="I353:I359"/>
    <mergeCell ref="C354:C355"/>
    <mergeCell ref="D354:D355"/>
    <mergeCell ref="E354:E355"/>
    <mergeCell ref="F354:F355"/>
    <mergeCell ref="H354:H355"/>
    <mergeCell ref="A345:A351"/>
    <mergeCell ref="B345:B351"/>
    <mergeCell ref="G345:G351"/>
    <mergeCell ref="I345:I351"/>
    <mergeCell ref="C346:C347"/>
    <mergeCell ref="D346:D347"/>
    <mergeCell ref="E346:E347"/>
    <mergeCell ref="F346:F347"/>
    <mergeCell ref="H346:H347"/>
    <mergeCell ref="A338:A344"/>
    <mergeCell ref="B338:B344"/>
    <mergeCell ref="G338:G344"/>
    <mergeCell ref="I338:I344"/>
    <mergeCell ref="J521:J523"/>
    <mergeCell ref="J330:J332"/>
    <mergeCell ref="J1:J3"/>
    <mergeCell ref="B484:G484"/>
    <mergeCell ref="A477:A483"/>
    <mergeCell ref="B477:B483"/>
    <mergeCell ref="G477:G483"/>
    <mergeCell ref="I477:I483"/>
    <mergeCell ref="C478:C479"/>
    <mergeCell ref="D478:D479"/>
    <mergeCell ref="E478:E479"/>
    <mergeCell ref="F478:F479"/>
    <mergeCell ref="H478:H479"/>
    <mergeCell ref="A470:A476"/>
    <mergeCell ref="B470:B476"/>
    <mergeCell ref="G470:G476"/>
    <mergeCell ref="I470:I476"/>
    <mergeCell ref="C471:C472"/>
    <mergeCell ref="D471:D472"/>
    <mergeCell ref="E471:E472"/>
    <mergeCell ref="F471:F472"/>
    <mergeCell ref="H471:H472"/>
    <mergeCell ref="A463:A469"/>
    <mergeCell ref="B463:B469"/>
    <mergeCell ref="D464:D465"/>
    <mergeCell ref="E464:E465"/>
    <mergeCell ref="F464:F465"/>
    <mergeCell ref="H464:H465"/>
    <mergeCell ref="A454:A460"/>
    <mergeCell ref="B454:B460"/>
    <mergeCell ref="G454:G460"/>
    <mergeCell ref="I454:I460"/>
    <mergeCell ref="C455:C456"/>
    <mergeCell ref="D455:D456"/>
    <mergeCell ref="E455:E456"/>
    <mergeCell ref="F455:F456"/>
    <mergeCell ref="H455:H456"/>
    <mergeCell ref="A447:A453"/>
    <mergeCell ref="B447:B453"/>
    <mergeCell ref="G447:G453"/>
    <mergeCell ref="I447:I453"/>
    <mergeCell ref="C448:C449"/>
    <mergeCell ref="D448:D449"/>
    <mergeCell ref="E448:E449"/>
    <mergeCell ref="F448:F449"/>
    <mergeCell ref="H448:H449"/>
    <mergeCell ref="A439:A445"/>
    <mergeCell ref="B439:B445"/>
    <mergeCell ref="G439:G445"/>
    <mergeCell ref="I439:I445"/>
    <mergeCell ref="C440:C441"/>
    <mergeCell ref="D440:D441"/>
    <mergeCell ref="E440:E441"/>
    <mergeCell ref="F440:F441"/>
    <mergeCell ref="H440:H441"/>
    <mergeCell ref="B430:I430"/>
    <mergeCell ref="B431:I431"/>
    <mergeCell ref="A432:A438"/>
    <mergeCell ref="B432:B438"/>
    <mergeCell ref="G432:G438"/>
    <mergeCell ref="I432:I438"/>
    <mergeCell ref="C433:C434"/>
    <mergeCell ref="D433:D434"/>
    <mergeCell ref="E433:E434"/>
    <mergeCell ref="F433:F434"/>
    <mergeCell ref="H433:H434"/>
    <mergeCell ref="A423:A429"/>
    <mergeCell ref="B423:B429"/>
    <mergeCell ref="G423:G429"/>
    <mergeCell ref="I423:I429"/>
    <mergeCell ref="C424:C425"/>
    <mergeCell ref="D424:D425"/>
    <mergeCell ref="E424:E425"/>
    <mergeCell ref="F424:F425"/>
    <mergeCell ref="H424:H425"/>
    <mergeCell ref="A416:A422"/>
    <mergeCell ref="B416:B422"/>
    <mergeCell ref="G416:G422"/>
    <mergeCell ref="I416:I422"/>
    <mergeCell ref="C417:C418"/>
    <mergeCell ref="D417:D418"/>
    <mergeCell ref="E417:E418"/>
    <mergeCell ref="F417:F418"/>
    <mergeCell ref="H417:H418"/>
    <mergeCell ref="A409:A415"/>
    <mergeCell ref="B409:B415"/>
    <mergeCell ref="G409:G415"/>
    <mergeCell ref="I409:I415"/>
    <mergeCell ref="C410:C411"/>
    <mergeCell ref="D410:D411"/>
    <mergeCell ref="E410:E411"/>
    <mergeCell ref="F410:F411"/>
    <mergeCell ref="H410:H411"/>
    <mergeCell ref="A395:A401"/>
    <mergeCell ref="B395:B401"/>
    <mergeCell ref="G395:G401"/>
    <mergeCell ref="I395:I401"/>
    <mergeCell ref="C396:C397"/>
    <mergeCell ref="D396:D397"/>
    <mergeCell ref="E396:E397"/>
    <mergeCell ref="F396:F397"/>
    <mergeCell ref="H396:H397"/>
    <mergeCell ref="A388:A394"/>
    <mergeCell ref="B388:B394"/>
    <mergeCell ref="G388:G394"/>
    <mergeCell ref="I388:I394"/>
    <mergeCell ref="C389:C390"/>
    <mergeCell ref="D389:D390"/>
    <mergeCell ref="E389:E390"/>
    <mergeCell ref="F389:F390"/>
    <mergeCell ref="H389:H390"/>
    <mergeCell ref="A381:A387"/>
    <mergeCell ref="B381:B387"/>
    <mergeCell ref="G381:G387"/>
    <mergeCell ref="I381:I387"/>
    <mergeCell ref="C382:C383"/>
    <mergeCell ref="D382:D383"/>
    <mergeCell ref="E382:E383"/>
    <mergeCell ref="F382:F383"/>
    <mergeCell ref="H382:H383"/>
    <mergeCell ref="A374:A380"/>
    <mergeCell ref="B374:B380"/>
    <mergeCell ref="G374:G380"/>
    <mergeCell ref="I374:I380"/>
    <mergeCell ref="C375:C376"/>
    <mergeCell ref="D375:D376"/>
    <mergeCell ref="E375:E376"/>
    <mergeCell ref="F375:F376"/>
    <mergeCell ref="H375:H376"/>
    <mergeCell ref="A360:A366"/>
    <mergeCell ref="B360:B366"/>
    <mergeCell ref="G360:G366"/>
    <mergeCell ref="I360:I366"/>
    <mergeCell ref="C361:C362"/>
    <mergeCell ref="D361:D362"/>
    <mergeCell ref="E361:E362"/>
    <mergeCell ref="F361:F362"/>
    <mergeCell ref="H361:H362"/>
    <mergeCell ref="C339:C340"/>
    <mergeCell ref="D339:D340"/>
    <mergeCell ref="E339:E340"/>
    <mergeCell ref="F339:F340"/>
    <mergeCell ref="H339:H340"/>
    <mergeCell ref="A331:A337"/>
    <mergeCell ref="B331:B337"/>
    <mergeCell ref="G331:G337"/>
    <mergeCell ref="I331:I337"/>
    <mergeCell ref="C332:C333"/>
    <mergeCell ref="D332:D333"/>
    <mergeCell ref="E332:E333"/>
    <mergeCell ref="F332:F333"/>
    <mergeCell ref="H332:H333"/>
    <mergeCell ref="A324:A330"/>
    <mergeCell ref="B324:B330"/>
    <mergeCell ref="G324:G330"/>
    <mergeCell ref="I324:I330"/>
    <mergeCell ref="C325:C326"/>
    <mergeCell ref="D325:D326"/>
    <mergeCell ref="E325:E326"/>
    <mergeCell ref="F325:F326"/>
    <mergeCell ref="H325:H326"/>
    <mergeCell ref="A317:A323"/>
    <mergeCell ref="B317:B323"/>
    <mergeCell ref="G317:G323"/>
    <mergeCell ref="I317:I323"/>
    <mergeCell ref="C318:C319"/>
    <mergeCell ref="D318:D319"/>
    <mergeCell ref="E318:E319"/>
    <mergeCell ref="F318:F319"/>
    <mergeCell ref="H318:H319"/>
    <mergeCell ref="A310:A316"/>
    <mergeCell ref="B310:B316"/>
    <mergeCell ref="G310:G316"/>
    <mergeCell ref="I310:I316"/>
    <mergeCell ref="C311:C312"/>
    <mergeCell ref="D311:D312"/>
    <mergeCell ref="E311:E312"/>
    <mergeCell ref="F311:F312"/>
    <mergeCell ref="H311:H312"/>
    <mergeCell ref="A1:I1"/>
    <mergeCell ref="A4:A17"/>
    <mergeCell ref="B4:B17"/>
    <mergeCell ref="G4:G17"/>
    <mergeCell ref="I4:I17"/>
    <mergeCell ref="C5:C6"/>
    <mergeCell ref="D5:D6"/>
    <mergeCell ref="E5:E6"/>
    <mergeCell ref="F5:F6"/>
    <mergeCell ref="H5:H6"/>
    <mergeCell ref="C8:C9"/>
    <mergeCell ref="D8:D9"/>
    <mergeCell ref="H8:H9"/>
    <mergeCell ref="C10:C12"/>
    <mergeCell ref="H10:H12"/>
    <mergeCell ref="A18:A31"/>
    <mergeCell ref="B18:B31"/>
    <mergeCell ref="G18:G31"/>
    <mergeCell ref="H24:H26"/>
    <mergeCell ref="I32:I45"/>
    <mergeCell ref="C33:C34"/>
    <mergeCell ref="D33:D34"/>
    <mergeCell ref="E33:E34"/>
    <mergeCell ref="F33:F34"/>
    <mergeCell ref="H33:H34"/>
    <mergeCell ref="C36:C37"/>
    <mergeCell ref="I18:I31"/>
    <mergeCell ref="C19:C20"/>
    <mergeCell ref="D19:D20"/>
    <mergeCell ref="E19:E20"/>
    <mergeCell ref="F19:F20"/>
    <mergeCell ref="H19:H20"/>
    <mergeCell ref="C22:C23"/>
    <mergeCell ref="D22:D23"/>
    <mergeCell ref="H22:H23"/>
    <mergeCell ref="C24:C26"/>
    <mergeCell ref="D36:D37"/>
    <mergeCell ref="H36:H37"/>
    <mergeCell ref="C38:C40"/>
    <mergeCell ref="H38:H40"/>
    <mergeCell ref="A46:A59"/>
    <mergeCell ref="B46:B59"/>
    <mergeCell ref="G46:G59"/>
    <mergeCell ref="H52:H54"/>
    <mergeCell ref="A32:A45"/>
    <mergeCell ref="B32:B45"/>
    <mergeCell ref="G32:G45"/>
    <mergeCell ref="I60:I73"/>
    <mergeCell ref="C61:C62"/>
    <mergeCell ref="D61:D62"/>
    <mergeCell ref="E61:E62"/>
    <mergeCell ref="F61:F62"/>
    <mergeCell ref="H61:H62"/>
    <mergeCell ref="C64:C65"/>
    <mergeCell ref="I46:I59"/>
    <mergeCell ref="C47:C48"/>
    <mergeCell ref="D47:D48"/>
    <mergeCell ref="E47:E48"/>
    <mergeCell ref="F47:F48"/>
    <mergeCell ref="H47:H48"/>
    <mergeCell ref="C50:C51"/>
    <mergeCell ref="D50:D51"/>
    <mergeCell ref="H50:H51"/>
    <mergeCell ref="C52:C54"/>
    <mergeCell ref="D64:D65"/>
    <mergeCell ref="H64:H65"/>
    <mergeCell ref="C66:C68"/>
    <mergeCell ref="H66:H68"/>
    <mergeCell ref="A74:A87"/>
    <mergeCell ref="B74:B87"/>
    <mergeCell ref="G74:G87"/>
    <mergeCell ref="H80:H82"/>
    <mergeCell ref="A60:A73"/>
    <mergeCell ref="B60:B73"/>
    <mergeCell ref="G60:G73"/>
    <mergeCell ref="I90:I103"/>
    <mergeCell ref="C91:C92"/>
    <mergeCell ref="D91:D92"/>
    <mergeCell ref="E91:E92"/>
    <mergeCell ref="F91:F92"/>
    <mergeCell ref="H91:H92"/>
    <mergeCell ref="C94:C95"/>
    <mergeCell ref="I74:I87"/>
    <mergeCell ref="C75:C76"/>
    <mergeCell ref="D75:D76"/>
    <mergeCell ref="E75:E76"/>
    <mergeCell ref="F75:F76"/>
    <mergeCell ref="H75:H76"/>
    <mergeCell ref="C78:C79"/>
    <mergeCell ref="D78:D79"/>
    <mergeCell ref="H78:H79"/>
    <mergeCell ref="C80:C82"/>
    <mergeCell ref="D94:D95"/>
    <mergeCell ref="H94:H95"/>
    <mergeCell ref="C96:C98"/>
    <mergeCell ref="H96:H98"/>
    <mergeCell ref="A105:A118"/>
    <mergeCell ref="B105:B118"/>
    <mergeCell ref="G105:G118"/>
    <mergeCell ref="H111:H113"/>
    <mergeCell ref="A90:A103"/>
    <mergeCell ref="B90:B103"/>
    <mergeCell ref="G90:G103"/>
    <mergeCell ref="I119:I132"/>
    <mergeCell ref="C120:C121"/>
    <mergeCell ref="D120:D121"/>
    <mergeCell ref="E120:E121"/>
    <mergeCell ref="F120:F121"/>
    <mergeCell ref="H120:H121"/>
    <mergeCell ref="C123:C124"/>
    <mergeCell ref="I105:I118"/>
    <mergeCell ref="C106:C107"/>
    <mergeCell ref="D106:D107"/>
    <mergeCell ref="E106:E107"/>
    <mergeCell ref="F106:F107"/>
    <mergeCell ref="H106:H107"/>
    <mergeCell ref="C109:C110"/>
    <mergeCell ref="D109:D110"/>
    <mergeCell ref="H109:H110"/>
    <mergeCell ref="C111:C113"/>
    <mergeCell ref="D123:D124"/>
    <mergeCell ref="H123:H124"/>
    <mergeCell ref="C125:C127"/>
    <mergeCell ref="H125:H127"/>
    <mergeCell ref="A133:A146"/>
    <mergeCell ref="B133:B146"/>
    <mergeCell ref="G133:G146"/>
    <mergeCell ref="H139:H141"/>
    <mergeCell ref="A119:A132"/>
    <mergeCell ref="B119:B132"/>
    <mergeCell ref="G119:G132"/>
    <mergeCell ref="I147:I160"/>
    <mergeCell ref="C148:C149"/>
    <mergeCell ref="D148:D149"/>
    <mergeCell ref="E148:E149"/>
    <mergeCell ref="F148:F149"/>
    <mergeCell ref="H148:H149"/>
    <mergeCell ref="C151:C152"/>
    <mergeCell ref="I133:I146"/>
    <mergeCell ref="C134:C135"/>
    <mergeCell ref="D134:D135"/>
    <mergeCell ref="E134:E135"/>
    <mergeCell ref="F134:F135"/>
    <mergeCell ref="H134:H135"/>
    <mergeCell ref="C137:C138"/>
    <mergeCell ref="D137:D138"/>
    <mergeCell ref="H137:H138"/>
    <mergeCell ref="C139:C141"/>
    <mergeCell ref="D151:D152"/>
    <mergeCell ref="H151:H152"/>
    <mergeCell ref="C153:C155"/>
    <mergeCell ref="H153:H155"/>
    <mergeCell ref="A162:A175"/>
    <mergeCell ref="B162:B175"/>
    <mergeCell ref="G162:G175"/>
    <mergeCell ref="H168:H170"/>
    <mergeCell ref="A147:A160"/>
    <mergeCell ref="B147:B160"/>
    <mergeCell ref="G147:G160"/>
    <mergeCell ref="I176:I189"/>
    <mergeCell ref="C177:C178"/>
    <mergeCell ref="D177:D178"/>
    <mergeCell ref="E177:E178"/>
    <mergeCell ref="F177:F178"/>
    <mergeCell ref="H177:H178"/>
    <mergeCell ref="C180:C181"/>
    <mergeCell ref="I162:I175"/>
    <mergeCell ref="C163:C164"/>
    <mergeCell ref="D163:D164"/>
    <mergeCell ref="E163:E164"/>
    <mergeCell ref="F163:F164"/>
    <mergeCell ref="H163:H164"/>
    <mergeCell ref="C166:C167"/>
    <mergeCell ref="D166:D167"/>
    <mergeCell ref="H166:H167"/>
    <mergeCell ref="C168:C170"/>
    <mergeCell ref="D180:D181"/>
    <mergeCell ref="H180:H181"/>
    <mergeCell ref="C182:C184"/>
    <mergeCell ref="H182:H184"/>
    <mergeCell ref="A190:A203"/>
    <mergeCell ref="B190:B203"/>
    <mergeCell ref="G190:G203"/>
    <mergeCell ref="H196:H198"/>
    <mergeCell ref="A176:A189"/>
    <mergeCell ref="B176:B189"/>
    <mergeCell ref="G176:G189"/>
    <mergeCell ref="I190:I203"/>
    <mergeCell ref="C191:C192"/>
    <mergeCell ref="D191:D192"/>
    <mergeCell ref="E191:E192"/>
    <mergeCell ref="F191:F192"/>
    <mergeCell ref="H191:H192"/>
    <mergeCell ref="C194:C195"/>
    <mergeCell ref="D194:D195"/>
    <mergeCell ref="H194:H195"/>
    <mergeCell ref="C196:C198"/>
    <mergeCell ref="B204:I204"/>
    <mergeCell ref="B205:I205"/>
    <mergeCell ref="A206:A219"/>
    <mergeCell ref="B206:B219"/>
    <mergeCell ref="G206:G219"/>
    <mergeCell ref="I206:I219"/>
    <mergeCell ref="C207:C208"/>
    <mergeCell ref="D207:D208"/>
    <mergeCell ref="E207:E208"/>
    <mergeCell ref="F207:F208"/>
    <mergeCell ref="H207:H208"/>
    <mergeCell ref="C210:C211"/>
    <mergeCell ref="D210:D211"/>
    <mergeCell ref="H210:H211"/>
    <mergeCell ref="C212:C214"/>
    <mergeCell ref="H212:H214"/>
    <mergeCell ref="D224:D225"/>
    <mergeCell ref="H224:H225"/>
    <mergeCell ref="C226:C228"/>
    <mergeCell ref="H226:H228"/>
    <mergeCell ref="A220:A233"/>
    <mergeCell ref="B220:B233"/>
    <mergeCell ref="G220:G233"/>
    <mergeCell ref="I249:I262"/>
    <mergeCell ref="C250:C251"/>
    <mergeCell ref="D250:D251"/>
    <mergeCell ref="E250:E251"/>
    <mergeCell ref="F250:F251"/>
    <mergeCell ref="H250:H251"/>
    <mergeCell ref="C253:C254"/>
    <mergeCell ref="I220:I233"/>
    <mergeCell ref="C221:C222"/>
    <mergeCell ref="D221:D222"/>
    <mergeCell ref="E221:E222"/>
    <mergeCell ref="F221:F222"/>
    <mergeCell ref="H221:H222"/>
    <mergeCell ref="C224:C225"/>
    <mergeCell ref="A235:A248"/>
    <mergeCell ref="B235:B248"/>
    <mergeCell ref="G235:G248"/>
    <mergeCell ref="C284:C286"/>
    <mergeCell ref="H284:H286"/>
    <mergeCell ref="D253:D254"/>
    <mergeCell ref="H253:H254"/>
    <mergeCell ref="C255:C257"/>
    <mergeCell ref="H255:H257"/>
    <mergeCell ref="A264:A277"/>
    <mergeCell ref="B264:B277"/>
    <mergeCell ref="G264:G277"/>
    <mergeCell ref="H270:H272"/>
    <mergeCell ref="A249:A262"/>
    <mergeCell ref="B249:B262"/>
    <mergeCell ref="G249:G262"/>
    <mergeCell ref="C282:C283"/>
    <mergeCell ref="D282:D283"/>
    <mergeCell ref="H282:H283"/>
    <mergeCell ref="I264:I277"/>
    <mergeCell ref="C265:C266"/>
    <mergeCell ref="D265:D266"/>
    <mergeCell ref="E265:E266"/>
    <mergeCell ref="F265:F266"/>
    <mergeCell ref="H265:H266"/>
    <mergeCell ref="C268:C269"/>
    <mergeCell ref="D268:D269"/>
    <mergeCell ref="H268:H269"/>
    <mergeCell ref="C270:C272"/>
    <mergeCell ref="A292:A305"/>
    <mergeCell ref="B292:B305"/>
    <mergeCell ref="G292:G305"/>
    <mergeCell ref="H298:H300"/>
    <mergeCell ref="A278:A291"/>
    <mergeCell ref="B278:B291"/>
    <mergeCell ref="G278:G291"/>
    <mergeCell ref="B306:G306"/>
    <mergeCell ref="I292:I305"/>
    <mergeCell ref="C293:C294"/>
    <mergeCell ref="D293:D294"/>
    <mergeCell ref="E293:E294"/>
    <mergeCell ref="F293:F294"/>
    <mergeCell ref="H293:H294"/>
    <mergeCell ref="C296:C297"/>
    <mergeCell ref="D296:D297"/>
    <mergeCell ref="H296:H297"/>
    <mergeCell ref="C298:C300"/>
    <mergeCell ref="I278:I291"/>
    <mergeCell ref="C279:C280"/>
    <mergeCell ref="D279:D280"/>
    <mergeCell ref="E279:E280"/>
    <mergeCell ref="F279:F280"/>
    <mergeCell ref="H279:H280"/>
    <mergeCell ref="I235:I248"/>
    <mergeCell ref="C236:C237"/>
    <mergeCell ref="D236:D237"/>
    <mergeCell ref="E236:E237"/>
    <mergeCell ref="F236:F237"/>
    <mergeCell ref="H236:H237"/>
    <mergeCell ref="C239:C240"/>
    <mergeCell ref="D239:D240"/>
    <mergeCell ref="H239:H240"/>
    <mergeCell ref="C241:C243"/>
    <mergeCell ref="H241:H24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E1895-016C-4357-8D20-CD5BE461FE41}">
  <dimension ref="A1:U543"/>
  <sheetViews>
    <sheetView topLeftCell="F1" zoomScale="75" zoomScaleNormal="44" workbookViewId="0">
      <selection activeCell="P1" sqref="P1:U17"/>
    </sheetView>
  </sheetViews>
  <sheetFormatPr baseColWidth="10" defaultRowHeight="14.5" x14ac:dyDescent="0.35"/>
  <cols>
    <col min="1" max="1" width="22.08984375" customWidth="1"/>
    <col min="3" max="3" width="12.1796875" customWidth="1"/>
    <col min="4" max="4" width="14.26953125" customWidth="1"/>
    <col min="5" max="5" width="15.453125" customWidth="1"/>
    <col min="6" max="6" width="18.1796875" customWidth="1"/>
    <col min="7" max="7" width="15" customWidth="1"/>
    <col min="9" max="9" width="11.453125" bestFit="1" customWidth="1"/>
    <col min="10" max="10" width="24.453125" customWidth="1"/>
    <col min="11" max="11" width="14.453125" customWidth="1"/>
  </cols>
  <sheetData>
    <row r="1" spans="1:21" ht="29" thickBot="1" x14ac:dyDescent="0.7">
      <c r="A1" s="257" t="s">
        <v>0</v>
      </c>
      <c r="B1" s="355"/>
      <c r="C1" s="355"/>
      <c r="D1" s="355"/>
      <c r="E1" s="355"/>
      <c r="F1" s="355"/>
      <c r="G1" s="355"/>
      <c r="H1" s="356"/>
      <c r="I1" s="357"/>
      <c r="J1" s="275" t="s">
        <v>145</v>
      </c>
      <c r="P1" s="382" t="s">
        <v>1</v>
      </c>
      <c r="Q1" s="369" t="s">
        <v>3</v>
      </c>
      <c r="R1" s="2" t="s">
        <v>5</v>
      </c>
      <c r="S1" s="2" t="s">
        <v>4</v>
      </c>
      <c r="T1" s="2" t="s">
        <v>6</v>
      </c>
      <c r="U1" s="3" t="s">
        <v>7</v>
      </c>
    </row>
    <row r="2" spans="1:21" ht="26.5" thickBot="1" x14ac:dyDescent="0.65">
      <c r="A2" s="1" t="s">
        <v>86</v>
      </c>
      <c r="B2" s="2" t="s">
        <v>2</v>
      </c>
      <c r="C2" s="93" t="s">
        <v>3</v>
      </c>
      <c r="D2" s="93" t="s">
        <v>4</v>
      </c>
      <c r="E2" s="93" t="s">
        <v>5</v>
      </c>
      <c r="F2" s="93" t="s">
        <v>6</v>
      </c>
      <c r="G2" s="93" t="s">
        <v>7</v>
      </c>
      <c r="H2" s="93" t="s">
        <v>8</v>
      </c>
      <c r="I2" s="94" t="s">
        <v>9</v>
      </c>
      <c r="J2" s="276"/>
      <c r="L2" s="109" t="s">
        <v>126</v>
      </c>
      <c r="N2">
        <v>0.5</v>
      </c>
      <c r="P2" s="383"/>
      <c r="Q2" s="370" t="s">
        <v>12</v>
      </c>
      <c r="R2" s="6" t="e">
        <f>C2+C21+C35+C50+C64+C78+C92+C106+C120+C135</f>
        <v>#VALUE!</v>
      </c>
      <c r="S2" s="5">
        <v>5</v>
      </c>
      <c r="T2" s="7" t="e">
        <f>+R2*S2</f>
        <v>#VALUE!</v>
      </c>
      <c r="U2" s="392" t="e">
        <f>SUM(T2:T17)</f>
        <v>#VALUE!</v>
      </c>
    </row>
    <row r="3" spans="1:21" x14ac:dyDescent="0.35">
      <c r="A3" s="289">
        <v>44044</v>
      </c>
      <c r="B3" s="292" t="s">
        <v>11</v>
      </c>
      <c r="C3" s="52" t="s">
        <v>80</v>
      </c>
      <c r="D3" s="53">
        <v>5</v>
      </c>
      <c r="E3" s="54">
        <f>I3*H3</f>
        <v>18.84</v>
      </c>
      <c r="F3" s="30">
        <f>(D3*E3)</f>
        <v>94.2</v>
      </c>
      <c r="G3" s="295">
        <f>SUM(F3:F16)</f>
        <v>1144.6560000000002</v>
      </c>
      <c r="H3" s="14">
        <v>0.157</v>
      </c>
      <c r="I3" s="281">
        <f>[1]Feuil1!$G$2+([1]Feuil1!$G$2*N3)</f>
        <v>120</v>
      </c>
      <c r="J3" s="276"/>
      <c r="N3">
        <v>0.6</v>
      </c>
      <c r="P3" s="383"/>
      <c r="Q3" s="371" t="s">
        <v>13</v>
      </c>
      <c r="R3" s="249" t="e">
        <f>+C3+C22+C36+C51+C65+C79+C93+C107+C121+C136</f>
        <v>#VALUE!</v>
      </c>
      <c r="S3" s="247">
        <v>5.9</v>
      </c>
      <c r="T3" s="250" t="e">
        <f>R3*S3</f>
        <v>#VALUE!</v>
      </c>
      <c r="U3" s="393"/>
    </row>
    <row r="4" spans="1:21" ht="24" thickBot="1" x14ac:dyDescent="0.6">
      <c r="A4" s="290"/>
      <c r="B4" s="293"/>
      <c r="C4" s="245" t="s">
        <v>13</v>
      </c>
      <c r="D4" s="247">
        <v>5.9</v>
      </c>
      <c r="E4" s="249">
        <f>H4*I3</f>
        <v>56.64</v>
      </c>
      <c r="F4" s="250">
        <f>D4*E4</f>
        <v>334.17600000000004</v>
      </c>
      <c r="G4" s="296"/>
      <c r="H4" s="238">
        <v>0.47199999999999998</v>
      </c>
      <c r="I4" s="293"/>
      <c r="J4" s="183">
        <f>J346+J524</f>
        <v>12.355631194220145</v>
      </c>
      <c r="P4" s="383"/>
      <c r="Q4" s="371"/>
      <c r="R4" s="249"/>
      <c r="S4" s="247"/>
      <c r="T4" s="250"/>
      <c r="U4" s="393"/>
    </row>
    <row r="5" spans="1:21" x14ac:dyDescent="0.35">
      <c r="A5" s="290"/>
      <c r="B5" s="293"/>
      <c r="C5" s="246"/>
      <c r="D5" s="248"/>
      <c r="E5" s="249"/>
      <c r="F5" s="251"/>
      <c r="G5" s="296"/>
      <c r="H5" s="251"/>
      <c r="I5" s="293"/>
      <c r="P5" s="383"/>
      <c r="Q5" s="371"/>
      <c r="R5" s="249"/>
      <c r="S5" s="247"/>
      <c r="T5" s="250"/>
      <c r="U5" s="393"/>
    </row>
    <row r="6" spans="1:21" x14ac:dyDescent="0.35">
      <c r="A6" s="290"/>
      <c r="B6" s="293"/>
      <c r="C6" s="55" t="s">
        <v>14</v>
      </c>
      <c r="D6" s="56">
        <v>3</v>
      </c>
      <c r="E6" s="57">
        <f>H6*I3</f>
        <v>11.16</v>
      </c>
      <c r="F6" s="30">
        <f>D6*E6</f>
        <v>33.480000000000004</v>
      </c>
      <c r="G6" s="296"/>
      <c r="H6" s="14">
        <v>9.2999999999999999E-2</v>
      </c>
      <c r="I6" s="293"/>
      <c r="P6" s="383"/>
      <c r="Q6" s="372"/>
      <c r="R6" s="249"/>
      <c r="S6" s="248"/>
      <c r="T6" s="251"/>
      <c r="U6" s="393"/>
    </row>
    <row r="7" spans="1:21" x14ac:dyDescent="0.35">
      <c r="A7" s="290"/>
      <c r="B7" s="293"/>
      <c r="C7" s="298" t="s">
        <v>15</v>
      </c>
      <c r="D7" s="254">
        <v>4</v>
      </c>
      <c r="E7" s="54">
        <v>5</v>
      </c>
      <c r="F7" s="30">
        <f t="shared" ref="F7:F29" si="0">D7*E7</f>
        <v>20</v>
      </c>
      <c r="G7" s="296"/>
      <c r="H7" s="238">
        <v>9.2999999999999999E-2</v>
      </c>
      <c r="I7" s="293"/>
      <c r="P7" s="383"/>
      <c r="Q7" s="373" t="s">
        <v>14</v>
      </c>
      <c r="R7" s="12" t="e">
        <f>+C8+C24+C38+C53+C67+C81+C95+C109+C123+C138</f>
        <v>#VALUE!</v>
      </c>
      <c r="S7" s="11">
        <v>3</v>
      </c>
      <c r="T7" s="228" t="e">
        <f>R7*S7</f>
        <v>#VALUE!</v>
      </c>
      <c r="U7" s="393"/>
    </row>
    <row r="8" spans="1:21" x14ac:dyDescent="0.35">
      <c r="A8" s="290"/>
      <c r="B8" s="293"/>
      <c r="C8" s="299"/>
      <c r="D8" s="255"/>
      <c r="E8" s="54">
        <v>6</v>
      </c>
      <c r="F8" s="30">
        <f>D7*E8</f>
        <v>24</v>
      </c>
      <c r="G8" s="296"/>
      <c r="H8" s="251"/>
      <c r="I8" s="293"/>
      <c r="P8" s="383"/>
      <c r="Q8" s="374" t="s">
        <v>15</v>
      </c>
      <c r="R8" s="385" t="e">
        <f>+C10+C11+C25+C26+C39+C40+C54+C55+C68+C69+C82+C83+C96+C97+C110+C111+C124+C125+C139+C140</f>
        <v>#VALUE!</v>
      </c>
      <c r="S8" s="254">
        <v>4</v>
      </c>
      <c r="T8" s="228" t="e">
        <f t="shared" ref="T8:T17" si="1">R8*S8</f>
        <v>#VALUE!</v>
      </c>
      <c r="U8" s="393"/>
    </row>
    <row r="9" spans="1:21" x14ac:dyDescent="0.35">
      <c r="A9" s="290"/>
      <c r="B9" s="293"/>
      <c r="C9" s="256" t="s">
        <v>16</v>
      </c>
      <c r="D9" s="58">
        <v>3</v>
      </c>
      <c r="E9" s="59">
        <v>7</v>
      </c>
      <c r="F9" s="30">
        <f t="shared" si="0"/>
        <v>21</v>
      </c>
      <c r="G9" s="296"/>
      <c r="H9" s="238">
        <v>0.185</v>
      </c>
      <c r="I9" s="293"/>
      <c r="P9" s="383"/>
      <c r="Q9" s="375"/>
      <c r="R9" s="386"/>
      <c r="S9" s="255"/>
      <c r="T9" s="228">
        <f t="shared" si="1"/>
        <v>0</v>
      </c>
      <c r="U9" s="393"/>
    </row>
    <row r="10" spans="1:21" x14ac:dyDescent="0.35">
      <c r="A10" s="290"/>
      <c r="B10" s="293"/>
      <c r="C10" s="300"/>
      <c r="D10" s="58">
        <v>3.5</v>
      </c>
      <c r="E10" s="59">
        <v>7</v>
      </c>
      <c r="F10" s="30">
        <f t="shared" si="0"/>
        <v>24.5</v>
      </c>
      <c r="G10" s="296"/>
      <c r="H10" s="251"/>
      <c r="I10" s="293"/>
      <c r="P10" s="383"/>
      <c r="Q10" s="376" t="s">
        <v>16</v>
      </c>
      <c r="R10" s="387" t="e">
        <f>+C12+C14+C27+C29+C41+C43+C56+C58+C70+C72+C84+C86+C98+C100+C112+C114+C126+C128+C141+C143</f>
        <v>#VALUE!</v>
      </c>
      <c r="S10" s="16">
        <v>3</v>
      </c>
      <c r="T10" s="228" t="e">
        <f t="shared" si="1"/>
        <v>#VALUE!</v>
      </c>
      <c r="U10" s="393"/>
    </row>
    <row r="11" spans="1:21" x14ac:dyDescent="0.35">
      <c r="A11" s="290"/>
      <c r="B11" s="293"/>
      <c r="C11" s="300"/>
      <c r="D11" s="58">
        <v>4</v>
      </c>
      <c r="E11" s="59">
        <v>8</v>
      </c>
      <c r="F11" s="30">
        <f t="shared" si="0"/>
        <v>32</v>
      </c>
      <c r="G11" s="296"/>
      <c r="H11" s="251"/>
      <c r="I11" s="293"/>
      <c r="P11" s="383"/>
      <c r="Q11" s="376"/>
      <c r="R11" s="388"/>
      <c r="S11" s="16">
        <v>3.5</v>
      </c>
      <c r="T11" s="228">
        <f t="shared" si="1"/>
        <v>0</v>
      </c>
      <c r="U11" s="393"/>
    </row>
    <row r="12" spans="1:21" x14ac:dyDescent="0.35">
      <c r="A12" s="290"/>
      <c r="B12" s="293"/>
      <c r="C12" s="60" t="s">
        <v>17</v>
      </c>
      <c r="D12" s="61">
        <v>3.5</v>
      </c>
      <c r="E12" s="62">
        <f>H12*I3</f>
        <v>4.8</v>
      </c>
      <c r="F12" s="30">
        <f t="shared" si="0"/>
        <v>16.8</v>
      </c>
      <c r="G12" s="296"/>
      <c r="H12" s="14">
        <v>0.04</v>
      </c>
      <c r="I12" s="293"/>
      <c r="P12" s="383"/>
      <c r="Q12" s="376"/>
      <c r="R12" s="389"/>
      <c r="S12" s="16">
        <v>4</v>
      </c>
      <c r="T12" s="228">
        <f t="shared" si="1"/>
        <v>0</v>
      </c>
      <c r="U12" s="393"/>
    </row>
    <row r="13" spans="1:21" x14ac:dyDescent="0.35">
      <c r="A13" s="290"/>
      <c r="B13" s="293"/>
      <c r="C13" s="63" t="s">
        <v>18</v>
      </c>
      <c r="D13" s="64">
        <v>3.5</v>
      </c>
      <c r="E13" s="65">
        <f>H13*I3</f>
        <v>60.6</v>
      </c>
      <c r="F13" s="30">
        <f t="shared" si="0"/>
        <v>212.1</v>
      </c>
      <c r="G13" s="296"/>
      <c r="H13" s="14">
        <v>0.505</v>
      </c>
      <c r="I13" s="293"/>
      <c r="P13" s="383"/>
      <c r="Q13" s="377" t="s">
        <v>17</v>
      </c>
      <c r="R13" s="20" t="e">
        <f>+C15+C30+C44+C59+C73+C87+C101+C115+C129+C144</f>
        <v>#VALUE!</v>
      </c>
      <c r="S13" s="19">
        <v>3.5</v>
      </c>
      <c r="T13" s="228" t="e">
        <f t="shared" si="1"/>
        <v>#VALUE!</v>
      </c>
      <c r="U13" s="393"/>
    </row>
    <row r="14" spans="1:21" x14ac:dyDescent="0.35">
      <c r="A14" s="290"/>
      <c r="B14" s="293"/>
      <c r="C14" s="66" t="s">
        <v>19</v>
      </c>
      <c r="D14" s="67">
        <v>1.5</v>
      </c>
      <c r="E14" s="68">
        <f>H14*I3</f>
        <v>16.8</v>
      </c>
      <c r="F14" s="30">
        <f t="shared" si="0"/>
        <v>25.200000000000003</v>
      </c>
      <c r="G14" s="296"/>
      <c r="H14" s="14">
        <v>0.14000000000000001</v>
      </c>
      <c r="I14" s="293"/>
      <c r="P14" s="383"/>
      <c r="Q14" s="378" t="s">
        <v>18</v>
      </c>
      <c r="R14" s="23" t="e">
        <f>+C16+C31+C45+C60+C74+C88+C102+C116+C130+C145</f>
        <v>#VALUE!</v>
      </c>
      <c r="S14" s="22">
        <v>3.5</v>
      </c>
      <c r="T14" s="228" t="e">
        <f t="shared" si="1"/>
        <v>#VALUE!</v>
      </c>
      <c r="U14" s="393"/>
    </row>
    <row r="15" spans="1:21" x14ac:dyDescent="0.35">
      <c r="A15" s="290"/>
      <c r="B15" s="293"/>
      <c r="C15" s="27" t="s">
        <v>20</v>
      </c>
      <c r="D15" s="28">
        <v>3</v>
      </c>
      <c r="E15" s="29">
        <f>H15*I3</f>
        <v>72</v>
      </c>
      <c r="F15" s="30">
        <f>D15*E15</f>
        <v>216</v>
      </c>
      <c r="G15" s="296"/>
      <c r="H15" s="14">
        <v>0.6</v>
      </c>
      <c r="I15" s="293"/>
      <c r="P15" s="383"/>
      <c r="Q15" s="379" t="s">
        <v>19</v>
      </c>
      <c r="R15" s="227" t="e">
        <f>+C17+C32+C46+C61+C75+C89+C117+C12+C131+C146</f>
        <v>#VALUE!</v>
      </c>
      <c r="S15" s="226">
        <v>1.5</v>
      </c>
      <c r="T15" s="228" t="e">
        <f t="shared" si="1"/>
        <v>#VALUE!</v>
      </c>
      <c r="U15" s="393"/>
    </row>
    <row r="16" spans="1:21" ht="15" thickBot="1" x14ac:dyDescent="0.4">
      <c r="A16" s="291"/>
      <c r="B16" s="294"/>
      <c r="C16" s="31" t="s">
        <v>21</v>
      </c>
      <c r="D16" s="32">
        <v>1.9</v>
      </c>
      <c r="E16" s="33">
        <f>H16*I3</f>
        <v>48</v>
      </c>
      <c r="F16" s="34">
        <f>D16*E16</f>
        <v>91.199999999999989</v>
      </c>
      <c r="G16" s="297"/>
      <c r="H16" s="35">
        <v>0.4</v>
      </c>
      <c r="I16" s="294"/>
      <c r="P16" s="383"/>
      <c r="Q16" s="380" t="s">
        <v>20</v>
      </c>
      <c r="R16" s="29" t="e">
        <f>+C18+C33+C47+C62+C76+C90+C104+C118+C132+C147</f>
        <v>#VALUE!</v>
      </c>
      <c r="S16" s="28">
        <v>3</v>
      </c>
      <c r="T16" s="228" t="e">
        <f t="shared" si="1"/>
        <v>#VALUE!</v>
      </c>
      <c r="U16" s="393"/>
    </row>
    <row r="17" spans="1:21" ht="15" thickBot="1" x14ac:dyDescent="0.4">
      <c r="A17" s="36">
        <v>44045</v>
      </c>
      <c r="B17" s="37" t="s">
        <v>23</v>
      </c>
      <c r="C17" s="71" t="s">
        <v>24</v>
      </c>
      <c r="D17" s="72">
        <v>0</v>
      </c>
      <c r="E17" s="75">
        <v>0</v>
      </c>
      <c r="F17" s="74">
        <f t="shared" si="0"/>
        <v>0</v>
      </c>
      <c r="G17" s="95">
        <v>0</v>
      </c>
      <c r="H17" s="70"/>
      <c r="I17" s="76"/>
      <c r="P17" s="384"/>
      <c r="Q17" s="381" t="s">
        <v>21</v>
      </c>
      <c r="R17" s="33" t="e">
        <f>+C19+C34+C48+C63+C77+C91+C105+C119+C133+C148</f>
        <v>#VALUE!</v>
      </c>
      <c r="S17" s="32">
        <v>1.9</v>
      </c>
      <c r="T17" s="123" t="e">
        <f t="shared" si="1"/>
        <v>#VALUE!</v>
      </c>
      <c r="U17" s="394"/>
    </row>
    <row r="18" spans="1:21" x14ac:dyDescent="0.35">
      <c r="A18" s="289">
        <v>44046</v>
      </c>
      <c r="B18" s="292" t="s">
        <v>11</v>
      </c>
      <c r="C18" s="52" t="s">
        <v>80</v>
      </c>
      <c r="D18" s="53">
        <v>5</v>
      </c>
      <c r="E18" s="54">
        <f>I18*H18</f>
        <v>19.844799999999999</v>
      </c>
      <c r="F18" s="30">
        <f t="shared" si="0"/>
        <v>99.22399999999999</v>
      </c>
      <c r="G18" s="295">
        <f>SUM(F18:F29)</f>
        <v>879.64032000000009</v>
      </c>
      <c r="H18" s="14">
        <v>0.157</v>
      </c>
      <c r="I18" s="320">
        <f>[1]Feuil1!$G$4+([1]Feuil1!$G$4*N3)</f>
        <v>126.4</v>
      </c>
    </row>
    <row r="19" spans="1:21" x14ac:dyDescent="0.35">
      <c r="A19" s="290"/>
      <c r="B19" s="293"/>
      <c r="C19" s="245" t="s">
        <v>13</v>
      </c>
      <c r="D19" s="247">
        <v>5.9</v>
      </c>
      <c r="E19" s="249">
        <f>H19*I18</f>
        <v>59.660800000000002</v>
      </c>
      <c r="F19" s="250">
        <f t="shared" si="0"/>
        <v>351.99872000000005</v>
      </c>
      <c r="G19" s="296"/>
      <c r="H19" s="238">
        <v>0.47199999999999998</v>
      </c>
      <c r="I19" s="315"/>
    </row>
    <row r="20" spans="1:21" x14ac:dyDescent="0.35">
      <c r="A20" s="290"/>
      <c r="B20" s="293"/>
      <c r="C20" s="246"/>
      <c r="D20" s="248"/>
      <c r="E20" s="249"/>
      <c r="F20" s="251"/>
      <c r="G20" s="296"/>
      <c r="H20" s="251"/>
      <c r="I20" s="315"/>
    </row>
    <row r="21" spans="1:21" x14ac:dyDescent="0.35">
      <c r="A21" s="290"/>
      <c r="B21" s="293"/>
      <c r="C21" s="55" t="s">
        <v>14</v>
      </c>
      <c r="D21" s="56">
        <v>3</v>
      </c>
      <c r="E21" s="57">
        <f>H21*I18</f>
        <v>11.7552</v>
      </c>
      <c r="F21" s="30">
        <f t="shared" si="0"/>
        <v>35.265599999999999</v>
      </c>
      <c r="G21" s="296"/>
      <c r="H21" s="14">
        <v>9.2999999999999999E-2</v>
      </c>
      <c r="I21" s="315"/>
    </row>
    <row r="22" spans="1:21" x14ac:dyDescent="0.35">
      <c r="A22" s="290"/>
      <c r="B22" s="293"/>
      <c r="C22" s="298" t="s">
        <v>15</v>
      </c>
      <c r="D22" s="254">
        <v>4</v>
      </c>
      <c r="E22" s="54">
        <v>6</v>
      </c>
      <c r="F22" s="30">
        <f t="shared" si="0"/>
        <v>24</v>
      </c>
      <c r="G22" s="296"/>
      <c r="H22" s="238">
        <v>9.2999999999999999E-2</v>
      </c>
      <c r="I22" s="315"/>
    </row>
    <row r="23" spans="1:21" x14ac:dyDescent="0.35">
      <c r="A23" s="290"/>
      <c r="B23" s="293"/>
      <c r="C23" s="299"/>
      <c r="D23" s="255"/>
      <c r="E23" s="54">
        <v>6</v>
      </c>
      <c r="F23" s="30">
        <f>D22*E23</f>
        <v>24</v>
      </c>
      <c r="G23" s="296"/>
      <c r="H23" s="251"/>
      <c r="I23" s="315"/>
    </row>
    <row r="24" spans="1:21" x14ac:dyDescent="0.35">
      <c r="A24" s="290"/>
      <c r="B24" s="293"/>
      <c r="C24" s="256" t="s">
        <v>16</v>
      </c>
      <c r="D24" s="58">
        <v>3</v>
      </c>
      <c r="E24" s="59">
        <v>7</v>
      </c>
      <c r="F24" s="30">
        <f t="shared" si="0"/>
        <v>21</v>
      </c>
      <c r="G24" s="296"/>
      <c r="H24" s="238">
        <v>0.185</v>
      </c>
      <c r="I24" s="315"/>
    </row>
    <row r="25" spans="1:21" x14ac:dyDescent="0.35">
      <c r="A25" s="290"/>
      <c r="B25" s="293"/>
      <c r="C25" s="300"/>
      <c r="D25" s="58">
        <v>3.5</v>
      </c>
      <c r="E25" s="59">
        <v>7</v>
      </c>
      <c r="F25" s="30">
        <f t="shared" si="0"/>
        <v>24.5</v>
      </c>
      <c r="G25" s="296"/>
      <c r="H25" s="251"/>
      <c r="I25" s="315"/>
    </row>
    <row r="26" spans="1:21" x14ac:dyDescent="0.35">
      <c r="A26" s="290"/>
      <c r="B26" s="293"/>
      <c r="C26" s="300"/>
      <c r="D26" s="58">
        <v>4</v>
      </c>
      <c r="E26" s="59">
        <v>8</v>
      </c>
      <c r="F26" s="30">
        <f t="shared" si="0"/>
        <v>32</v>
      </c>
      <c r="G26" s="296"/>
      <c r="H26" s="251"/>
      <c r="I26" s="315"/>
    </row>
    <row r="27" spans="1:21" x14ac:dyDescent="0.35">
      <c r="A27" s="290"/>
      <c r="B27" s="293"/>
      <c r="C27" s="60" t="s">
        <v>17</v>
      </c>
      <c r="D27" s="61">
        <v>3.5</v>
      </c>
      <c r="E27" s="62">
        <f>I18*H27</f>
        <v>5.056</v>
      </c>
      <c r="F27" s="30">
        <f t="shared" si="0"/>
        <v>17.696000000000002</v>
      </c>
      <c r="G27" s="296"/>
      <c r="H27" s="14">
        <v>0.04</v>
      </c>
      <c r="I27" s="315"/>
    </row>
    <row r="28" spans="1:21" x14ac:dyDescent="0.35">
      <c r="A28" s="290"/>
      <c r="B28" s="293"/>
      <c r="C28" s="63" t="s">
        <v>18</v>
      </c>
      <c r="D28" s="64">
        <v>3.5</v>
      </c>
      <c r="E28" s="65">
        <f>H28*I18</f>
        <v>63.832000000000001</v>
      </c>
      <c r="F28" s="30">
        <f t="shared" si="0"/>
        <v>223.41200000000001</v>
      </c>
      <c r="G28" s="296"/>
      <c r="H28" s="14">
        <v>0.505</v>
      </c>
      <c r="I28" s="315"/>
    </row>
    <row r="29" spans="1:21" x14ac:dyDescent="0.35">
      <c r="A29" s="290"/>
      <c r="B29" s="293"/>
      <c r="C29" s="66" t="s">
        <v>19</v>
      </c>
      <c r="D29" s="67">
        <v>1.5</v>
      </c>
      <c r="E29" s="68">
        <f>H29*I18</f>
        <v>17.696000000000002</v>
      </c>
      <c r="F29" s="30">
        <f t="shared" si="0"/>
        <v>26.544000000000004</v>
      </c>
      <c r="G29" s="296"/>
      <c r="H29" s="14">
        <v>0.14000000000000001</v>
      </c>
      <c r="I29" s="315"/>
    </row>
    <row r="30" spans="1:21" x14ac:dyDescent="0.35">
      <c r="A30" s="290"/>
      <c r="B30" s="293"/>
      <c r="C30" s="27" t="s">
        <v>20</v>
      </c>
      <c r="D30" s="28">
        <v>3</v>
      </c>
      <c r="E30" s="29">
        <f>H30*I18</f>
        <v>75.84</v>
      </c>
      <c r="F30" s="30">
        <f>D30*E30</f>
        <v>227.52</v>
      </c>
      <c r="G30" s="296"/>
      <c r="H30" s="14">
        <v>0.6</v>
      </c>
      <c r="I30" s="315"/>
    </row>
    <row r="31" spans="1:21" ht="15" thickBot="1" x14ac:dyDescent="0.4">
      <c r="A31" s="291"/>
      <c r="B31" s="294"/>
      <c r="C31" s="31" t="s">
        <v>21</v>
      </c>
      <c r="D31" s="32">
        <v>1.9</v>
      </c>
      <c r="E31" s="33">
        <f>H31*I18</f>
        <v>50.56</v>
      </c>
      <c r="F31" s="34">
        <f>D31*E31</f>
        <v>96.063999999999993</v>
      </c>
      <c r="G31" s="297"/>
      <c r="H31" s="35">
        <v>0.4</v>
      </c>
      <c r="I31" s="328"/>
    </row>
    <row r="32" spans="1:21" x14ac:dyDescent="0.35">
      <c r="A32" s="289">
        <v>44047</v>
      </c>
      <c r="B32" s="292" t="s">
        <v>11</v>
      </c>
      <c r="C32" s="52" t="s">
        <v>80</v>
      </c>
      <c r="D32" s="53">
        <v>5</v>
      </c>
      <c r="E32" s="54">
        <f>H32*I32</f>
        <v>16.830399999999997</v>
      </c>
      <c r="F32" s="30">
        <f t="shared" ref="F32:F36" si="2">D32*E32</f>
        <v>84.151999999999987</v>
      </c>
      <c r="G32" s="295">
        <f>SUM(F32:F45)</f>
        <v>1021.01936</v>
      </c>
      <c r="H32" s="14">
        <v>0.157</v>
      </c>
      <c r="I32" s="320">
        <f>[1]Feuil1!$G$5+([1]Feuil1!$G$5*N3)</f>
        <v>107.19999999999999</v>
      </c>
    </row>
    <row r="33" spans="1:9" x14ac:dyDescent="0.35">
      <c r="A33" s="290"/>
      <c r="B33" s="293"/>
      <c r="C33" s="245" t="s">
        <v>13</v>
      </c>
      <c r="D33" s="247">
        <v>5.9</v>
      </c>
      <c r="E33" s="249">
        <f>H33*I32</f>
        <v>50.598399999999991</v>
      </c>
      <c r="F33" s="250">
        <f t="shared" si="2"/>
        <v>298.53055999999998</v>
      </c>
      <c r="G33" s="296"/>
      <c r="H33" s="238">
        <v>0.47199999999999998</v>
      </c>
      <c r="I33" s="315"/>
    </row>
    <row r="34" spans="1:9" x14ac:dyDescent="0.35">
      <c r="A34" s="290"/>
      <c r="B34" s="293"/>
      <c r="C34" s="246"/>
      <c r="D34" s="248"/>
      <c r="E34" s="249"/>
      <c r="F34" s="251"/>
      <c r="G34" s="296"/>
      <c r="H34" s="251"/>
      <c r="I34" s="315"/>
    </row>
    <row r="35" spans="1:9" x14ac:dyDescent="0.35">
      <c r="A35" s="290"/>
      <c r="B35" s="293"/>
      <c r="C35" s="55" t="s">
        <v>14</v>
      </c>
      <c r="D35" s="56">
        <v>3</v>
      </c>
      <c r="E35" s="57">
        <f>H35*I32</f>
        <v>9.969599999999998</v>
      </c>
      <c r="F35" s="30">
        <f t="shared" si="2"/>
        <v>29.908799999999992</v>
      </c>
      <c r="G35" s="296"/>
      <c r="H35" s="14">
        <v>9.2999999999999999E-2</v>
      </c>
      <c r="I35" s="315"/>
    </row>
    <row r="36" spans="1:9" x14ac:dyDescent="0.35">
      <c r="A36" s="290"/>
      <c r="B36" s="293"/>
      <c r="C36" s="298" t="s">
        <v>15</v>
      </c>
      <c r="D36" s="254">
        <v>4</v>
      </c>
      <c r="E36" s="54">
        <v>5</v>
      </c>
      <c r="F36" s="30">
        <f t="shared" si="2"/>
        <v>20</v>
      </c>
      <c r="G36" s="296"/>
      <c r="H36" s="238">
        <v>9.2999999999999999E-2</v>
      </c>
      <c r="I36" s="315"/>
    </row>
    <row r="37" spans="1:9" x14ac:dyDescent="0.35">
      <c r="A37" s="290"/>
      <c r="B37" s="293"/>
      <c r="C37" s="299"/>
      <c r="D37" s="255"/>
      <c r="E37" s="54">
        <v>5</v>
      </c>
      <c r="F37" s="30">
        <f>D36*E37</f>
        <v>20</v>
      </c>
      <c r="G37" s="296"/>
      <c r="H37" s="251"/>
      <c r="I37" s="315"/>
    </row>
    <row r="38" spans="1:9" x14ac:dyDescent="0.35">
      <c r="A38" s="290"/>
      <c r="B38" s="293"/>
      <c r="C38" s="256" t="s">
        <v>16</v>
      </c>
      <c r="D38" s="58">
        <v>3</v>
      </c>
      <c r="E38" s="59">
        <v>6</v>
      </c>
      <c r="F38" s="30">
        <f t="shared" ref="F38:F50" si="3">D38*E38</f>
        <v>18</v>
      </c>
      <c r="G38" s="296"/>
      <c r="H38" s="238">
        <v>0.185</v>
      </c>
      <c r="I38" s="315"/>
    </row>
    <row r="39" spans="1:9" x14ac:dyDescent="0.35">
      <c r="A39" s="290"/>
      <c r="B39" s="293"/>
      <c r="C39" s="300"/>
      <c r="D39" s="58">
        <v>3.5</v>
      </c>
      <c r="E39" s="59">
        <v>6</v>
      </c>
      <c r="F39" s="30">
        <f t="shared" si="3"/>
        <v>21</v>
      </c>
      <c r="G39" s="296"/>
      <c r="H39" s="251"/>
      <c r="I39" s="315"/>
    </row>
    <row r="40" spans="1:9" x14ac:dyDescent="0.35">
      <c r="A40" s="290"/>
      <c r="B40" s="293"/>
      <c r="C40" s="300"/>
      <c r="D40" s="58">
        <v>4</v>
      </c>
      <c r="E40" s="59">
        <v>7</v>
      </c>
      <c r="F40" s="30">
        <f t="shared" si="3"/>
        <v>28</v>
      </c>
      <c r="G40" s="296"/>
      <c r="H40" s="251"/>
      <c r="I40" s="315"/>
    </row>
    <row r="41" spans="1:9" x14ac:dyDescent="0.35">
      <c r="A41" s="290"/>
      <c r="B41" s="293"/>
      <c r="C41" s="60" t="s">
        <v>17</v>
      </c>
      <c r="D41" s="61">
        <v>3.5</v>
      </c>
      <c r="E41" s="62">
        <f>H41*I32</f>
        <v>4.2879999999999994</v>
      </c>
      <c r="F41" s="30">
        <f t="shared" si="3"/>
        <v>15.007999999999997</v>
      </c>
      <c r="G41" s="296"/>
      <c r="H41" s="14">
        <v>0.04</v>
      </c>
      <c r="I41" s="315"/>
    </row>
    <row r="42" spans="1:9" x14ac:dyDescent="0.35">
      <c r="A42" s="290"/>
      <c r="B42" s="293"/>
      <c r="C42" s="63" t="s">
        <v>18</v>
      </c>
      <c r="D42" s="64">
        <v>3.5</v>
      </c>
      <c r="E42" s="65">
        <f>H42*I32</f>
        <v>54.135999999999996</v>
      </c>
      <c r="F42" s="30">
        <f t="shared" si="3"/>
        <v>189.476</v>
      </c>
      <c r="G42" s="296"/>
      <c r="H42" s="14">
        <v>0.505</v>
      </c>
      <c r="I42" s="315"/>
    </row>
    <row r="43" spans="1:9" x14ac:dyDescent="0.35">
      <c r="A43" s="290"/>
      <c r="B43" s="293"/>
      <c r="C43" s="66" t="s">
        <v>19</v>
      </c>
      <c r="D43" s="67">
        <v>1.5</v>
      </c>
      <c r="E43" s="68">
        <f>H43*I32</f>
        <v>15.007999999999999</v>
      </c>
      <c r="F43" s="30">
        <f t="shared" si="3"/>
        <v>22.512</v>
      </c>
      <c r="G43" s="296"/>
      <c r="H43" s="14">
        <v>0.14000000000000001</v>
      </c>
      <c r="I43" s="315"/>
    </row>
    <row r="44" spans="1:9" x14ac:dyDescent="0.35">
      <c r="A44" s="290"/>
      <c r="B44" s="293"/>
      <c r="C44" s="27" t="s">
        <v>20</v>
      </c>
      <c r="D44" s="28">
        <v>3</v>
      </c>
      <c r="E44" s="29">
        <f>H44*I32</f>
        <v>64.319999999999993</v>
      </c>
      <c r="F44" s="30">
        <f>D44*E44</f>
        <v>192.95999999999998</v>
      </c>
      <c r="G44" s="296"/>
      <c r="H44" s="14">
        <v>0.6</v>
      </c>
      <c r="I44" s="315"/>
    </row>
    <row r="45" spans="1:9" ht="15" thickBot="1" x14ac:dyDescent="0.4">
      <c r="A45" s="291"/>
      <c r="B45" s="294"/>
      <c r="C45" s="31" t="s">
        <v>21</v>
      </c>
      <c r="D45" s="32">
        <v>1.9</v>
      </c>
      <c r="E45" s="33">
        <f>H45*I32</f>
        <v>42.879999999999995</v>
      </c>
      <c r="F45" s="34">
        <f>D45*E45</f>
        <v>81.471999999999994</v>
      </c>
      <c r="G45" s="297"/>
      <c r="H45" s="35">
        <v>0.4</v>
      </c>
      <c r="I45" s="328"/>
    </row>
    <row r="46" spans="1:9" x14ac:dyDescent="0.35">
      <c r="A46" s="289">
        <v>44048</v>
      </c>
      <c r="B46" s="292" t="s">
        <v>11</v>
      </c>
      <c r="C46" s="52" t="s">
        <v>80</v>
      </c>
      <c r="D46" s="53">
        <v>5</v>
      </c>
      <c r="E46" s="54">
        <f>+H46*I46</f>
        <v>15.071999999999999</v>
      </c>
      <c r="F46" s="30">
        <f t="shared" si="3"/>
        <v>75.36</v>
      </c>
      <c r="G46" s="295">
        <f>SUM(F46:F59)</f>
        <v>917.52480000000003</v>
      </c>
      <c r="H46" s="14">
        <v>0.157</v>
      </c>
      <c r="I46" s="320">
        <f>[1]Feuil1!$G$6+([1]Feuil1!$G$6*N3)</f>
        <v>96</v>
      </c>
    </row>
    <row r="47" spans="1:9" x14ac:dyDescent="0.35">
      <c r="A47" s="290"/>
      <c r="B47" s="293"/>
      <c r="C47" s="245" t="s">
        <v>13</v>
      </c>
      <c r="D47" s="247">
        <v>5.9</v>
      </c>
      <c r="E47" s="249">
        <f>H47*I46</f>
        <v>45.311999999999998</v>
      </c>
      <c r="F47" s="250">
        <f t="shared" si="3"/>
        <v>267.3408</v>
      </c>
      <c r="G47" s="296"/>
      <c r="H47" s="238">
        <v>0.47199999999999998</v>
      </c>
      <c r="I47" s="315"/>
    </row>
    <row r="48" spans="1:9" x14ac:dyDescent="0.35">
      <c r="A48" s="290"/>
      <c r="B48" s="293"/>
      <c r="C48" s="246"/>
      <c r="D48" s="248"/>
      <c r="E48" s="249"/>
      <c r="F48" s="251"/>
      <c r="G48" s="296"/>
      <c r="H48" s="251"/>
      <c r="I48" s="315"/>
    </row>
    <row r="49" spans="1:9" x14ac:dyDescent="0.35">
      <c r="A49" s="290"/>
      <c r="B49" s="293"/>
      <c r="C49" s="55" t="s">
        <v>14</v>
      </c>
      <c r="D49" s="56">
        <v>3</v>
      </c>
      <c r="E49" s="57">
        <f>H49*I46</f>
        <v>8.9280000000000008</v>
      </c>
      <c r="F49" s="30">
        <f t="shared" si="3"/>
        <v>26.784000000000002</v>
      </c>
      <c r="G49" s="296"/>
      <c r="H49" s="14">
        <v>9.2999999999999999E-2</v>
      </c>
      <c r="I49" s="315"/>
    </row>
    <row r="50" spans="1:9" x14ac:dyDescent="0.35">
      <c r="A50" s="290"/>
      <c r="B50" s="293"/>
      <c r="C50" s="298" t="s">
        <v>15</v>
      </c>
      <c r="D50" s="254">
        <v>4</v>
      </c>
      <c r="E50" s="54">
        <v>4</v>
      </c>
      <c r="F50" s="30">
        <f t="shared" si="3"/>
        <v>16</v>
      </c>
      <c r="G50" s="296"/>
      <c r="H50" s="238">
        <v>9.2999999999999999E-2</v>
      </c>
      <c r="I50" s="315"/>
    </row>
    <row r="51" spans="1:9" x14ac:dyDescent="0.35">
      <c r="A51" s="290"/>
      <c r="B51" s="293"/>
      <c r="C51" s="299"/>
      <c r="D51" s="255"/>
      <c r="E51" s="54">
        <v>5</v>
      </c>
      <c r="F51" s="30">
        <f>D50*E51</f>
        <v>20</v>
      </c>
      <c r="G51" s="296"/>
      <c r="H51" s="251"/>
      <c r="I51" s="315"/>
    </row>
    <row r="52" spans="1:9" x14ac:dyDescent="0.35">
      <c r="A52" s="290"/>
      <c r="B52" s="293"/>
      <c r="C52" s="256" t="s">
        <v>16</v>
      </c>
      <c r="D52" s="58">
        <v>3</v>
      </c>
      <c r="E52" s="59">
        <v>6</v>
      </c>
      <c r="F52" s="30">
        <f t="shared" ref="F52:F64" si="4">D52*E52</f>
        <v>18</v>
      </c>
      <c r="G52" s="296"/>
      <c r="H52" s="238">
        <v>0.185</v>
      </c>
      <c r="I52" s="315"/>
    </row>
    <row r="53" spans="1:9" x14ac:dyDescent="0.35">
      <c r="A53" s="290"/>
      <c r="B53" s="293"/>
      <c r="C53" s="300"/>
      <c r="D53" s="58">
        <v>3.5</v>
      </c>
      <c r="E53" s="59">
        <v>6</v>
      </c>
      <c r="F53" s="30">
        <f t="shared" si="4"/>
        <v>21</v>
      </c>
      <c r="G53" s="296"/>
      <c r="H53" s="251"/>
      <c r="I53" s="315"/>
    </row>
    <row r="54" spans="1:9" x14ac:dyDescent="0.35">
      <c r="A54" s="290"/>
      <c r="B54" s="293"/>
      <c r="C54" s="300"/>
      <c r="D54" s="58">
        <v>4</v>
      </c>
      <c r="E54" s="59">
        <v>6</v>
      </c>
      <c r="F54" s="30">
        <f t="shared" si="4"/>
        <v>24</v>
      </c>
      <c r="G54" s="296"/>
      <c r="H54" s="251"/>
      <c r="I54" s="315"/>
    </row>
    <row r="55" spans="1:9" x14ac:dyDescent="0.35">
      <c r="A55" s="290"/>
      <c r="B55" s="293"/>
      <c r="C55" s="60" t="s">
        <v>17</v>
      </c>
      <c r="D55" s="61">
        <v>3.5</v>
      </c>
      <c r="E55" s="62">
        <f>H55*I46</f>
        <v>3.84</v>
      </c>
      <c r="F55" s="30">
        <f t="shared" si="4"/>
        <v>13.44</v>
      </c>
      <c r="G55" s="296"/>
      <c r="H55" s="14">
        <v>0.04</v>
      </c>
      <c r="I55" s="315"/>
    </row>
    <row r="56" spans="1:9" x14ac:dyDescent="0.35">
      <c r="A56" s="290"/>
      <c r="B56" s="293"/>
      <c r="C56" s="63" t="s">
        <v>18</v>
      </c>
      <c r="D56" s="64">
        <v>3.5</v>
      </c>
      <c r="E56" s="65">
        <f>H56*I46</f>
        <v>48.480000000000004</v>
      </c>
      <c r="F56" s="30">
        <f t="shared" si="4"/>
        <v>169.68</v>
      </c>
      <c r="G56" s="296"/>
      <c r="H56" s="14">
        <v>0.505</v>
      </c>
      <c r="I56" s="315"/>
    </row>
    <row r="57" spans="1:9" x14ac:dyDescent="0.35">
      <c r="A57" s="290"/>
      <c r="B57" s="293"/>
      <c r="C57" s="66" t="s">
        <v>19</v>
      </c>
      <c r="D57" s="67">
        <v>1.5</v>
      </c>
      <c r="E57" s="68">
        <f>H57*I46</f>
        <v>13.440000000000001</v>
      </c>
      <c r="F57" s="30">
        <f t="shared" si="4"/>
        <v>20.160000000000004</v>
      </c>
      <c r="G57" s="296"/>
      <c r="H57" s="14">
        <v>0.14000000000000001</v>
      </c>
      <c r="I57" s="315"/>
    </row>
    <row r="58" spans="1:9" x14ac:dyDescent="0.35">
      <c r="A58" s="290"/>
      <c r="B58" s="293"/>
      <c r="C58" s="27" t="s">
        <v>20</v>
      </c>
      <c r="D58" s="28">
        <v>3</v>
      </c>
      <c r="E58" s="29">
        <f>H58*I46</f>
        <v>57.599999999999994</v>
      </c>
      <c r="F58" s="30">
        <f>D58*E58</f>
        <v>172.79999999999998</v>
      </c>
      <c r="G58" s="296"/>
      <c r="H58" s="14">
        <v>0.6</v>
      </c>
      <c r="I58" s="315"/>
    </row>
    <row r="59" spans="1:9" ht="15" thickBot="1" x14ac:dyDescent="0.4">
      <c r="A59" s="291"/>
      <c r="B59" s="294"/>
      <c r="C59" s="31" t="s">
        <v>21</v>
      </c>
      <c r="D59" s="32">
        <v>1.9</v>
      </c>
      <c r="E59" s="33">
        <f>H59*I46</f>
        <v>38.400000000000006</v>
      </c>
      <c r="F59" s="34">
        <f>D59*E59</f>
        <v>72.960000000000008</v>
      </c>
      <c r="G59" s="297"/>
      <c r="H59" s="35">
        <v>0.4</v>
      </c>
      <c r="I59" s="328"/>
    </row>
    <row r="60" spans="1:9" x14ac:dyDescent="0.35">
      <c r="A60" s="289">
        <v>44049</v>
      </c>
      <c r="B60" s="292" t="s">
        <v>11</v>
      </c>
      <c r="C60" s="52" t="s">
        <v>80</v>
      </c>
      <c r="D60" s="53">
        <v>5</v>
      </c>
      <c r="E60" s="54">
        <f>+H60*I60</f>
        <v>18.337599999999998</v>
      </c>
      <c r="F60" s="30">
        <f t="shared" si="4"/>
        <v>91.687999999999988</v>
      </c>
      <c r="G60" s="295">
        <f>SUM(F60:F73)</f>
        <v>1113.37184</v>
      </c>
      <c r="H60" s="14">
        <v>0.157</v>
      </c>
      <c r="I60" s="320">
        <f>[1]Feuil1!$G$7+([1]Feuil1!$G$7*N3)</f>
        <v>116.8</v>
      </c>
    </row>
    <row r="61" spans="1:9" x14ac:dyDescent="0.35">
      <c r="A61" s="290"/>
      <c r="B61" s="293"/>
      <c r="C61" s="245" t="s">
        <v>13</v>
      </c>
      <c r="D61" s="247">
        <v>5.9</v>
      </c>
      <c r="E61" s="249">
        <f>H61*I60</f>
        <v>55.129599999999996</v>
      </c>
      <c r="F61" s="250">
        <f t="shared" si="4"/>
        <v>325.26463999999999</v>
      </c>
      <c r="G61" s="296"/>
      <c r="H61" s="238">
        <v>0.47199999999999998</v>
      </c>
      <c r="I61" s="315"/>
    </row>
    <row r="62" spans="1:9" x14ac:dyDescent="0.35">
      <c r="A62" s="290"/>
      <c r="B62" s="293"/>
      <c r="C62" s="246"/>
      <c r="D62" s="248"/>
      <c r="E62" s="249"/>
      <c r="F62" s="251"/>
      <c r="G62" s="296"/>
      <c r="H62" s="251"/>
      <c r="I62" s="315"/>
    </row>
    <row r="63" spans="1:9" x14ac:dyDescent="0.35">
      <c r="A63" s="290"/>
      <c r="B63" s="293"/>
      <c r="C63" s="55" t="s">
        <v>14</v>
      </c>
      <c r="D63" s="56">
        <v>3</v>
      </c>
      <c r="E63" s="57">
        <f>H63*I60</f>
        <v>10.862399999999999</v>
      </c>
      <c r="F63" s="30">
        <f t="shared" si="4"/>
        <v>32.587199999999996</v>
      </c>
      <c r="G63" s="296"/>
      <c r="H63" s="14">
        <v>9.2999999999999999E-2</v>
      </c>
      <c r="I63" s="315"/>
    </row>
    <row r="64" spans="1:9" x14ac:dyDescent="0.35">
      <c r="A64" s="290"/>
      <c r="B64" s="293"/>
      <c r="C64" s="298" t="s">
        <v>15</v>
      </c>
      <c r="D64" s="254">
        <v>4</v>
      </c>
      <c r="E64" s="54">
        <v>5</v>
      </c>
      <c r="F64" s="30">
        <f t="shared" si="4"/>
        <v>20</v>
      </c>
      <c r="G64" s="296"/>
      <c r="H64" s="238">
        <v>9.2999999999999999E-2</v>
      </c>
      <c r="I64" s="315"/>
    </row>
    <row r="65" spans="1:9" x14ac:dyDescent="0.35">
      <c r="A65" s="290"/>
      <c r="B65" s="293"/>
      <c r="C65" s="299"/>
      <c r="D65" s="255"/>
      <c r="E65" s="54">
        <v>6</v>
      </c>
      <c r="F65" s="30">
        <f>D64*E65</f>
        <v>24</v>
      </c>
      <c r="G65" s="296"/>
      <c r="H65" s="251"/>
      <c r="I65" s="315"/>
    </row>
    <row r="66" spans="1:9" x14ac:dyDescent="0.35">
      <c r="A66" s="290"/>
      <c r="B66" s="293"/>
      <c r="C66" s="256" t="s">
        <v>16</v>
      </c>
      <c r="D66" s="58">
        <v>3</v>
      </c>
      <c r="E66" s="59">
        <v>7</v>
      </c>
      <c r="F66" s="30">
        <f t="shared" ref="F66:F79" si="5">D66*E66</f>
        <v>21</v>
      </c>
      <c r="G66" s="296"/>
      <c r="H66" s="238">
        <v>0.185</v>
      </c>
      <c r="I66" s="315"/>
    </row>
    <row r="67" spans="1:9" x14ac:dyDescent="0.35">
      <c r="A67" s="290"/>
      <c r="B67" s="293"/>
      <c r="C67" s="300"/>
      <c r="D67" s="58">
        <v>3.5</v>
      </c>
      <c r="E67" s="59">
        <v>7</v>
      </c>
      <c r="F67" s="30">
        <f t="shared" si="5"/>
        <v>24.5</v>
      </c>
      <c r="G67" s="296"/>
      <c r="H67" s="251"/>
      <c r="I67" s="315"/>
    </row>
    <row r="68" spans="1:9" x14ac:dyDescent="0.35">
      <c r="A68" s="290"/>
      <c r="B68" s="293"/>
      <c r="C68" s="300"/>
      <c r="D68" s="58">
        <v>4</v>
      </c>
      <c r="E68" s="59">
        <v>7</v>
      </c>
      <c r="F68" s="30">
        <f t="shared" si="5"/>
        <v>28</v>
      </c>
      <c r="G68" s="296"/>
      <c r="H68" s="251"/>
      <c r="I68" s="315"/>
    </row>
    <row r="69" spans="1:9" x14ac:dyDescent="0.35">
      <c r="A69" s="290"/>
      <c r="B69" s="293"/>
      <c r="C69" s="60" t="s">
        <v>17</v>
      </c>
      <c r="D69" s="61">
        <v>3.5</v>
      </c>
      <c r="E69" s="62">
        <f>H69*I60</f>
        <v>4.6719999999999997</v>
      </c>
      <c r="F69" s="30">
        <f t="shared" si="5"/>
        <v>16.352</v>
      </c>
      <c r="G69" s="296"/>
      <c r="H69" s="14">
        <v>0.04</v>
      </c>
      <c r="I69" s="315"/>
    </row>
    <row r="70" spans="1:9" x14ac:dyDescent="0.35">
      <c r="A70" s="290"/>
      <c r="B70" s="293"/>
      <c r="C70" s="63" t="s">
        <v>18</v>
      </c>
      <c r="D70" s="64">
        <v>3.5</v>
      </c>
      <c r="E70" s="65">
        <f>H70*I60</f>
        <v>58.984000000000002</v>
      </c>
      <c r="F70" s="30">
        <f t="shared" si="5"/>
        <v>206.44400000000002</v>
      </c>
      <c r="G70" s="296"/>
      <c r="H70" s="14">
        <v>0.505</v>
      </c>
      <c r="I70" s="315"/>
    </row>
    <row r="71" spans="1:9" x14ac:dyDescent="0.35">
      <c r="A71" s="290"/>
      <c r="B71" s="293"/>
      <c r="C71" s="66" t="s">
        <v>19</v>
      </c>
      <c r="D71" s="67">
        <v>1.5</v>
      </c>
      <c r="E71" s="68">
        <f>H71*I60</f>
        <v>16.352</v>
      </c>
      <c r="F71" s="30">
        <f t="shared" si="5"/>
        <v>24.527999999999999</v>
      </c>
      <c r="G71" s="296"/>
      <c r="H71" s="14">
        <v>0.14000000000000001</v>
      </c>
      <c r="I71" s="315"/>
    </row>
    <row r="72" spans="1:9" x14ac:dyDescent="0.35">
      <c r="A72" s="290"/>
      <c r="B72" s="293"/>
      <c r="C72" s="27" t="s">
        <v>20</v>
      </c>
      <c r="D72" s="28">
        <v>3</v>
      </c>
      <c r="E72" s="29">
        <f>H72*I60</f>
        <v>70.08</v>
      </c>
      <c r="F72" s="30">
        <f>D72*E72</f>
        <v>210.24</v>
      </c>
      <c r="G72" s="296"/>
      <c r="H72" s="14">
        <v>0.6</v>
      </c>
      <c r="I72" s="315"/>
    </row>
    <row r="73" spans="1:9" ht="15" thickBot="1" x14ac:dyDescent="0.4">
      <c r="A73" s="291"/>
      <c r="B73" s="294"/>
      <c r="C73" s="31" t="s">
        <v>21</v>
      </c>
      <c r="D73" s="32">
        <v>1.9</v>
      </c>
      <c r="E73" s="33">
        <f>H73*I60</f>
        <v>46.72</v>
      </c>
      <c r="F73" s="34">
        <f>D73*E73</f>
        <v>88.768000000000001</v>
      </c>
      <c r="G73" s="297"/>
      <c r="H73" s="35">
        <v>0.4</v>
      </c>
      <c r="I73" s="328"/>
    </row>
    <row r="74" spans="1:9" ht="15" thickBot="1" x14ac:dyDescent="0.4">
      <c r="A74" s="36">
        <v>44050</v>
      </c>
      <c r="B74" s="37" t="s">
        <v>23</v>
      </c>
      <c r="C74" s="71" t="s">
        <v>24</v>
      </c>
      <c r="D74" s="72">
        <v>0</v>
      </c>
      <c r="E74" s="73">
        <v>0</v>
      </c>
      <c r="F74" s="74">
        <f t="shared" si="5"/>
        <v>0</v>
      </c>
      <c r="G74" s="95">
        <v>0</v>
      </c>
      <c r="H74" s="70"/>
      <c r="I74" s="79"/>
    </row>
    <row r="75" spans="1:9" x14ac:dyDescent="0.35">
      <c r="A75" s="346">
        <v>44051</v>
      </c>
      <c r="B75" s="349" t="s">
        <v>11</v>
      </c>
      <c r="C75" s="193" t="s">
        <v>80</v>
      </c>
      <c r="D75" s="194">
        <v>5</v>
      </c>
      <c r="E75" s="195">
        <f>H75*I75</f>
        <v>35.419199999999996</v>
      </c>
      <c r="F75" s="196">
        <f t="shared" si="5"/>
        <v>177.09599999999998</v>
      </c>
      <c r="G75" s="352">
        <f>SUM(F75:F88)</f>
        <v>2148.0332800000001</v>
      </c>
      <c r="H75" s="197">
        <v>0.157</v>
      </c>
      <c r="I75" s="329">
        <f>[1]Feuil1!$G$9+([1]Feuil1!$G$9*N3)</f>
        <v>225.6</v>
      </c>
    </row>
    <row r="76" spans="1:9" x14ac:dyDescent="0.35">
      <c r="A76" s="347"/>
      <c r="B76" s="350"/>
      <c r="C76" s="332" t="s">
        <v>13</v>
      </c>
      <c r="D76" s="334">
        <v>5.9</v>
      </c>
      <c r="E76" s="336">
        <f>H76*I75</f>
        <v>106.4832</v>
      </c>
      <c r="F76" s="337">
        <f t="shared" si="5"/>
        <v>628.25088000000005</v>
      </c>
      <c r="G76" s="353"/>
      <c r="H76" s="339">
        <v>0.47199999999999998</v>
      </c>
      <c r="I76" s="330"/>
    </row>
    <row r="77" spans="1:9" x14ac:dyDescent="0.35">
      <c r="A77" s="347"/>
      <c r="B77" s="350"/>
      <c r="C77" s="333"/>
      <c r="D77" s="335"/>
      <c r="E77" s="336"/>
      <c r="F77" s="338"/>
      <c r="G77" s="353"/>
      <c r="H77" s="338"/>
      <c r="I77" s="330"/>
    </row>
    <row r="78" spans="1:9" x14ac:dyDescent="0.35">
      <c r="A78" s="347"/>
      <c r="B78" s="350"/>
      <c r="C78" s="198" t="s">
        <v>14</v>
      </c>
      <c r="D78" s="199">
        <v>3</v>
      </c>
      <c r="E78" s="200">
        <f>H78*I75</f>
        <v>20.980799999999999</v>
      </c>
      <c r="F78" s="196">
        <f t="shared" si="5"/>
        <v>62.942399999999992</v>
      </c>
      <c r="G78" s="353"/>
      <c r="H78" s="197">
        <v>9.2999999999999999E-2</v>
      </c>
      <c r="I78" s="330"/>
    </row>
    <row r="79" spans="1:9" x14ac:dyDescent="0.35">
      <c r="A79" s="347"/>
      <c r="B79" s="350"/>
      <c r="C79" s="340" t="s">
        <v>15</v>
      </c>
      <c r="D79" s="342">
        <v>4</v>
      </c>
      <c r="E79" s="195">
        <v>10</v>
      </c>
      <c r="F79" s="196">
        <f t="shared" si="5"/>
        <v>40</v>
      </c>
      <c r="G79" s="353"/>
      <c r="H79" s="339">
        <v>9.2999999999999999E-2</v>
      </c>
      <c r="I79" s="330"/>
    </row>
    <row r="80" spans="1:9" x14ac:dyDescent="0.35">
      <c r="A80" s="347"/>
      <c r="B80" s="350"/>
      <c r="C80" s="341"/>
      <c r="D80" s="343"/>
      <c r="E80" s="195">
        <v>11</v>
      </c>
      <c r="F80" s="196">
        <f>D79*E80</f>
        <v>44</v>
      </c>
      <c r="G80" s="353"/>
      <c r="H80" s="338"/>
      <c r="I80" s="330"/>
    </row>
    <row r="81" spans="1:9" x14ac:dyDescent="0.35">
      <c r="A81" s="347"/>
      <c r="B81" s="350"/>
      <c r="C81" s="344" t="s">
        <v>16</v>
      </c>
      <c r="D81" s="201">
        <v>3</v>
      </c>
      <c r="E81" s="202">
        <v>13</v>
      </c>
      <c r="F81" s="196">
        <f t="shared" ref="F81:F93" si="6">D81*E81</f>
        <v>39</v>
      </c>
      <c r="G81" s="353"/>
      <c r="H81" s="339">
        <v>0.185</v>
      </c>
      <c r="I81" s="330"/>
    </row>
    <row r="82" spans="1:9" x14ac:dyDescent="0.35">
      <c r="A82" s="347"/>
      <c r="B82" s="350"/>
      <c r="C82" s="345"/>
      <c r="D82" s="201">
        <v>3.5</v>
      </c>
      <c r="E82" s="202">
        <v>13</v>
      </c>
      <c r="F82" s="196">
        <f t="shared" si="6"/>
        <v>45.5</v>
      </c>
      <c r="G82" s="353"/>
      <c r="H82" s="338"/>
      <c r="I82" s="330"/>
    </row>
    <row r="83" spans="1:9" x14ac:dyDescent="0.35">
      <c r="A83" s="347"/>
      <c r="B83" s="350"/>
      <c r="C83" s="345"/>
      <c r="D83" s="201">
        <v>4</v>
      </c>
      <c r="E83" s="202">
        <v>14</v>
      </c>
      <c r="F83" s="196">
        <f t="shared" si="6"/>
        <v>56</v>
      </c>
      <c r="G83" s="353"/>
      <c r="H83" s="338"/>
      <c r="I83" s="330"/>
    </row>
    <row r="84" spans="1:9" x14ac:dyDescent="0.35">
      <c r="A84" s="347"/>
      <c r="B84" s="350"/>
      <c r="C84" s="203" t="s">
        <v>17</v>
      </c>
      <c r="D84" s="204">
        <v>3.5</v>
      </c>
      <c r="E84" s="205">
        <f>H84*I75</f>
        <v>9.0239999999999991</v>
      </c>
      <c r="F84" s="196">
        <f t="shared" si="6"/>
        <v>31.583999999999996</v>
      </c>
      <c r="G84" s="353"/>
      <c r="H84" s="197">
        <v>0.04</v>
      </c>
      <c r="I84" s="330"/>
    </row>
    <row r="85" spans="1:9" x14ac:dyDescent="0.35">
      <c r="A85" s="347"/>
      <c r="B85" s="350"/>
      <c r="C85" s="206" t="s">
        <v>18</v>
      </c>
      <c r="D85" s="207">
        <v>3.5</v>
      </c>
      <c r="E85" s="208">
        <f>H85*I75</f>
        <v>113.928</v>
      </c>
      <c r="F85" s="196">
        <f t="shared" si="6"/>
        <v>398.74799999999999</v>
      </c>
      <c r="G85" s="353"/>
      <c r="H85" s="197">
        <v>0.505</v>
      </c>
      <c r="I85" s="330"/>
    </row>
    <row r="86" spans="1:9" x14ac:dyDescent="0.35">
      <c r="A86" s="347"/>
      <c r="B86" s="350"/>
      <c r="C86" s="209" t="s">
        <v>19</v>
      </c>
      <c r="D86" s="210">
        <v>1.5</v>
      </c>
      <c r="E86" s="211">
        <f>H86*I75</f>
        <v>31.584000000000003</v>
      </c>
      <c r="F86" s="196">
        <f t="shared" si="6"/>
        <v>47.376000000000005</v>
      </c>
      <c r="G86" s="353"/>
      <c r="H86" s="197">
        <v>0.14000000000000001</v>
      </c>
      <c r="I86" s="330"/>
    </row>
    <row r="87" spans="1:9" x14ac:dyDescent="0.35">
      <c r="A87" s="347"/>
      <c r="B87" s="350"/>
      <c r="C87" s="212" t="s">
        <v>20</v>
      </c>
      <c r="D87" s="213">
        <v>3</v>
      </c>
      <c r="E87" s="214">
        <f>H87*I75</f>
        <v>135.35999999999999</v>
      </c>
      <c r="F87" s="196">
        <f>D87*E87</f>
        <v>406.07999999999993</v>
      </c>
      <c r="G87" s="353"/>
      <c r="H87" s="197">
        <v>0.6</v>
      </c>
      <c r="I87" s="330"/>
    </row>
    <row r="88" spans="1:9" ht="15" thickBot="1" x14ac:dyDescent="0.4">
      <c r="A88" s="348"/>
      <c r="B88" s="351"/>
      <c r="C88" s="215" t="s">
        <v>21</v>
      </c>
      <c r="D88" s="216">
        <v>1.9</v>
      </c>
      <c r="E88" s="217">
        <f>H88*I75</f>
        <v>90.240000000000009</v>
      </c>
      <c r="F88" s="218">
        <f>D88*E88</f>
        <v>171.45600000000002</v>
      </c>
      <c r="G88" s="354"/>
      <c r="H88" s="219">
        <v>0.4</v>
      </c>
      <c r="I88" s="331"/>
    </row>
    <row r="89" spans="1:9" x14ac:dyDescent="0.35">
      <c r="A89" s="289">
        <v>44052</v>
      </c>
      <c r="B89" s="292" t="s">
        <v>11</v>
      </c>
      <c r="C89" s="52" t="s">
        <v>80</v>
      </c>
      <c r="D89" s="53">
        <v>5</v>
      </c>
      <c r="E89" s="54">
        <f>H89*I89</f>
        <v>19.844799999999999</v>
      </c>
      <c r="F89" s="30">
        <f t="shared" si="6"/>
        <v>99.22399999999999</v>
      </c>
      <c r="G89" s="295">
        <f>SUM(F89:F104)</f>
        <v>1637.3120000000001</v>
      </c>
      <c r="H89" s="14">
        <v>0.157</v>
      </c>
      <c r="I89" s="320">
        <f>[1]Feuil1!$G$10+([1]Feuil1!$G$10*N3)</f>
        <v>126.4</v>
      </c>
    </row>
    <row r="90" spans="1:9" x14ac:dyDescent="0.35">
      <c r="A90" s="290"/>
      <c r="B90" s="293"/>
      <c r="C90" s="245" t="s">
        <v>13</v>
      </c>
      <c r="D90" s="247">
        <v>5.9</v>
      </c>
      <c r="E90" s="249">
        <f>H90*I89</f>
        <v>59.660800000000002</v>
      </c>
      <c r="F90" s="250">
        <f t="shared" si="6"/>
        <v>351.99872000000005</v>
      </c>
      <c r="G90" s="296"/>
      <c r="H90" s="238">
        <v>0.47199999999999998</v>
      </c>
      <c r="I90" s="315"/>
    </row>
    <row r="91" spans="1:9" x14ac:dyDescent="0.35">
      <c r="A91" s="290"/>
      <c r="B91" s="293"/>
      <c r="C91" s="246"/>
      <c r="D91" s="248"/>
      <c r="E91" s="249"/>
      <c r="F91" s="251"/>
      <c r="G91" s="296"/>
      <c r="H91" s="251"/>
      <c r="I91" s="315"/>
    </row>
    <row r="92" spans="1:9" x14ac:dyDescent="0.35">
      <c r="A92" s="290"/>
      <c r="B92" s="293"/>
      <c r="C92" s="55" t="s">
        <v>14</v>
      </c>
      <c r="D92" s="56">
        <v>3</v>
      </c>
      <c r="E92" s="57">
        <f>H92*I89</f>
        <v>11.7552</v>
      </c>
      <c r="F92" s="30">
        <f t="shared" si="6"/>
        <v>35.265599999999999</v>
      </c>
      <c r="G92" s="296"/>
      <c r="H92" s="14">
        <v>9.2999999999999999E-2</v>
      </c>
      <c r="I92" s="315"/>
    </row>
    <row r="93" spans="1:9" x14ac:dyDescent="0.35">
      <c r="A93" s="290"/>
      <c r="B93" s="293"/>
      <c r="C93" s="298" t="s">
        <v>15</v>
      </c>
      <c r="D93" s="254">
        <v>4</v>
      </c>
      <c r="E93" s="54">
        <v>6</v>
      </c>
      <c r="F93" s="30">
        <f t="shared" si="6"/>
        <v>24</v>
      </c>
      <c r="G93" s="296"/>
      <c r="H93" s="238">
        <v>9.2999999999999999E-2</v>
      </c>
      <c r="I93" s="315"/>
    </row>
    <row r="94" spans="1:9" x14ac:dyDescent="0.35">
      <c r="A94" s="290"/>
      <c r="B94" s="293"/>
      <c r="C94" s="299"/>
      <c r="D94" s="255"/>
      <c r="E94" s="54">
        <v>6</v>
      </c>
      <c r="F94" s="30">
        <f>D93*E94</f>
        <v>24</v>
      </c>
      <c r="G94" s="296"/>
      <c r="H94" s="251"/>
      <c r="I94" s="315"/>
    </row>
    <row r="95" spans="1:9" x14ac:dyDescent="0.35">
      <c r="A95" s="290"/>
      <c r="B95" s="293"/>
      <c r="C95" s="256" t="s">
        <v>16</v>
      </c>
      <c r="D95" s="58">
        <v>3</v>
      </c>
      <c r="E95" s="59">
        <v>7</v>
      </c>
      <c r="F95" s="30">
        <f t="shared" ref="F95:F104" si="7">D95*E95</f>
        <v>21</v>
      </c>
      <c r="G95" s="296"/>
      <c r="H95" s="238">
        <v>0.185</v>
      </c>
      <c r="I95" s="315"/>
    </row>
    <row r="96" spans="1:9" x14ac:dyDescent="0.35">
      <c r="A96" s="290"/>
      <c r="B96" s="293"/>
      <c r="C96" s="300"/>
      <c r="D96" s="58">
        <v>3.5</v>
      </c>
      <c r="E96" s="59">
        <v>7</v>
      </c>
      <c r="F96" s="30">
        <f t="shared" si="7"/>
        <v>24.5</v>
      </c>
      <c r="G96" s="296"/>
      <c r="H96" s="251"/>
      <c r="I96" s="315"/>
    </row>
    <row r="97" spans="1:9" x14ac:dyDescent="0.35">
      <c r="A97" s="290"/>
      <c r="B97" s="293"/>
      <c r="C97" s="300"/>
      <c r="D97" s="58">
        <v>4</v>
      </c>
      <c r="E97" s="59">
        <v>8</v>
      </c>
      <c r="F97" s="30">
        <f t="shared" si="7"/>
        <v>32</v>
      </c>
      <c r="G97" s="296"/>
      <c r="H97" s="251"/>
      <c r="I97" s="315"/>
    </row>
    <row r="98" spans="1:9" x14ac:dyDescent="0.35">
      <c r="A98" s="290"/>
      <c r="B98" s="293"/>
      <c r="C98" s="60" t="s">
        <v>17</v>
      </c>
      <c r="D98" s="61">
        <v>3.5</v>
      </c>
      <c r="E98" s="62">
        <f>H98*I89</f>
        <v>5.056</v>
      </c>
      <c r="F98" s="30">
        <f t="shared" si="7"/>
        <v>17.696000000000002</v>
      </c>
      <c r="G98" s="296"/>
      <c r="H98" s="14">
        <v>0.04</v>
      </c>
      <c r="I98" s="315"/>
    </row>
    <row r="99" spans="1:9" x14ac:dyDescent="0.35">
      <c r="A99" s="290"/>
      <c r="B99" s="293"/>
      <c r="C99" s="63" t="s">
        <v>18</v>
      </c>
      <c r="D99" s="64">
        <v>3.5</v>
      </c>
      <c r="E99" s="65">
        <f>H99*I89</f>
        <v>63.832000000000001</v>
      </c>
      <c r="F99" s="30">
        <f t="shared" si="7"/>
        <v>223.41200000000001</v>
      </c>
      <c r="G99" s="296"/>
      <c r="H99" s="14">
        <v>0.505</v>
      </c>
      <c r="I99" s="315"/>
    </row>
    <row r="100" spans="1:9" x14ac:dyDescent="0.35">
      <c r="A100" s="290"/>
      <c r="B100" s="293"/>
      <c r="C100" s="66" t="s">
        <v>19</v>
      </c>
      <c r="D100" s="67">
        <v>1.5</v>
      </c>
      <c r="E100" s="68">
        <f>H100*I89</f>
        <v>17.696000000000002</v>
      </c>
      <c r="F100" s="30">
        <f t="shared" si="7"/>
        <v>26.544000000000004</v>
      </c>
      <c r="G100" s="296"/>
      <c r="H100" s="14">
        <v>0.14000000000000001</v>
      </c>
      <c r="I100" s="315"/>
    </row>
    <row r="101" spans="1:9" x14ac:dyDescent="0.35">
      <c r="A101" s="290"/>
      <c r="B101" s="293"/>
      <c r="C101" s="27" t="s">
        <v>20</v>
      </c>
      <c r="D101" s="28">
        <v>3</v>
      </c>
      <c r="E101" s="29">
        <f>H101*I89</f>
        <v>75.84</v>
      </c>
      <c r="F101" s="30">
        <f>D101*E101</f>
        <v>227.52</v>
      </c>
      <c r="G101" s="296"/>
      <c r="H101" s="14">
        <v>0.6</v>
      </c>
      <c r="I101" s="315"/>
    </row>
    <row r="102" spans="1:9" ht="15" thickBot="1" x14ac:dyDescent="0.4">
      <c r="A102" s="291"/>
      <c r="B102" s="294"/>
      <c r="C102" s="31" t="s">
        <v>21</v>
      </c>
      <c r="D102" s="32">
        <v>1.9</v>
      </c>
      <c r="E102" s="33">
        <f>H102*I89</f>
        <v>50.56</v>
      </c>
      <c r="F102" s="34">
        <f>D102*E102</f>
        <v>96.063999999999993</v>
      </c>
      <c r="G102" s="297"/>
      <c r="H102" s="35">
        <v>0.4</v>
      </c>
      <c r="I102" s="328"/>
    </row>
    <row r="103" spans="1:9" x14ac:dyDescent="0.35">
      <c r="A103" s="289">
        <v>44053</v>
      </c>
      <c r="B103" s="292" t="s">
        <v>27</v>
      </c>
      <c r="C103" s="52" t="s">
        <v>80</v>
      </c>
      <c r="D103" s="53">
        <v>5</v>
      </c>
      <c r="E103" s="54">
        <f>H103*I103</f>
        <v>19.091200000000001</v>
      </c>
      <c r="F103" s="30">
        <f t="shared" si="7"/>
        <v>95.456000000000003</v>
      </c>
      <c r="G103" s="295">
        <f>SUM(F103:F114)</f>
        <v>827.00207999999998</v>
      </c>
      <c r="H103" s="14">
        <v>0.157</v>
      </c>
      <c r="I103" s="320">
        <f>[1]Feuil1!$G$11+([1]Feuil1!$G$11*N3)</f>
        <v>121.6</v>
      </c>
    </row>
    <row r="104" spans="1:9" x14ac:dyDescent="0.35">
      <c r="A104" s="290"/>
      <c r="B104" s="293"/>
      <c r="C104" s="245" t="s">
        <v>13</v>
      </c>
      <c r="D104" s="247">
        <v>5.9</v>
      </c>
      <c r="E104" s="249">
        <f>H104*I103</f>
        <v>57.395199999999996</v>
      </c>
      <c r="F104" s="250">
        <f t="shared" si="7"/>
        <v>338.63168000000002</v>
      </c>
      <c r="G104" s="296"/>
      <c r="H104" s="238">
        <v>0.47199999999999998</v>
      </c>
      <c r="I104" s="315"/>
    </row>
    <row r="105" spans="1:9" x14ac:dyDescent="0.35">
      <c r="A105" s="290"/>
      <c r="B105" s="293"/>
      <c r="C105" s="246"/>
      <c r="D105" s="248"/>
      <c r="E105" s="249"/>
      <c r="F105" s="251"/>
      <c r="G105" s="296"/>
      <c r="H105" s="251"/>
      <c r="I105" s="315"/>
    </row>
    <row r="106" spans="1:9" x14ac:dyDescent="0.35">
      <c r="A106" s="290"/>
      <c r="B106" s="293"/>
      <c r="C106" s="55" t="s">
        <v>14</v>
      </c>
      <c r="D106" s="56">
        <v>3</v>
      </c>
      <c r="E106" s="57">
        <f>H106*I103</f>
        <v>11.3088</v>
      </c>
      <c r="F106" s="30">
        <f t="shared" ref="F106:F107" si="8">D106*E106</f>
        <v>33.926400000000001</v>
      </c>
      <c r="G106" s="296"/>
      <c r="H106" s="14">
        <v>9.2999999999999999E-2</v>
      </c>
      <c r="I106" s="315"/>
    </row>
    <row r="107" spans="1:9" x14ac:dyDescent="0.35">
      <c r="A107" s="290"/>
      <c r="B107" s="293"/>
      <c r="C107" s="298" t="s">
        <v>15</v>
      </c>
      <c r="D107" s="254">
        <v>4</v>
      </c>
      <c r="E107" s="54">
        <v>5</v>
      </c>
      <c r="F107" s="30">
        <f t="shared" si="8"/>
        <v>20</v>
      </c>
      <c r="G107" s="296"/>
      <c r="H107" s="238">
        <v>9.2999999999999999E-2</v>
      </c>
      <c r="I107" s="315"/>
    </row>
    <row r="108" spans="1:9" x14ac:dyDescent="0.35">
      <c r="A108" s="290"/>
      <c r="B108" s="293"/>
      <c r="C108" s="299"/>
      <c r="D108" s="255"/>
      <c r="E108" s="54">
        <v>6</v>
      </c>
      <c r="F108" s="30">
        <f>D107*E108</f>
        <v>24</v>
      </c>
      <c r="G108" s="296"/>
      <c r="H108" s="251"/>
      <c r="I108" s="315"/>
    </row>
    <row r="109" spans="1:9" x14ac:dyDescent="0.35">
      <c r="A109" s="290"/>
      <c r="B109" s="293"/>
      <c r="C109" s="256" t="s">
        <v>16</v>
      </c>
      <c r="D109" s="58">
        <v>3</v>
      </c>
      <c r="E109" s="59">
        <v>7</v>
      </c>
      <c r="F109" s="30">
        <f t="shared" ref="F109:F118" si="9">D109*E109</f>
        <v>21</v>
      </c>
      <c r="G109" s="296"/>
      <c r="H109" s="238">
        <v>0.185</v>
      </c>
      <c r="I109" s="315"/>
    </row>
    <row r="110" spans="1:9" x14ac:dyDescent="0.35">
      <c r="A110" s="290"/>
      <c r="B110" s="293"/>
      <c r="C110" s="300"/>
      <c r="D110" s="58">
        <v>3.5</v>
      </c>
      <c r="E110" s="59">
        <v>7</v>
      </c>
      <c r="F110" s="30">
        <f t="shared" si="9"/>
        <v>24.5</v>
      </c>
      <c r="G110" s="296"/>
      <c r="H110" s="251"/>
      <c r="I110" s="315"/>
    </row>
    <row r="111" spans="1:9" x14ac:dyDescent="0.35">
      <c r="A111" s="290"/>
      <c r="B111" s="293"/>
      <c r="C111" s="300"/>
      <c r="D111" s="58">
        <v>4</v>
      </c>
      <c r="E111" s="59">
        <v>3</v>
      </c>
      <c r="F111" s="30">
        <f t="shared" si="9"/>
        <v>12</v>
      </c>
      <c r="G111" s="296"/>
      <c r="H111" s="251"/>
      <c r="I111" s="315"/>
    </row>
    <row r="112" spans="1:9" x14ac:dyDescent="0.35">
      <c r="A112" s="290"/>
      <c r="B112" s="293"/>
      <c r="C112" s="60" t="s">
        <v>17</v>
      </c>
      <c r="D112" s="61">
        <v>3.5</v>
      </c>
      <c r="E112" s="62">
        <f>H112*I103</f>
        <v>4.8639999999999999</v>
      </c>
      <c r="F112" s="30">
        <f t="shared" si="9"/>
        <v>17.024000000000001</v>
      </c>
      <c r="G112" s="296"/>
      <c r="H112" s="14">
        <v>0.04</v>
      </c>
      <c r="I112" s="315"/>
    </row>
    <row r="113" spans="1:9" x14ac:dyDescent="0.35">
      <c r="A113" s="290"/>
      <c r="B113" s="293"/>
      <c r="C113" s="63" t="s">
        <v>18</v>
      </c>
      <c r="D113" s="64">
        <v>3.5</v>
      </c>
      <c r="E113" s="65">
        <f>H113*I103</f>
        <v>61.407999999999994</v>
      </c>
      <c r="F113" s="30">
        <f t="shared" si="9"/>
        <v>214.92799999999997</v>
      </c>
      <c r="G113" s="296"/>
      <c r="H113" s="14">
        <v>0.505</v>
      </c>
      <c r="I113" s="315"/>
    </row>
    <row r="114" spans="1:9" x14ac:dyDescent="0.35">
      <c r="A114" s="290"/>
      <c r="B114" s="293"/>
      <c r="C114" s="66" t="s">
        <v>19</v>
      </c>
      <c r="D114" s="67">
        <v>1.5</v>
      </c>
      <c r="E114" s="68">
        <f>H114*I103</f>
        <v>17.024000000000001</v>
      </c>
      <c r="F114" s="30">
        <f t="shared" si="9"/>
        <v>25.536000000000001</v>
      </c>
      <c r="G114" s="296"/>
      <c r="H114" s="14">
        <v>0.14000000000000001</v>
      </c>
      <c r="I114" s="315"/>
    </row>
    <row r="115" spans="1:9" x14ac:dyDescent="0.35">
      <c r="A115" s="290"/>
      <c r="B115" s="293"/>
      <c r="C115" s="27" t="s">
        <v>20</v>
      </c>
      <c r="D115" s="28">
        <v>3</v>
      </c>
      <c r="E115" s="29">
        <f>H115*I103</f>
        <v>72.959999999999994</v>
      </c>
      <c r="F115" s="30">
        <f>D115*E115</f>
        <v>218.88</v>
      </c>
      <c r="G115" s="296"/>
      <c r="H115" s="14">
        <v>0.6</v>
      </c>
      <c r="I115" s="315"/>
    </row>
    <row r="116" spans="1:9" ht="15" thickBot="1" x14ac:dyDescent="0.4">
      <c r="A116" s="291"/>
      <c r="B116" s="294"/>
      <c r="C116" s="31" t="s">
        <v>21</v>
      </c>
      <c r="D116" s="32">
        <v>1.9</v>
      </c>
      <c r="E116" s="33">
        <f>H116*I103</f>
        <v>48.64</v>
      </c>
      <c r="F116" s="34">
        <f>D116*E116</f>
        <v>92.415999999999997</v>
      </c>
      <c r="G116" s="297"/>
      <c r="H116" s="35">
        <v>0.4</v>
      </c>
      <c r="I116" s="328"/>
    </row>
    <row r="117" spans="1:9" x14ac:dyDescent="0.35">
      <c r="A117" s="289">
        <v>44054</v>
      </c>
      <c r="B117" s="292" t="s">
        <v>11</v>
      </c>
      <c r="C117" s="52" t="s">
        <v>80</v>
      </c>
      <c r="D117" s="53">
        <v>5</v>
      </c>
      <c r="E117" s="54">
        <f>H117*I117</f>
        <v>27.883199999999999</v>
      </c>
      <c r="F117" s="30">
        <f t="shared" si="9"/>
        <v>139.416</v>
      </c>
      <c r="G117" s="295">
        <f>SUM(F117:F130)</f>
        <v>1691.27088</v>
      </c>
      <c r="H117" s="14">
        <v>0.157</v>
      </c>
      <c r="I117" s="320">
        <f>[1]Feuil1!$G$12+([1]Feuil1!$G$12*N3)</f>
        <v>177.6</v>
      </c>
    </row>
    <row r="118" spans="1:9" x14ac:dyDescent="0.35">
      <c r="A118" s="290"/>
      <c r="B118" s="293"/>
      <c r="C118" s="245" t="s">
        <v>13</v>
      </c>
      <c r="D118" s="247">
        <v>5.9</v>
      </c>
      <c r="E118" s="249">
        <f>H118*I117</f>
        <v>83.827199999999991</v>
      </c>
      <c r="F118" s="250">
        <f t="shared" si="9"/>
        <v>494.58047999999997</v>
      </c>
      <c r="G118" s="296"/>
      <c r="H118" s="238">
        <v>0.47199999999999998</v>
      </c>
      <c r="I118" s="315"/>
    </row>
    <row r="119" spans="1:9" x14ac:dyDescent="0.35">
      <c r="A119" s="290"/>
      <c r="B119" s="293"/>
      <c r="C119" s="246"/>
      <c r="D119" s="248"/>
      <c r="E119" s="249"/>
      <c r="F119" s="251"/>
      <c r="G119" s="296"/>
      <c r="H119" s="251"/>
      <c r="I119" s="315"/>
    </row>
    <row r="120" spans="1:9" x14ac:dyDescent="0.35">
      <c r="A120" s="290"/>
      <c r="B120" s="293"/>
      <c r="C120" s="55" t="s">
        <v>14</v>
      </c>
      <c r="D120" s="56">
        <v>3</v>
      </c>
      <c r="E120" s="57">
        <f>H120*I117</f>
        <v>16.5168</v>
      </c>
      <c r="F120" s="30">
        <f t="shared" ref="F120:F121" si="10">D120*E120</f>
        <v>49.550399999999996</v>
      </c>
      <c r="G120" s="296"/>
      <c r="H120" s="14">
        <v>9.2999999999999999E-2</v>
      </c>
      <c r="I120" s="315"/>
    </row>
    <row r="121" spans="1:9" x14ac:dyDescent="0.35">
      <c r="A121" s="290"/>
      <c r="B121" s="293"/>
      <c r="C121" s="298" t="s">
        <v>15</v>
      </c>
      <c r="D121" s="254">
        <v>4</v>
      </c>
      <c r="E121" s="54">
        <v>8</v>
      </c>
      <c r="F121" s="30">
        <f t="shared" si="10"/>
        <v>32</v>
      </c>
      <c r="G121" s="296"/>
      <c r="H121" s="238">
        <v>9.2999999999999999E-2</v>
      </c>
      <c r="I121" s="315"/>
    </row>
    <row r="122" spans="1:9" x14ac:dyDescent="0.35">
      <c r="A122" s="290"/>
      <c r="B122" s="293"/>
      <c r="C122" s="299"/>
      <c r="D122" s="255"/>
      <c r="E122" s="54">
        <v>9</v>
      </c>
      <c r="F122" s="30">
        <f>D121*E122</f>
        <v>36</v>
      </c>
      <c r="G122" s="296"/>
      <c r="H122" s="251"/>
      <c r="I122" s="315"/>
    </row>
    <row r="123" spans="1:9" x14ac:dyDescent="0.35">
      <c r="A123" s="290"/>
      <c r="B123" s="293"/>
      <c r="C123" s="256" t="s">
        <v>16</v>
      </c>
      <c r="D123" s="58">
        <v>3</v>
      </c>
      <c r="E123" s="59">
        <v>10</v>
      </c>
      <c r="F123" s="30">
        <f t="shared" ref="F123:F133" si="11">D123*E123</f>
        <v>30</v>
      </c>
      <c r="G123" s="296"/>
      <c r="H123" s="238">
        <v>0.185</v>
      </c>
      <c r="I123" s="315"/>
    </row>
    <row r="124" spans="1:9" x14ac:dyDescent="0.35">
      <c r="A124" s="290"/>
      <c r="B124" s="293"/>
      <c r="C124" s="300"/>
      <c r="D124" s="58">
        <v>3.5</v>
      </c>
      <c r="E124" s="59">
        <v>10</v>
      </c>
      <c r="F124" s="30">
        <f t="shared" si="11"/>
        <v>35</v>
      </c>
      <c r="G124" s="296"/>
      <c r="H124" s="251"/>
      <c r="I124" s="315"/>
    </row>
    <row r="125" spans="1:9" x14ac:dyDescent="0.35">
      <c r="A125" s="290"/>
      <c r="B125" s="293"/>
      <c r="C125" s="300"/>
      <c r="D125" s="58">
        <v>4</v>
      </c>
      <c r="E125" s="59">
        <v>11</v>
      </c>
      <c r="F125" s="30">
        <f t="shared" si="11"/>
        <v>44</v>
      </c>
      <c r="G125" s="296"/>
      <c r="H125" s="251"/>
      <c r="I125" s="315"/>
    </row>
    <row r="126" spans="1:9" x14ac:dyDescent="0.35">
      <c r="A126" s="290"/>
      <c r="B126" s="293"/>
      <c r="C126" s="60" t="s">
        <v>17</v>
      </c>
      <c r="D126" s="61">
        <v>3.5</v>
      </c>
      <c r="E126" s="62">
        <f>H126*I117</f>
        <v>7.1040000000000001</v>
      </c>
      <c r="F126" s="30">
        <f t="shared" si="11"/>
        <v>24.864000000000001</v>
      </c>
      <c r="G126" s="296"/>
      <c r="H126" s="14">
        <v>0.04</v>
      </c>
      <c r="I126" s="315"/>
    </row>
    <row r="127" spans="1:9" x14ac:dyDescent="0.35">
      <c r="A127" s="290"/>
      <c r="B127" s="293"/>
      <c r="C127" s="63" t="s">
        <v>18</v>
      </c>
      <c r="D127" s="64">
        <v>3.5</v>
      </c>
      <c r="E127" s="65">
        <f>H127*I117</f>
        <v>89.688000000000002</v>
      </c>
      <c r="F127" s="30">
        <f t="shared" si="11"/>
        <v>313.90800000000002</v>
      </c>
      <c r="G127" s="296"/>
      <c r="H127" s="14">
        <v>0.505</v>
      </c>
      <c r="I127" s="315"/>
    </row>
    <row r="128" spans="1:9" x14ac:dyDescent="0.35">
      <c r="A128" s="290"/>
      <c r="B128" s="293"/>
      <c r="C128" s="66" t="s">
        <v>19</v>
      </c>
      <c r="D128" s="67">
        <v>1.5</v>
      </c>
      <c r="E128" s="68">
        <f>H128*I117</f>
        <v>24.864000000000001</v>
      </c>
      <c r="F128" s="30">
        <f t="shared" si="11"/>
        <v>37.295999999999999</v>
      </c>
      <c r="G128" s="296"/>
      <c r="H128" s="14">
        <v>0.14000000000000001</v>
      </c>
      <c r="I128" s="315"/>
    </row>
    <row r="129" spans="1:9" x14ac:dyDescent="0.35">
      <c r="A129" s="290"/>
      <c r="B129" s="293"/>
      <c r="C129" s="27" t="s">
        <v>20</v>
      </c>
      <c r="D129" s="28">
        <v>3</v>
      </c>
      <c r="E129" s="29">
        <f>H129*I117</f>
        <v>106.55999999999999</v>
      </c>
      <c r="F129" s="30">
        <f>D129*E129</f>
        <v>319.67999999999995</v>
      </c>
      <c r="G129" s="296"/>
      <c r="H129" s="14">
        <v>0.6</v>
      </c>
      <c r="I129" s="315"/>
    </row>
    <row r="130" spans="1:9" ht="15" thickBot="1" x14ac:dyDescent="0.4">
      <c r="A130" s="291"/>
      <c r="B130" s="294"/>
      <c r="C130" s="31" t="s">
        <v>21</v>
      </c>
      <c r="D130" s="32">
        <v>1.9</v>
      </c>
      <c r="E130" s="33">
        <f>H130*I117</f>
        <v>71.040000000000006</v>
      </c>
      <c r="F130" s="34">
        <f>D130*E130</f>
        <v>134.976</v>
      </c>
      <c r="G130" s="297"/>
      <c r="H130" s="35">
        <v>0.4</v>
      </c>
      <c r="I130" s="328"/>
    </row>
    <row r="131" spans="1:9" ht="15" thickBot="1" x14ac:dyDescent="0.4">
      <c r="A131" s="69">
        <v>44055</v>
      </c>
      <c r="B131" s="70" t="s">
        <v>23</v>
      </c>
      <c r="C131" s="71" t="s">
        <v>24</v>
      </c>
      <c r="D131" s="72">
        <v>0</v>
      </c>
      <c r="E131" s="73">
        <v>0</v>
      </c>
      <c r="F131" s="74">
        <f t="shared" si="11"/>
        <v>0</v>
      </c>
      <c r="G131" s="75">
        <v>0</v>
      </c>
      <c r="H131" s="70"/>
      <c r="I131" s="110"/>
    </row>
    <row r="132" spans="1:9" x14ac:dyDescent="0.35">
      <c r="A132" s="289">
        <v>44056</v>
      </c>
      <c r="B132" s="292" t="s">
        <v>27</v>
      </c>
      <c r="C132" s="52" t="s">
        <v>80</v>
      </c>
      <c r="D132" s="53">
        <v>5</v>
      </c>
      <c r="E132" s="54">
        <f>H132*I132</f>
        <v>20.849600000000002</v>
      </c>
      <c r="F132" s="30">
        <f t="shared" si="11"/>
        <v>104.24800000000002</v>
      </c>
      <c r="G132" s="295">
        <f>SUM(F132:F145)</f>
        <v>1268.2926400000001</v>
      </c>
      <c r="H132" s="14">
        <v>0.157</v>
      </c>
      <c r="I132" s="320">
        <f>[1]Feuil1!$G$14+([1]Feuil1!$G$14*N3)</f>
        <v>132.80000000000001</v>
      </c>
    </row>
    <row r="133" spans="1:9" x14ac:dyDescent="0.35">
      <c r="A133" s="290"/>
      <c r="B133" s="293"/>
      <c r="C133" s="245" t="s">
        <v>13</v>
      </c>
      <c r="D133" s="247">
        <v>5.9</v>
      </c>
      <c r="E133" s="249">
        <f>H133*I132</f>
        <v>62.681600000000003</v>
      </c>
      <c r="F133" s="250">
        <f t="shared" si="11"/>
        <v>369.82144000000005</v>
      </c>
      <c r="G133" s="296"/>
      <c r="H133" s="238">
        <v>0.47199999999999998</v>
      </c>
      <c r="I133" s="315"/>
    </row>
    <row r="134" spans="1:9" x14ac:dyDescent="0.35">
      <c r="A134" s="290"/>
      <c r="B134" s="293"/>
      <c r="C134" s="246"/>
      <c r="D134" s="248"/>
      <c r="E134" s="249"/>
      <c r="F134" s="251"/>
      <c r="G134" s="296"/>
      <c r="H134" s="251"/>
      <c r="I134" s="315"/>
    </row>
    <row r="135" spans="1:9" x14ac:dyDescent="0.35">
      <c r="A135" s="290"/>
      <c r="B135" s="293"/>
      <c r="C135" s="55" t="s">
        <v>14</v>
      </c>
      <c r="D135" s="56">
        <v>3</v>
      </c>
      <c r="E135" s="57">
        <f>H135*I132</f>
        <v>12.3504</v>
      </c>
      <c r="F135" s="30">
        <f t="shared" ref="F135:F136" si="12">D135*E135</f>
        <v>37.051200000000001</v>
      </c>
      <c r="G135" s="296"/>
      <c r="H135" s="14">
        <v>9.2999999999999999E-2</v>
      </c>
      <c r="I135" s="315"/>
    </row>
    <row r="136" spans="1:9" x14ac:dyDescent="0.35">
      <c r="A136" s="290"/>
      <c r="B136" s="293"/>
      <c r="C136" s="298" t="s">
        <v>15</v>
      </c>
      <c r="D136" s="254">
        <v>4</v>
      </c>
      <c r="E136" s="54">
        <v>6</v>
      </c>
      <c r="F136" s="30">
        <f t="shared" si="12"/>
        <v>24</v>
      </c>
      <c r="G136" s="296"/>
      <c r="H136" s="238">
        <v>9.2999999999999999E-2</v>
      </c>
      <c r="I136" s="315"/>
    </row>
    <row r="137" spans="1:9" x14ac:dyDescent="0.35">
      <c r="A137" s="290"/>
      <c r="B137" s="293"/>
      <c r="C137" s="299"/>
      <c r="D137" s="255"/>
      <c r="E137" s="54">
        <v>6</v>
      </c>
      <c r="F137" s="30">
        <f>D136*E137</f>
        <v>24</v>
      </c>
      <c r="G137" s="296"/>
      <c r="H137" s="251"/>
      <c r="I137" s="315"/>
    </row>
    <row r="138" spans="1:9" x14ac:dyDescent="0.35">
      <c r="A138" s="290"/>
      <c r="B138" s="293"/>
      <c r="C138" s="256" t="s">
        <v>16</v>
      </c>
      <c r="D138" s="58">
        <v>3</v>
      </c>
      <c r="E138" s="59">
        <v>8</v>
      </c>
      <c r="F138" s="30">
        <f t="shared" ref="F138:F147" si="13">D138*E138</f>
        <v>24</v>
      </c>
      <c r="G138" s="296"/>
      <c r="H138" s="238">
        <v>0.185</v>
      </c>
      <c r="I138" s="315"/>
    </row>
    <row r="139" spans="1:9" x14ac:dyDescent="0.35">
      <c r="A139" s="290"/>
      <c r="B139" s="293"/>
      <c r="C139" s="300"/>
      <c r="D139" s="58">
        <v>3.5</v>
      </c>
      <c r="E139" s="59">
        <v>8</v>
      </c>
      <c r="F139" s="30">
        <f t="shared" si="13"/>
        <v>28</v>
      </c>
      <c r="G139" s="296"/>
      <c r="H139" s="251"/>
      <c r="I139" s="315"/>
    </row>
    <row r="140" spans="1:9" x14ac:dyDescent="0.35">
      <c r="A140" s="290"/>
      <c r="B140" s="293"/>
      <c r="C140" s="300"/>
      <c r="D140" s="58">
        <v>4</v>
      </c>
      <c r="E140" s="59">
        <v>9</v>
      </c>
      <c r="F140" s="30">
        <f t="shared" si="13"/>
        <v>36</v>
      </c>
      <c r="G140" s="296"/>
      <c r="H140" s="251"/>
      <c r="I140" s="315"/>
    </row>
    <row r="141" spans="1:9" x14ac:dyDescent="0.35">
      <c r="A141" s="290"/>
      <c r="B141" s="293"/>
      <c r="C141" s="60" t="s">
        <v>17</v>
      </c>
      <c r="D141" s="61">
        <v>3.5</v>
      </c>
      <c r="E141" s="62">
        <f>H141*I132</f>
        <v>5.3120000000000003</v>
      </c>
      <c r="F141" s="30">
        <f t="shared" si="13"/>
        <v>18.592000000000002</v>
      </c>
      <c r="G141" s="296"/>
      <c r="H141" s="14">
        <v>0.04</v>
      </c>
      <c r="I141" s="315"/>
    </row>
    <row r="142" spans="1:9" x14ac:dyDescent="0.35">
      <c r="A142" s="290"/>
      <c r="B142" s="293"/>
      <c r="C142" s="63" t="s">
        <v>18</v>
      </c>
      <c r="D142" s="64">
        <v>3.5</v>
      </c>
      <c r="E142" s="65">
        <f>H142*I132</f>
        <v>67.064000000000007</v>
      </c>
      <c r="F142" s="30">
        <f t="shared" si="13"/>
        <v>234.72400000000002</v>
      </c>
      <c r="G142" s="296"/>
      <c r="H142" s="14">
        <v>0.505</v>
      </c>
      <c r="I142" s="315"/>
    </row>
    <row r="143" spans="1:9" x14ac:dyDescent="0.35">
      <c r="A143" s="290"/>
      <c r="B143" s="293"/>
      <c r="C143" s="66" t="s">
        <v>19</v>
      </c>
      <c r="D143" s="67">
        <v>1.5</v>
      </c>
      <c r="E143" s="68">
        <f>H143*I132</f>
        <v>18.592000000000002</v>
      </c>
      <c r="F143" s="30">
        <f t="shared" si="13"/>
        <v>27.888000000000005</v>
      </c>
      <c r="G143" s="296"/>
      <c r="H143" s="14">
        <v>0.14000000000000001</v>
      </c>
      <c r="I143" s="315"/>
    </row>
    <row r="144" spans="1:9" x14ac:dyDescent="0.35">
      <c r="A144" s="290"/>
      <c r="B144" s="293"/>
      <c r="C144" s="27" t="s">
        <v>20</v>
      </c>
      <c r="D144" s="28">
        <v>3</v>
      </c>
      <c r="E144" s="29">
        <f>H144*I132</f>
        <v>79.680000000000007</v>
      </c>
      <c r="F144" s="30">
        <f>D144*E144</f>
        <v>239.04000000000002</v>
      </c>
      <c r="G144" s="296"/>
      <c r="H144" s="14">
        <v>0.6</v>
      </c>
      <c r="I144" s="315"/>
    </row>
    <row r="145" spans="1:9" ht="15" thickBot="1" x14ac:dyDescent="0.4">
      <c r="A145" s="291"/>
      <c r="B145" s="294"/>
      <c r="C145" s="31" t="s">
        <v>21</v>
      </c>
      <c r="D145" s="32">
        <v>1.9</v>
      </c>
      <c r="E145" s="33">
        <f>H145*I132</f>
        <v>53.120000000000005</v>
      </c>
      <c r="F145" s="34">
        <f>D145*E145</f>
        <v>100.928</v>
      </c>
      <c r="G145" s="297"/>
      <c r="H145" s="35">
        <v>0.4</v>
      </c>
      <c r="I145" s="328"/>
    </row>
    <row r="146" spans="1:9" x14ac:dyDescent="0.35">
      <c r="A146" s="289">
        <v>44057</v>
      </c>
      <c r="B146" s="292" t="s">
        <v>11</v>
      </c>
      <c r="C146" s="52" t="s">
        <v>80</v>
      </c>
      <c r="D146" s="53">
        <v>5</v>
      </c>
      <c r="E146" s="54">
        <f>H146*I146</f>
        <v>33.911999999999999</v>
      </c>
      <c r="F146" s="30">
        <f t="shared" si="13"/>
        <v>169.56</v>
      </c>
      <c r="G146" s="295">
        <f>SUM(F146:F159)</f>
        <v>2062.1807999999996</v>
      </c>
      <c r="H146" s="14">
        <v>0.157</v>
      </c>
      <c r="I146" s="320">
        <f>[1]Feuil1!$G$15+(N3*[1]Feuil1!$G$15)</f>
        <v>216</v>
      </c>
    </row>
    <row r="147" spans="1:9" x14ac:dyDescent="0.35">
      <c r="A147" s="290"/>
      <c r="B147" s="293"/>
      <c r="C147" s="245" t="s">
        <v>13</v>
      </c>
      <c r="D147" s="247">
        <v>5.9</v>
      </c>
      <c r="E147" s="249">
        <f>H147*I146</f>
        <v>101.952</v>
      </c>
      <c r="F147" s="250">
        <f t="shared" si="13"/>
        <v>601.51679999999999</v>
      </c>
      <c r="G147" s="296"/>
      <c r="H147" s="238">
        <v>0.47199999999999998</v>
      </c>
      <c r="I147" s="315"/>
    </row>
    <row r="148" spans="1:9" x14ac:dyDescent="0.35">
      <c r="A148" s="290"/>
      <c r="B148" s="293"/>
      <c r="C148" s="246"/>
      <c r="D148" s="248"/>
      <c r="E148" s="249"/>
      <c r="F148" s="251"/>
      <c r="G148" s="296"/>
      <c r="H148" s="251"/>
      <c r="I148" s="315"/>
    </row>
    <row r="149" spans="1:9" x14ac:dyDescent="0.35">
      <c r="A149" s="290"/>
      <c r="B149" s="293"/>
      <c r="C149" s="55" t="s">
        <v>14</v>
      </c>
      <c r="D149" s="56">
        <v>3</v>
      </c>
      <c r="E149" s="57">
        <f>H149*I146</f>
        <v>20.088000000000001</v>
      </c>
      <c r="F149" s="30">
        <f t="shared" ref="F149:F150" si="14">D149*E149</f>
        <v>60.264000000000003</v>
      </c>
      <c r="G149" s="296"/>
      <c r="H149" s="14">
        <v>9.2999999999999999E-2</v>
      </c>
      <c r="I149" s="315"/>
    </row>
    <row r="150" spans="1:9" x14ac:dyDescent="0.35">
      <c r="A150" s="290"/>
      <c r="B150" s="293"/>
      <c r="C150" s="298" t="s">
        <v>15</v>
      </c>
      <c r="D150" s="254">
        <v>4</v>
      </c>
      <c r="E150" s="54">
        <v>10</v>
      </c>
      <c r="F150" s="30">
        <f t="shared" si="14"/>
        <v>40</v>
      </c>
      <c r="G150" s="296"/>
      <c r="H150" s="238">
        <v>9.2999999999999999E-2</v>
      </c>
      <c r="I150" s="315"/>
    </row>
    <row r="151" spans="1:9" x14ac:dyDescent="0.35">
      <c r="A151" s="290"/>
      <c r="B151" s="293"/>
      <c r="C151" s="299"/>
      <c r="D151" s="255"/>
      <c r="E151" s="54">
        <v>10</v>
      </c>
      <c r="F151" s="30">
        <f>D150*E151</f>
        <v>40</v>
      </c>
      <c r="G151" s="296"/>
      <c r="H151" s="251"/>
      <c r="I151" s="315"/>
    </row>
    <row r="152" spans="1:9" x14ac:dyDescent="0.35">
      <c r="A152" s="290"/>
      <c r="B152" s="293"/>
      <c r="C152" s="256" t="s">
        <v>16</v>
      </c>
      <c r="D152" s="58">
        <v>3</v>
      </c>
      <c r="E152" s="59">
        <v>13</v>
      </c>
      <c r="F152" s="30">
        <f t="shared" ref="F152:F161" si="15">D152*E152</f>
        <v>39</v>
      </c>
      <c r="G152" s="296"/>
      <c r="H152" s="238">
        <v>0.185</v>
      </c>
      <c r="I152" s="315"/>
    </row>
    <row r="153" spans="1:9" x14ac:dyDescent="0.35">
      <c r="A153" s="290"/>
      <c r="B153" s="293"/>
      <c r="C153" s="300"/>
      <c r="D153" s="58">
        <v>3.5</v>
      </c>
      <c r="E153" s="59">
        <v>13</v>
      </c>
      <c r="F153" s="30">
        <f t="shared" si="15"/>
        <v>45.5</v>
      </c>
      <c r="G153" s="296"/>
      <c r="H153" s="251"/>
      <c r="I153" s="315"/>
    </row>
    <row r="154" spans="1:9" x14ac:dyDescent="0.35">
      <c r="A154" s="290"/>
      <c r="B154" s="293"/>
      <c r="C154" s="300"/>
      <c r="D154" s="58">
        <v>4</v>
      </c>
      <c r="E154" s="59">
        <v>14</v>
      </c>
      <c r="F154" s="30">
        <f t="shared" si="15"/>
        <v>56</v>
      </c>
      <c r="G154" s="296"/>
      <c r="H154" s="251"/>
      <c r="I154" s="315"/>
    </row>
    <row r="155" spans="1:9" x14ac:dyDescent="0.35">
      <c r="A155" s="290"/>
      <c r="B155" s="293"/>
      <c r="C155" s="60" t="s">
        <v>17</v>
      </c>
      <c r="D155" s="61">
        <v>3.5</v>
      </c>
      <c r="E155" s="62">
        <f>H155*I146</f>
        <v>8.64</v>
      </c>
      <c r="F155" s="30">
        <f t="shared" si="15"/>
        <v>30.240000000000002</v>
      </c>
      <c r="G155" s="296"/>
      <c r="H155" s="14">
        <v>0.04</v>
      </c>
      <c r="I155" s="315"/>
    </row>
    <row r="156" spans="1:9" x14ac:dyDescent="0.35">
      <c r="A156" s="290"/>
      <c r="B156" s="293"/>
      <c r="C156" s="63" t="s">
        <v>18</v>
      </c>
      <c r="D156" s="64">
        <v>3.5</v>
      </c>
      <c r="E156" s="65">
        <f>H156*I146</f>
        <v>109.08</v>
      </c>
      <c r="F156" s="30">
        <f t="shared" si="15"/>
        <v>381.78</v>
      </c>
      <c r="G156" s="296"/>
      <c r="H156" s="14">
        <v>0.505</v>
      </c>
      <c r="I156" s="315"/>
    </row>
    <row r="157" spans="1:9" x14ac:dyDescent="0.35">
      <c r="A157" s="290"/>
      <c r="B157" s="293"/>
      <c r="C157" s="66" t="s">
        <v>19</v>
      </c>
      <c r="D157" s="67">
        <v>1.5</v>
      </c>
      <c r="E157" s="68">
        <f>H157*I146</f>
        <v>30.240000000000002</v>
      </c>
      <c r="F157" s="30">
        <f t="shared" si="15"/>
        <v>45.36</v>
      </c>
      <c r="G157" s="296"/>
      <c r="H157" s="14">
        <v>0.14000000000000001</v>
      </c>
      <c r="I157" s="315"/>
    </row>
    <row r="158" spans="1:9" x14ac:dyDescent="0.35">
      <c r="A158" s="290"/>
      <c r="B158" s="293"/>
      <c r="C158" s="27" t="s">
        <v>20</v>
      </c>
      <c r="D158" s="28">
        <v>3</v>
      </c>
      <c r="E158" s="29">
        <f>H158*I146</f>
        <v>129.6</v>
      </c>
      <c r="F158" s="30">
        <f>D158*E158</f>
        <v>388.79999999999995</v>
      </c>
      <c r="G158" s="296"/>
      <c r="H158" s="14">
        <v>0.6</v>
      </c>
      <c r="I158" s="315"/>
    </row>
    <row r="159" spans="1:9" ht="15" thickBot="1" x14ac:dyDescent="0.4">
      <c r="A159" s="291"/>
      <c r="B159" s="294"/>
      <c r="C159" s="31" t="s">
        <v>21</v>
      </c>
      <c r="D159" s="32">
        <v>1.9</v>
      </c>
      <c r="E159" s="33">
        <f>H159*I146</f>
        <v>86.4</v>
      </c>
      <c r="F159" s="34">
        <f>D159*E159</f>
        <v>164.16</v>
      </c>
      <c r="G159" s="297"/>
      <c r="H159" s="35">
        <v>0.4</v>
      </c>
      <c r="I159" s="328"/>
    </row>
    <row r="160" spans="1:9" x14ac:dyDescent="0.35">
      <c r="A160" s="289">
        <v>44058</v>
      </c>
      <c r="B160" s="292" t="s">
        <v>11</v>
      </c>
      <c r="C160" s="52" t="s">
        <v>80</v>
      </c>
      <c r="D160" s="53">
        <v>5</v>
      </c>
      <c r="E160" s="54">
        <f>H160*I160</f>
        <v>33.409600000000005</v>
      </c>
      <c r="F160" s="30">
        <f t="shared" si="15"/>
        <v>167.04800000000003</v>
      </c>
      <c r="G160" s="295">
        <f>SUM(F160:F173)</f>
        <v>2030.8966400000002</v>
      </c>
      <c r="H160" s="14">
        <v>0.157</v>
      </c>
      <c r="I160" s="320">
        <f>[1]Feuil1!$G$16+([1]Feuil1!$G$16*N3)</f>
        <v>212.8</v>
      </c>
    </row>
    <row r="161" spans="1:9" x14ac:dyDescent="0.35">
      <c r="A161" s="290"/>
      <c r="B161" s="293"/>
      <c r="C161" s="245" t="s">
        <v>13</v>
      </c>
      <c r="D161" s="247">
        <v>5.9</v>
      </c>
      <c r="E161" s="249">
        <f>H161*I160</f>
        <v>100.44159999999999</v>
      </c>
      <c r="F161" s="250">
        <f t="shared" si="15"/>
        <v>592.60544000000004</v>
      </c>
      <c r="G161" s="296"/>
      <c r="H161" s="238">
        <v>0.47199999999999998</v>
      </c>
      <c r="I161" s="315"/>
    </row>
    <row r="162" spans="1:9" x14ac:dyDescent="0.35">
      <c r="A162" s="290"/>
      <c r="B162" s="293"/>
      <c r="C162" s="246"/>
      <c r="D162" s="248"/>
      <c r="E162" s="249"/>
      <c r="F162" s="251"/>
      <c r="G162" s="296"/>
      <c r="H162" s="251"/>
      <c r="I162" s="315"/>
    </row>
    <row r="163" spans="1:9" x14ac:dyDescent="0.35">
      <c r="A163" s="290"/>
      <c r="B163" s="293"/>
      <c r="C163" s="55" t="s">
        <v>14</v>
      </c>
      <c r="D163" s="56">
        <v>3</v>
      </c>
      <c r="E163" s="57">
        <f>H163*I160</f>
        <v>19.790400000000002</v>
      </c>
      <c r="F163" s="30">
        <f t="shared" ref="F163:F164" si="16">D163*E163</f>
        <v>59.371200000000002</v>
      </c>
      <c r="G163" s="296"/>
      <c r="H163" s="14">
        <v>9.2999999999999999E-2</v>
      </c>
      <c r="I163" s="315"/>
    </row>
    <row r="164" spans="1:9" x14ac:dyDescent="0.35">
      <c r="A164" s="290"/>
      <c r="B164" s="293"/>
      <c r="C164" s="298" t="s">
        <v>15</v>
      </c>
      <c r="D164" s="254">
        <v>4</v>
      </c>
      <c r="E164" s="54">
        <v>10</v>
      </c>
      <c r="F164" s="30">
        <f t="shared" si="16"/>
        <v>40</v>
      </c>
      <c r="G164" s="296"/>
      <c r="H164" s="238">
        <v>9.2999999999999999E-2</v>
      </c>
      <c r="I164" s="315"/>
    </row>
    <row r="165" spans="1:9" x14ac:dyDescent="0.35">
      <c r="A165" s="290"/>
      <c r="B165" s="293"/>
      <c r="C165" s="299"/>
      <c r="D165" s="255"/>
      <c r="E165" s="54">
        <v>10</v>
      </c>
      <c r="F165" s="30">
        <f>D164*E165</f>
        <v>40</v>
      </c>
      <c r="G165" s="296"/>
      <c r="H165" s="251"/>
      <c r="I165" s="315"/>
    </row>
    <row r="166" spans="1:9" x14ac:dyDescent="0.35">
      <c r="A166" s="290"/>
      <c r="B166" s="293"/>
      <c r="C166" s="256" t="s">
        <v>16</v>
      </c>
      <c r="D166" s="58">
        <v>3</v>
      </c>
      <c r="E166" s="59">
        <v>13</v>
      </c>
      <c r="F166" s="30">
        <f t="shared" ref="F166:F175" si="17">D166*E166</f>
        <v>39</v>
      </c>
      <c r="G166" s="296"/>
      <c r="H166" s="238">
        <v>0.185</v>
      </c>
      <c r="I166" s="315"/>
    </row>
    <row r="167" spans="1:9" x14ac:dyDescent="0.35">
      <c r="A167" s="290"/>
      <c r="B167" s="293"/>
      <c r="C167" s="300"/>
      <c r="D167" s="58">
        <v>3.5</v>
      </c>
      <c r="E167" s="59">
        <v>13</v>
      </c>
      <c r="F167" s="30">
        <f t="shared" si="17"/>
        <v>45.5</v>
      </c>
      <c r="G167" s="296"/>
      <c r="H167" s="251"/>
      <c r="I167" s="315"/>
    </row>
    <row r="168" spans="1:9" x14ac:dyDescent="0.35">
      <c r="A168" s="290"/>
      <c r="B168" s="293"/>
      <c r="C168" s="300"/>
      <c r="D168" s="58">
        <v>4</v>
      </c>
      <c r="E168" s="59">
        <v>13</v>
      </c>
      <c r="F168" s="30">
        <f t="shared" si="17"/>
        <v>52</v>
      </c>
      <c r="G168" s="296"/>
      <c r="H168" s="251"/>
      <c r="I168" s="315"/>
    </row>
    <row r="169" spans="1:9" x14ac:dyDescent="0.35">
      <c r="A169" s="290"/>
      <c r="B169" s="293"/>
      <c r="C169" s="60" t="s">
        <v>17</v>
      </c>
      <c r="D169" s="61">
        <v>3.5</v>
      </c>
      <c r="E169" s="62">
        <f>H169*I160</f>
        <v>8.5120000000000005</v>
      </c>
      <c r="F169" s="30">
        <f t="shared" si="17"/>
        <v>29.792000000000002</v>
      </c>
      <c r="G169" s="296"/>
      <c r="H169" s="14">
        <v>0.04</v>
      </c>
      <c r="I169" s="315"/>
    </row>
    <row r="170" spans="1:9" x14ac:dyDescent="0.35">
      <c r="A170" s="290"/>
      <c r="B170" s="293"/>
      <c r="C170" s="63" t="s">
        <v>18</v>
      </c>
      <c r="D170" s="64">
        <v>3.5</v>
      </c>
      <c r="E170" s="65">
        <f>H170*I160</f>
        <v>107.46400000000001</v>
      </c>
      <c r="F170" s="30">
        <f t="shared" si="17"/>
        <v>376.12400000000002</v>
      </c>
      <c r="G170" s="296"/>
      <c r="H170" s="14">
        <v>0.505</v>
      </c>
      <c r="I170" s="315"/>
    </row>
    <row r="171" spans="1:9" x14ac:dyDescent="0.35">
      <c r="A171" s="290"/>
      <c r="B171" s="293"/>
      <c r="C171" s="66" t="s">
        <v>19</v>
      </c>
      <c r="D171" s="67">
        <v>1.5</v>
      </c>
      <c r="E171" s="68">
        <f>H171*I160</f>
        <v>29.792000000000005</v>
      </c>
      <c r="F171" s="30">
        <f t="shared" si="17"/>
        <v>44.688000000000009</v>
      </c>
      <c r="G171" s="296"/>
      <c r="H171" s="14">
        <v>0.14000000000000001</v>
      </c>
      <c r="I171" s="315"/>
    </row>
    <row r="172" spans="1:9" x14ac:dyDescent="0.35">
      <c r="A172" s="290"/>
      <c r="B172" s="293"/>
      <c r="C172" s="27" t="s">
        <v>20</v>
      </c>
      <c r="D172" s="28">
        <v>3</v>
      </c>
      <c r="E172" s="29">
        <f>H172*I160</f>
        <v>127.68</v>
      </c>
      <c r="F172" s="30">
        <f>D172*E172</f>
        <v>383.04</v>
      </c>
      <c r="G172" s="296"/>
      <c r="H172" s="14">
        <v>0.6</v>
      </c>
      <c r="I172" s="315"/>
    </row>
    <row r="173" spans="1:9" ht="15" thickBot="1" x14ac:dyDescent="0.4">
      <c r="A173" s="291"/>
      <c r="B173" s="294"/>
      <c r="C173" s="31" t="s">
        <v>21</v>
      </c>
      <c r="D173" s="32">
        <v>1.9</v>
      </c>
      <c r="E173" s="33">
        <f>H173*I160</f>
        <v>85.12</v>
      </c>
      <c r="F173" s="34">
        <f>D173*E173</f>
        <v>161.72800000000001</v>
      </c>
      <c r="G173" s="297"/>
      <c r="H173" s="35">
        <v>0.4</v>
      </c>
      <c r="I173" s="328"/>
    </row>
    <row r="174" spans="1:9" x14ac:dyDescent="0.35">
      <c r="A174" s="289">
        <v>44059</v>
      </c>
      <c r="B174" s="292" t="s">
        <v>27</v>
      </c>
      <c r="C174" s="52" t="s">
        <v>80</v>
      </c>
      <c r="D174" s="53">
        <v>5</v>
      </c>
      <c r="E174" s="54">
        <f>H174*I174</f>
        <v>19.593599999999999</v>
      </c>
      <c r="F174" s="30">
        <f t="shared" si="17"/>
        <v>97.967999999999989</v>
      </c>
      <c r="G174" s="295">
        <f>SUM(F174:F187)</f>
        <v>1189.58224</v>
      </c>
      <c r="H174" s="14">
        <v>0.157</v>
      </c>
      <c r="I174" s="320">
        <f>[1]Feuil1!$G$17+([1]Feuil1!$G$17*N3)</f>
        <v>124.8</v>
      </c>
    </row>
    <row r="175" spans="1:9" x14ac:dyDescent="0.35">
      <c r="A175" s="290"/>
      <c r="B175" s="293"/>
      <c r="C175" s="245" t="s">
        <v>13</v>
      </c>
      <c r="D175" s="247">
        <v>5.9</v>
      </c>
      <c r="E175" s="249">
        <f>H175*I174</f>
        <v>58.905599999999993</v>
      </c>
      <c r="F175" s="250">
        <f t="shared" si="17"/>
        <v>347.54303999999996</v>
      </c>
      <c r="G175" s="296"/>
      <c r="H175" s="238">
        <v>0.47199999999999998</v>
      </c>
      <c r="I175" s="315"/>
    </row>
    <row r="176" spans="1:9" x14ac:dyDescent="0.35">
      <c r="A176" s="290"/>
      <c r="B176" s="293"/>
      <c r="C176" s="246"/>
      <c r="D176" s="248"/>
      <c r="E176" s="249"/>
      <c r="F176" s="251"/>
      <c r="G176" s="296"/>
      <c r="H176" s="251"/>
      <c r="I176" s="315"/>
    </row>
    <row r="177" spans="1:9" x14ac:dyDescent="0.35">
      <c r="A177" s="290"/>
      <c r="B177" s="293"/>
      <c r="C177" s="55" t="s">
        <v>14</v>
      </c>
      <c r="D177" s="56">
        <v>3</v>
      </c>
      <c r="E177" s="57">
        <f>H177*I174</f>
        <v>11.606399999999999</v>
      </c>
      <c r="F177" s="30">
        <f t="shared" ref="F177:F178" si="18">D177*E177</f>
        <v>34.819199999999995</v>
      </c>
      <c r="G177" s="296"/>
      <c r="H177" s="14">
        <v>9.2999999999999999E-2</v>
      </c>
      <c r="I177" s="315"/>
    </row>
    <row r="178" spans="1:9" x14ac:dyDescent="0.35">
      <c r="A178" s="290"/>
      <c r="B178" s="293"/>
      <c r="C178" s="298" t="s">
        <v>15</v>
      </c>
      <c r="D178" s="254">
        <v>4</v>
      </c>
      <c r="E178" s="54">
        <v>6</v>
      </c>
      <c r="F178" s="30">
        <f t="shared" si="18"/>
        <v>24</v>
      </c>
      <c r="G178" s="296"/>
      <c r="H178" s="238">
        <v>9.2999999999999999E-2</v>
      </c>
      <c r="I178" s="315"/>
    </row>
    <row r="179" spans="1:9" x14ac:dyDescent="0.35">
      <c r="A179" s="290"/>
      <c r="B179" s="293"/>
      <c r="C179" s="299"/>
      <c r="D179" s="255"/>
      <c r="E179" s="54">
        <v>6</v>
      </c>
      <c r="F179" s="30">
        <f>D178*E179</f>
        <v>24</v>
      </c>
      <c r="G179" s="296"/>
      <c r="H179" s="251"/>
      <c r="I179" s="315"/>
    </row>
    <row r="180" spans="1:9" x14ac:dyDescent="0.35">
      <c r="A180" s="290"/>
      <c r="B180" s="293"/>
      <c r="C180" s="256" t="s">
        <v>16</v>
      </c>
      <c r="D180" s="58">
        <v>3</v>
      </c>
      <c r="E180" s="59">
        <v>7</v>
      </c>
      <c r="F180" s="30">
        <f t="shared" ref="F180:F189" si="19">D180*E180</f>
        <v>21</v>
      </c>
      <c r="G180" s="296"/>
      <c r="H180" s="238">
        <v>0.185</v>
      </c>
      <c r="I180" s="315"/>
    </row>
    <row r="181" spans="1:9" x14ac:dyDescent="0.35">
      <c r="A181" s="290"/>
      <c r="B181" s="293"/>
      <c r="C181" s="300"/>
      <c r="D181" s="58">
        <v>3.5</v>
      </c>
      <c r="E181" s="59">
        <v>7</v>
      </c>
      <c r="F181" s="30">
        <f t="shared" si="19"/>
        <v>24.5</v>
      </c>
      <c r="G181" s="296"/>
      <c r="H181" s="251"/>
      <c r="I181" s="315"/>
    </row>
    <row r="182" spans="1:9" x14ac:dyDescent="0.35">
      <c r="A182" s="290"/>
      <c r="B182" s="293"/>
      <c r="C182" s="300"/>
      <c r="D182" s="58">
        <v>4</v>
      </c>
      <c r="E182" s="59">
        <v>8</v>
      </c>
      <c r="F182" s="30">
        <f t="shared" si="19"/>
        <v>32</v>
      </c>
      <c r="G182" s="296"/>
      <c r="H182" s="251"/>
      <c r="I182" s="315"/>
    </row>
    <row r="183" spans="1:9" x14ac:dyDescent="0.35">
      <c r="A183" s="290"/>
      <c r="B183" s="293"/>
      <c r="C183" s="60" t="s">
        <v>17</v>
      </c>
      <c r="D183" s="61">
        <v>3.5</v>
      </c>
      <c r="E183" s="62">
        <f>H183*I174</f>
        <v>4.992</v>
      </c>
      <c r="F183" s="30">
        <f t="shared" si="19"/>
        <v>17.472000000000001</v>
      </c>
      <c r="G183" s="296"/>
      <c r="H183" s="14">
        <v>0.04</v>
      </c>
      <c r="I183" s="315"/>
    </row>
    <row r="184" spans="1:9" x14ac:dyDescent="0.35">
      <c r="A184" s="290"/>
      <c r="B184" s="293"/>
      <c r="C184" s="63" t="s">
        <v>18</v>
      </c>
      <c r="D184" s="64">
        <v>3.5</v>
      </c>
      <c r="E184" s="65">
        <f>H184*I174</f>
        <v>63.024000000000001</v>
      </c>
      <c r="F184" s="30">
        <f t="shared" si="19"/>
        <v>220.584</v>
      </c>
      <c r="G184" s="296"/>
      <c r="H184" s="14">
        <v>0.505</v>
      </c>
      <c r="I184" s="315"/>
    </row>
    <row r="185" spans="1:9" x14ac:dyDescent="0.35">
      <c r="A185" s="290"/>
      <c r="B185" s="293"/>
      <c r="C185" s="66" t="s">
        <v>19</v>
      </c>
      <c r="D185" s="67">
        <v>1.5</v>
      </c>
      <c r="E185" s="68">
        <f>H185*I174</f>
        <v>17.472000000000001</v>
      </c>
      <c r="F185" s="30">
        <f t="shared" si="19"/>
        <v>26.208000000000002</v>
      </c>
      <c r="G185" s="296"/>
      <c r="H185" s="14">
        <v>0.14000000000000001</v>
      </c>
      <c r="I185" s="315"/>
    </row>
    <row r="186" spans="1:9" x14ac:dyDescent="0.35">
      <c r="A186" s="290"/>
      <c r="B186" s="293"/>
      <c r="C186" s="27" t="s">
        <v>20</v>
      </c>
      <c r="D186" s="28">
        <v>3</v>
      </c>
      <c r="E186" s="29">
        <f>H186*I174</f>
        <v>74.88</v>
      </c>
      <c r="F186" s="30">
        <f>D186*E186</f>
        <v>224.64</v>
      </c>
      <c r="G186" s="296"/>
      <c r="H186" s="14">
        <v>0.6</v>
      </c>
      <c r="I186" s="315"/>
    </row>
    <row r="187" spans="1:9" ht="15" thickBot="1" x14ac:dyDescent="0.4">
      <c r="A187" s="291"/>
      <c r="B187" s="294"/>
      <c r="C187" s="31" t="s">
        <v>21</v>
      </c>
      <c r="D187" s="32">
        <v>1.9</v>
      </c>
      <c r="E187" s="33">
        <f>H187*I174</f>
        <v>49.92</v>
      </c>
      <c r="F187" s="34">
        <f>D187*E187</f>
        <v>94.847999999999999</v>
      </c>
      <c r="G187" s="297"/>
      <c r="H187" s="35">
        <v>0.4</v>
      </c>
      <c r="I187" s="328"/>
    </row>
    <row r="188" spans="1:9" x14ac:dyDescent="0.35">
      <c r="A188" s="289">
        <v>44060</v>
      </c>
      <c r="B188" s="292" t="s">
        <v>11</v>
      </c>
      <c r="C188" s="52" t="s">
        <v>80</v>
      </c>
      <c r="D188" s="53">
        <v>5</v>
      </c>
      <c r="E188" s="54">
        <f>H188*I188</f>
        <v>29.892799999999998</v>
      </c>
      <c r="F188" s="30">
        <f t="shared" si="19"/>
        <v>149.464</v>
      </c>
      <c r="G188" s="295">
        <f>SUM(F188:F201)</f>
        <v>1814.9075199999995</v>
      </c>
      <c r="H188" s="14">
        <v>0.157</v>
      </c>
      <c r="I188" s="320">
        <f>[1]Feuil1!$G$18+([1]Feuil1!$G$18*N3)</f>
        <v>190.39999999999998</v>
      </c>
    </row>
    <row r="189" spans="1:9" x14ac:dyDescent="0.35">
      <c r="A189" s="290"/>
      <c r="B189" s="293"/>
      <c r="C189" s="245" t="s">
        <v>13</v>
      </c>
      <c r="D189" s="247">
        <v>5.9</v>
      </c>
      <c r="E189" s="249">
        <f>H189*I188</f>
        <v>89.868799999999979</v>
      </c>
      <c r="F189" s="250">
        <f t="shared" si="19"/>
        <v>530.22591999999986</v>
      </c>
      <c r="G189" s="296"/>
      <c r="H189" s="238">
        <v>0.47199999999999998</v>
      </c>
      <c r="I189" s="315"/>
    </row>
    <row r="190" spans="1:9" x14ac:dyDescent="0.35">
      <c r="A190" s="290"/>
      <c r="B190" s="293"/>
      <c r="C190" s="246"/>
      <c r="D190" s="248"/>
      <c r="E190" s="249"/>
      <c r="F190" s="251"/>
      <c r="G190" s="296"/>
      <c r="H190" s="251"/>
      <c r="I190" s="315"/>
    </row>
    <row r="191" spans="1:9" x14ac:dyDescent="0.35">
      <c r="A191" s="290"/>
      <c r="B191" s="293"/>
      <c r="C191" s="55" t="s">
        <v>14</v>
      </c>
      <c r="D191" s="56">
        <v>3</v>
      </c>
      <c r="E191" s="57">
        <f>H191*I188</f>
        <v>17.707199999999997</v>
      </c>
      <c r="F191" s="30">
        <f t="shared" ref="F191:F192" si="20">D191*E191</f>
        <v>53.121599999999987</v>
      </c>
      <c r="G191" s="296"/>
      <c r="H191" s="14">
        <v>9.2999999999999999E-2</v>
      </c>
      <c r="I191" s="315"/>
    </row>
    <row r="192" spans="1:9" x14ac:dyDescent="0.35">
      <c r="A192" s="290"/>
      <c r="B192" s="293"/>
      <c r="C192" s="298" t="s">
        <v>15</v>
      </c>
      <c r="D192" s="254">
        <v>4</v>
      </c>
      <c r="E192" s="54">
        <v>9</v>
      </c>
      <c r="F192" s="30">
        <f t="shared" si="20"/>
        <v>36</v>
      </c>
      <c r="G192" s="296"/>
      <c r="H192" s="238">
        <v>9.2999999999999999E-2</v>
      </c>
      <c r="I192" s="315"/>
    </row>
    <row r="193" spans="1:9" x14ac:dyDescent="0.35">
      <c r="A193" s="290"/>
      <c r="B193" s="293"/>
      <c r="C193" s="299"/>
      <c r="D193" s="255"/>
      <c r="E193" s="54">
        <v>9</v>
      </c>
      <c r="F193" s="30">
        <f>D192*E193</f>
        <v>36</v>
      </c>
      <c r="G193" s="296"/>
      <c r="H193" s="251"/>
      <c r="I193" s="315"/>
    </row>
    <row r="194" spans="1:9" x14ac:dyDescent="0.35">
      <c r="A194" s="290"/>
      <c r="B194" s="293"/>
      <c r="C194" s="256" t="s">
        <v>16</v>
      </c>
      <c r="D194" s="58">
        <v>3</v>
      </c>
      <c r="E194" s="59">
        <v>11</v>
      </c>
      <c r="F194" s="30">
        <f t="shared" ref="F194:F203" si="21">D194*E194</f>
        <v>33</v>
      </c>
      <c r="G194" s="296"/>
      <c r="H194" s="238">
        <v>0.185</v>
      </c>
      <c r="I194" s="315"/>
    </row>
    <row r="195" spans="1:9" x14ac:dyDescent="0.35">
      <c r="A195" s="290"/>
      <c r="B195" s="293"/>
      <c r="C195" s="300"/>
      <c r="D195" s="58">
        <v>3.5</v>
      </c>
      <c r="E195" s="59">
        <v>11</v>
      </c>
      <c r="F195" s="30">
        <f t="shared" si="21"/>
        <v>38.5</v>
      </c>
      <c r="G195" s="296"/>
      <c r="H195" s="251"/>
      <c r="I195" s="315"/>
    </row>
    <row r="196" spans="1:9" x14ac:dyDescent="0.35">
      <c r="A196" s="290"/>
      <c r="B196" s="293"/>
      <c r="C196" s="300"/>
      <c r="D196" s="58">
        <v>4</v>
      </c>
      <c r="E196" s="59">
        <v>12</v>
      </c>
      <c r="F196" s="30">
        <f t="shared" si="21"/>
        <v>48</v>
      </c>
      <c r="G196" s="296"/>
      <c r="H196" s="251"/>
      <c r="I196" s="315"/>
    </row>
    <row r="197" spans="1:9" x14ac:dyDescent="0.35">
      <c r="A197" s="290"/>
      <c r="B197" s="293"/>
      <c r="C197" s="60" t="s">
        <v>17</v>
      </c>
      <c r="D197" s="61">
        <v>3.5</v>
      </c>
      <c r="E197" s="62">
        <f>H197*I188</f>
        <v>7.6159999999999997</v>
      </c>
      <c r="F197" s="30">
        <f t="shared" si="21"/>
        <v>26.655999999999999</v>
      </c>
      <c r="G197" s="296"/>
      <c r="H197" s="14">
        <v>0.04</v>
      </c>
      <c r="I197" s="315"/>
    </row>
    <row r="198" spans="1:9" x14ac:dyDescent="0.35">
      <c r="A198" s="290"/>
      <c r="B198" s="293"/>
      <c r="C198" s="63" t="s">
        <v>18</v>
      </c>
      <c r="D198" s="64">
        <v>3.5</v>
      </c>
      <c r="E198" s="65">
        <f>H198*I188</f>
        <v>96.151999999999987</v>
      </c>
      <c r="F198" s="30">
        <f t="shared" si="21"/>
        <v>336.53199999999993</v>
      </c>
      <c r="G198" s="296"/>
      <c r="H198" s="14">
        <v>0.505</v>
      </c>
      <c r="I198" s="315"/>
    </row>
    <row r="199" spans="1:9" x14ac:dyDescent="0.35">
      <c r="A199" s="290"/>
      <c r="B199" s="293"/>
      <c r="C199" s="66" t="s">
        <v>19</v>
      </c>
      <c r="D199" s="67">
        <v>1.5</v>
      </c>
      <c r="E199" s="68">
        <f>H199*I188</f>
        <v>26.655999999999999</v>
      </c>
      <c r="F199" s="30">
        <f t="shared" si="21"/>
        <v>39.983999999999995</v>
      </c>
      <c r="G199" s="296"/>
      <c r="H199" s="14">
        <v>0.14000000000000001</v>
      </c>
      <c r="I199" s="315"/>
    </row>
    <row r="200" spans="1:9" x14ac:dyDescent="0.35">
      <c r="A200" s="290"/>
      <c r="B200" s="293"/>
      <c r="C200" s="27" t="s">
        <v>20</v>
      </c>
      <c r="D200" s="28">
        <v>3</v>
      </c>
      <c r="E200" s="29">
        <f>H200*I188</f>
        <v>114.23999999999998</v>
      </c>
      <c r="F200" s="30">
        <f>D200*E200</f>
        <v>342.71999999999991</v>
      </c>
      <c r="G200" s="296"/>
      <c r="H200" s="14">
        <v>0.6</v>
      </c>
      <c r="I200" s="315"/>
    </row>
    <row r="201" spans="1:9" ht="15" thickBot="1" x14ac:dyDescent="0.4">
      <c r="A201" s="291"/>
      <c r="B201" s="294"/>
      <c r="C201" s="31" t="s">
        <v>21</v>
      </c>
      <c r="D201" s="32">
        <v>1.9</v>
      </c>
      <c r="E201" s="33">
        <f>H201*I188</f>
        <v>76.16</v>
      </c>
      <c r="F201" s="34">
        <f>D201*E201</f>
        <v>144.70399999999998</v>
      </c>
      <c r="G201" s="297"/>
      <c r="H201" s="35">
        <v>0.4</v>
      </c>
      <c r="I201" s="328"/>
    </row>
    <row r="202" spans="1:9" x14ac:dyDescent="0.35">
      <c r="A202" s="289">
        <v>44061</v>
      </c>
      <c r="B202" s="292" t="s">
        <v>11</v>
      </c>
      <c r="C202" s="52" t="s">
        <v>80</v>
      </c>
      <c r="D202" s="53">
        <v>5</v>
      </c>
      <c r="E202" s="54">
        <f>H202*I202</f>
        <v>23.110399999999998</v>
      </c>
      <c r="F202" s="30">
        <f t="shared" si="21"/>
        <v>115.55199999999999</v>
      </c>
      <c r="G202" s="295">
        <f>SUM(F202:F213)</f>
        <v>1028.73936</v>
      </c>
      <c r="H202" s="14">
        <v>0.157</v>
      </c>
      <c r="I202" s="320">
        <f>[1]Feuil1!$G$19+([1]Feuil1!$G$19*N3)</f>
        <v>147.19999999999999</v>
      </c>
    </row>
    <row r="203" spans="1:9" x14ac:dyDescent="0.35">
      <c r="A203" s="290"/>
      <c r="B203" s="293"/>
      <c r="C203" s="245" t="s">
        <v>13</v>
      </c>
      <c r="D203" s="247">
        <v>5.9</v>
      </c>
      <c r="E203" s="249">
        <f>H203*I202</f>
        <v>69.478399999999993</v>
      </c>
      <c r="F203" s="250">
        <f t="shared" si="21"/>
        <v>409.92255999999998</v>
      </c>
      <c r="G203" s="296"/>
      <c r="H203" s="238">
        <v>0.47199999999999998</v>
      </c>
      <c r="I203" s="315"/>
    </row>
    <row r="204" spans="1:9" x14ac:dyDescent="0.35">
      <c r="A204" s="290"/>
      <c r="B204" s="293"/>
      <c r="C204" s="246"/>
      <c r="D204" s="248"/>
      <c r="E204" s="249"/>
      <c r="F204" s="251"/>
      <c r="G204" s="296"/>
      <c r="H204" s="251"/>
      <c r="I204" s="315"/>
    </row>
    <row r="205" spans="1:9" x14ac:dyDescent="0.35">
      <c r="A205" s="290"/>
      <c r="B205" s="293"/>
      <c r="C205" s="55" t="s">
        <v>14</v>
      </c>
      <c r="D205" s="56">
        <v>3</v>
      </c>
      <c r="E205" s="57">
        <f>H205*I202</f>
        <v>13.689599999999999</v>
      </c>
      <c r="F205" s="30">
        <f t="shared" ref="F205:F206" si="22">D205*E205</f>
        <v>41.068799999999996</v>
      </c>
      <c r="G205" s="296"/>
      <c r="H205" s="14">
        <v>9.2999999999999999E-2</v>
      </c>
      <c r="I205" s="315"/>
    </row>
    <row r="206" spans="1:9" x14ac:dyDescent="0.35">
      <c r="A206" s="290"/>
      <c r="B206" s="293"/>
      <c r="C206" s="298" t="s">
        <v>15</v>
      </c>
      <c r="D206" s="254">
        <v>4</v>
      </c>
      <c r="E206" s="54">
        <v>7</v>
      </c>
      <c r="F206" s="30">
        <f t="shared" si="22"/>
        <v>28</v>
      </c>
      <c r="G206" s="296"/>
      <c r="H206" s="238">
        <v>9.2999999999999999E-2</v>
      </c>
      <c r="I206" s="315"/>
    </row>
    <row r="207" spans="1:9" x14ac:dyDescent="0.35">
      <c r="A207" s="290"/>
      <c r="B207" s="293"/>
      <c r="C207" s="299"/>
      <c r="D207" s="255"/>
      <c r="E207" s="54">
        <v>7</v>
      </c>
      <c r="F207" s="30">
        <f>D206*E207</f>
        <v>28</v>
      </c>
      <c r="G207" s="296"/>
      <c r="H207" s="251"/>
      <c r="I207" s="315"/>
    </row>
    <row r="208" spans="1:9" x14ac:dyDescent="0.35">
      <c r="A208" s="290"/>
      <c r="B208" s="293"/>
      <c r="C208" s="256" t="s">
        <v>16</v>
      </c>
      <c r="D208" s="58">
        <v>3</v>
      </c>
      <c r="E208" s="59">
        <v>9</v>
      </c>
      <c r="F208" s="30">
        <f t="shared" ref="F208:F216" si="23">D208*E208</f>
        <v>27</v>
      </c>
      <c r="G208" s="296"/>
      <c r="H208" s="238">
        <v>0.185</v>
      </c>
      <c r="I208" s="315"/>
    </row>
    <row r="209" spans="1:9" x14ac:dyDescent="0.35">
      <c r="A209" s="290"/>
      <c r="B209" s="293"/>
      <c r="C209" s="300"/>
      <c r="D209" s="58">
        <v>3.5</v>
      </c>
      <c r="E209" s="59">
        <v>9</v>
      </c>
      <c r="F209" s="30">
        <f t="shared" si="23"/>
        <v>31.5</v>
      </c>
      <c r="G209" s="296"/>
      <c r="H209" s="251"/>
      <c r="I209" s="315"/>
    </row>
    <row r="210" spans="1:9" x14ac:dyDescent="0.35">
      <c r="A210" s="290"/>
      <c r="B210" s="293"/>
      <c r="C210" s="300"/>
      <c r="D210" s="58">
        <v>4</v>
      </c>
      <c r="E210" s="59">
        <v>9</v>
      </c>
      <c r="F210" s="30">
        <f t="shared" si="23"/>
        <v>36</v>
      </c>
      <c r="G210" s="296"/>
      <c r="H210" s="251"/>
      <c r="I210" s="315"/>
    </row>
    <row r="211" spans="1:9" x14ac:dyDescent="0.35">
      <c r="A211" s="290"/>
      <c r="B211" s="293"/>
      <c r="C211" s="60" t="s">
        <v>17</v>
      </c>
      <c r="D211" s="61">
        <v>3.5</v>
      </c>
      <c r="E211" s="62">
        <f>H211*I202</f>
        <v>5.8879999999999999</v>
      </c>
      <c r="F211" s="30">
        <f t="shared" si="23"/>
        <v>20.608000000000001</v>
      </c>
      <c r="G211" s="296"/>
      <c r="H211" s="14">
        <v>0.04</v>
      </c>
      <c r="I211" s="315"/>
    </row>
    <row r="212" spans="1:9" x14ac:dyDescent="0.35">
      <c r="A212" s="290"/>
      <c r="B212" s="293"/>
      <c r="C212" s="63" t="s">
        <v>18</v>
      </c>
      <c r="D212" s="64">
        <v>3.5</v>
      </c>
      <c r="E212" s="65">
        <f>H212*I202</f>
        <v>74.335999999999999</v>
      </c>
      <c r="F212" s="30">
        <f t="shared" si="23"/>
        <v>260.17599999999999</v>
      </c>
      <c r="G212" s="296"/>
      <c r="H212" s="14">
        <v>0.505</v>
      </c>
      <c r="I212" s="315"/>
    </row>
    <row r="213" spans="1:9" x14ac:dyDescent="0.35">
      <c r="A213" s="290"/>
      <c r="B213" s="293"/>
      <c r="C213" s="66" t="s">
        <v>19</v>
      </c>
      <c r="D213" s="67">
        <v>1.5</v>
      </c>
      <c r="E213" s="68">
        <f>H213*I202</f>
        <v>20.608000000000001</v>
      </c>
      <c r="F213" s="30">
        <f t="shared" si="23"/>
        <v>30.911999999999999</v>
      </c>
      <c r="G213" s="296"/>
      <c r="H213" s="14">
        <v>0.14000000000000001</v>
      </c>
      <c r="I213" s="315"/>
    </row>
    <row r="214" spans="1:9" x14ac:dyDescent="0.35">
      <c r="A214" s="290"/>
      <c r="B214" s="293"/>
      <c r="C214" s="27" t="s">
        <v>20</v>
      </c>
      <c r="D214" s="28">
        <v>3</v>
      </c>
      <c r="E214" s="29">
        <f>H214*I202</f>
        <v>88.32</v>
      </c>
      <c r="F214" s="30">
        <f>D214*E214</f>
        <v>264.95999999999998</v>
      </c>
      <c r="G214" s="296"/>
      <c r="H214" s="14">
        <v>0.6</v>
      </c>
      <c r="I214" s="315"/>
    </row>
    <row r="215" spans="1:9" ht="15" thickBot="1" x14ac:dyDescent="0.4">
      <c r="A215" s="291"/>
      <c r="B215" s="294"/>
      <c r="C215" s="31" t="s">
        <v>21</v>
      </c>
      <c r="D215" s="32">
        <v>1.9</v>
      </c>
      <c r="E215" s="33">
        <f>H215*I202</f>
        <v>58.879999999999995</v>
      </c>
      <c r="F215" s="34">
        <f>D215*E215</f>
        <v>111.87199999999999</v>
      </c>
      <c r="G215" s="297"/>
      <c r="H215" s="35">
        <v>0.4</v>
      </c>
      <c r="I215" s="328"/>
    </row>
    <row r="216" spans="1:9" ht="15" thickBot="1" x14ac:dyDescent="0.4">
      <c r="A216" s="36">
        <v>44062</v>
      </c>
      <c r="B216" s="37" t="s">
        <v>23</v>
      </c>
      <c r="C216" s="38" t="s">
        <v>24</v>
      </c>
      <c r="D216" s="39">
        <v>0</v>
      </c>
      <c r="E216" s="47">
        <v>0</v>
      </c>
      <c r="F216" s="48">
        <f t="shared" si="23"/>
        <v>0</v>
      </c>
      <c r="G216" s="49">
        <v>0</v>
      </c>
      <c r="H216" s="37"/>
      <c r="I216" s="111"/>
    </row>
    <row r="217" spans="1:9" ht="15" thickBot="1" x14ac:dyDescent="0.4">
      <c r="A217" s="36">
        <v>44063</v>
      </c>
      <c r="B217" s="307" t="s">
        <v>85</v>
      </c>
      <c r="C217" s="308"/>
      <c r="D217" s="308"/>
      <c r="E217" s="308"/>
      <c r="F217" s="308"/>
      <c r="G217" s="308"/>
      <c r="H217" s="308"/>
      <c r="I217" s="309"/>
    </row>
    <row r="218" spans="1:9" ht="14.5" customHeight="1" thickBot="1" x14ac:dyDescent="0.4">
      <c r="A218" s="36">
        <v>44064</v>
      </c>
      <c r="B218" s="307" t="s">
        <v>85</v>
      </c>
      <c r="C218" s="308"/>
      <c r="D218" s="308"/>
      <c r="E218" s="308"/>
      <c r="F218" s="308"/>
      <c r="G218" s="308"/>
      <c r="H218" s="308"/>
      <c r="I218" s="309"/>
    </row>
    <row r="219" spans="1:9" ht="15" thickBot="1" x14ac:dyDescent="0.4">
      <c r="A219" s="36">
        <v>44065</v>
      </c>
      <c r="B219" s="37" t="s">
        <v>23</v>
      </c>
      <c r="C219" s="38" t="s">
        <v>24</v>
      </c>
      <c r="D219" s="39">
        <v>0</v>
      </c>
      <c r="E219" s="40">
        <v>0</v>
      </c>
      <c r="F219" s="41">
        <f t="shared" ref="F219:F221" si="24">D219*E219</f>
        <v>0</v>
      </c>
      <c r="G219" s="42">
        <v>0</v>
      </c>
      <c r="H219" s="38"/>
      <c r="I219" s="43"/>
    </row>
    <row r="220" spans="1:9" x14ac:dyDescent="0.35">
      <c r="A220" s="289">
        <v>44066</v>
      </c>
      <c r="B220" s="292" t="s">
        <v>11</v>
      </c>
      <c r="C220" s="52" t="s">
        <v>80</v>
      </c>
      <c r="D220" s="53">
        <v>5</v>
      </c>
      <c r="E220" s="54">
        <f>H220*I220</f>
        <v>22.859199999999998</v>
      </c>
      <c r="F220" s="30">
        <f t="shared" si="24"/>
        <v>114.29599999999999</v>
      </c>
      <c r="G220" s="295">
        <f>SUM(F220:F233)</f>
        <v>1393.3068799999999</v>
      </c>
      <c r="H220" s="14">
        <v>0.157</v>
      </c>
      <c r="I220" s="320">
        <f>[1]Feuil1!$G$24+([1]Feuil1!$G$24*N3)</f>
        <v>145.6</v>
      </c>
    </row>
    <row r="221" spans="1:9" ht="14.5" customHeight="1" x14ac:dyDescent="0.35">
      <c r="A221" s="290"/>
      <c r="B221" s="293"/>
      <c r="C221" s="245" t="s">
        <v>13</v>
      </c>
      <c r="D221" s="247">
        <v>5.9</v>
      </c>
      <c r="E221" s="249">
        <f>H221*I220</f>
        <v>68.723199999999991</v>
      </c>
      <c r="F221" s="250">
        <f t="shared" si="24"/>
        <v>405.46687999999995</v>
      </c>
      <c r="G221" s="296"/>
      <c r="H221" s="238">
        <v>0.47199999999999998</v>
      </c>
      <c r="I221" s="315"/>
    </row>
    <row r="222" spans="1:9" x14ac:dyDescent="0.35">
      <c r="A222" s="290"/>
      <c r="B222" s="293"/>
      <c r="C222" s="246"/>
      <c r="D222" s="248"/>
      <c r="E222" s="249"/>
      <c r="F222" s="251"/>
      <c r="G222" s="296"/>
      <c r="H222" s="251"/>
      <c r="I222" s="315"/>
    </row>
    <row r="223" spans="1:9" ht="14.5" customHeight="1" x14ac:dyDescent="0.35">
      <c r="A223" s="290"/>
      <c r="B223" s="293"/>
      <c r="C223" s="55" t="s">
        <v>14</v>
      </c>
      <c r="D223" s="56">
        <v>3</v>
      </c>
      <c r="E223" s="57">
        <v>14</v>
      </c>
      <c r="F223" s="30">
        <f t="shared" ref="F223:F224" si="25">D223*E223</f>
        <v>42</v>
      </c>
      <c r="G223" s="296"/>
      <c r="H223" s="14">
        <v>9.2999999999999999E-2</v>
      </c>
      <c r="I223" s="315"/>
    </row>
    <row r="224" spans="1:9" x14ac:dyDescent="0.35">
      <c r="A224" s="290"/>
      <c r="B224" s="293"/>
      <c r="C224" s="298" t="s">
        <v>15</v>
      </c>
      <c r="D224" s="254">
        <v>4</v>
      </c>
      <c r="E224" s="54">
        <v>7</v>
      </c>
      <c r="F224" s="30">
        <f t="shared" si="25"/>
        <v>28</v>
      </c>
      <c r="G224" s="296"/>
      <c r="H224" s="238">
        <v>9.2999999999999999E-2</v>
      </c>
      <c r="I224" s="315"/>
    </row>
    <row r="225" spans="1:9" x14ac:dyDescent="0.35">
      <c r="A225" s="290"/>
      <c r="B225" s="293"/>
      <c r="C225" s="299"/>
      <c r="D225" s="255"/>
      <c r="E225" s="54">
        <v>7</v>
      </c>
      <c r="F225" s="30">
        <f>D224*E225</f>
        <v>28</v>
      </c>
      <c r="G225" s="296"/>
      <c r="H225" s="251"/>
      <c r="I225" s="315"/>
    </row>
    <row r="226" spans="1:9" x14ac:dyDescent="0.35">
      <c r="A226" s="290"/>
      <c r="B226" s="293"/>
      <c r="C226" s="256" t="s">
        <v>16</v>
      </c>
      <c r="D226" s="58">
        <v>3</v>
      </c>
      <c r="E226" s="59">
        <v>9</v>
      </c>
      <c r="F226" s="30">
        <f t="shared" ref="F226:F235" si="26">D226*E226</f>
        <v>27</v>
      </c>
      <c r="G226" s="296"/>
      <c r="H226" s="238">
        <v>0.185</v>
      </c>
      <c r="I226" s="315"/>
    </row>
    <row r="227" spans="1:9" x14ac:dyDescent="0.35">
      <c r="A227" s="290"/>
      <c r="B227" s="293"/>
      <c r="C227" s="300"/>
      <c r="D227" s="58">
        <v>3.5</v>
      </c>
      <c r="E227" s="59">
        <v>9</v>
      </c>
      <c r="F227" s="30">
        <f t="shared" si="26"/>
        <v>31.5</v>
      </c>
      <c r="G227" s="296"/>
      <c r="H227" s="251"/>
      <c r="I227" s="315"/>
    </row>
    <row r="228" spans="1:9" x14ac:dyDescent="0.35">
      <c r="A228" s="290"/>
      <c r="B228" s="293"/>
      <c r="C228" s="300"/>
      <c r="D228" s="58">
        <v>4</v>
      </c>
      <c r="E228" s="59">
        <v>9</v>
      </c>
      <c r="F228" s="30">
        <f t="shared" si="26"/>
        <v>36</v>
      </c>
      <c r="G228" s="296"/>
      <c r="H228" s="251"/>
      <c r="I228" s="315"/>
    </row>
    <row r="229" spans="1:9" x14ac:dyDescent="0.35">
      <c r="A229" s="290"/>
      <c r="B229" s="293"/>
      <c r="C229" s="60" t="s">
        <v>17</v>
      </c>
      <c r="D229" s="61">
        <v>3.5</v>
      </c>
      <c r="E229" s="62">
        <f>H229*I220</f>
        <v>5.8239999999999998</v>
      </c>
      <c r="F229" s="30">
        <f t="shared" si="26"/>
        <v>20.384</v>
      </c>
      <c r="G229" s="296"/>
      <c r="H229" s="14">
        <v>0.04</v>
      </c>
      <c r="I229" s="315"/>
    </row>
    <row r="230" spans="1:9" x14ac:dyDescent="0.35">
      <c r="A230" s="290"/>
      <c r="B230" s="293"/>
      <c r="C230" s="63" t="s">
        <v>18</v>
      </c>
      <c r="D230" s="64">
        <v>3.5</v>
      </c>
      <c r="E230" s="65">
        <f>H230*I220</f>
        <v>73.527999999999992</v>
      </c>
      <c r="F230" s="30">
        <f t="shared" si="26"/>
        <v>257.34799999999996</v>
      </c>
      <c r="G230" s="296"/>
      <c r="H230" s="14">
        <v>0.505</v>
      </c>
      <c r="I230" s="315"/>
    </row>
    <row r="231" spans="1:9" x14ac:dyDescent="0.35">
      <c r="A231" s="290"/>
      <c r="B231" s="293"/>
      <c r="C231" s="66" t="s">
        <v>19</v>
      </c>
      <c r="D231" s="67">
        <v>1.5</v>
      </c>
      <c r="E231" s="68">
        <f>H231*I220</f>
        <v>20.384</v>
      </c>
      <c r="F231" s="30">
        <f t="shared" si="26"/>
        <v>30.576000000000001</v>
      </c>
      <c r="G231" s="296"/>
      <c r="H231" s="14">
        <v>0.14000000000000001</v>
      </c>
      <c r="I231" s="315"/>
    </row>
    <row r="232" spans="1:9" x14ac:dyDescent="0.35">
      <c r="A232" s="290"/>
      <c r="B232" s="293"/>
      <c r="C232" s="27" t="s">
        <v>20</v>
      </c>
      <c r="D232" s="28">
        <v>3</v>
      </c>
      <c r="E232" s="29">
        <f>H232*I220</f>
        <v>87.36</v>
      </c>
      <c r="F232" s="30">
        <f>D232*E232</f>
        <v>262.08</v>
      </c>
      <c r="G232" s="296"/>
      <c r="H232" s="14">
        <v>0.6</v>
      </c>
      <c r="I232" s="315"/>
    </row>
    <row r="233" spans="1:9" ht="15" thickBot="1" x14ac:dyDescent="0.4">
      <c r="A233" s="291"/>
      <c r="B233" s="294"/>
      <c r="C233" s="31" t="s">
        <v>21</v>
      </c>
      <c r="D233" s="32">
        <v>1.9</v>
      </c>
      <c r="E233" s="33">
        <f>H233*I220</f>
        <v>58.24</v>
      </c>
      <c r="F233" s="34">
        <f>D233*E233</f>
        <v>110.65599999999999</v>
      </c>
      <c r="G233" s="297"/>
      <c r="H233" s="35">
        <v>0.4</v>
      </c>
      <c r="I233" s="328"/>
    </row>
    <row r="234" spans="1:9" x14ac:dyDescent="0.35">
      <c r="A234" s="289">
        <v>44067</v>
      </c>
      <c r="B234" s="292" t="s">
        <v>11</v>
      </c>
      <c r="C234" s="52" t="s">
        <v>80</v>
      </c>
      <c r="D234" s="53">
        <v>5</v>
      </c>
      <c r="E234" s="54">
        <f>H234*I234</f>
        <v>27.632000000000001</v>
      </c>
      <c r="F234" s="30">
        <f t="shared" si="26"/>
        <v>138.16</v>
      </c>
      <c r="G234" s="295">
        <f>SUM(F234:F247)</f>
        <v>1673.6288</v>
      </c>
      <c r="H234" s="14">
        <v>0.157</v>
      </c>
      <c r="I234" s="320">
        <f>[1]Feuil1!$G$25+[1]Feuil1!$G$25*N3</f>
        <v>176</v>
      </c>
    </row>
    <row r="235" spans="1:9" x14ac:dyDescent="0.35">
      <c r="A235" s="290"/>
      <c r="B235" s="293"/>
      <c r="C235" s="245" t="s">
        <v>13</v>
      </c>
      <c r="D235" s="247">
        <v>5.9</v>
      </c>
      <c r="E235" s="249">
        <f>H235*I234</f>
        <v>83.072000000000003</v>
      </c>
      <c r="F235" s="250">
        <f t="shared" si="26"/>
        <v>490.12480000000005</v>
      </c>
      <c r="G235" s="296"/>
      <c r="H235" s="238">
        <v>0.47199999999999998</v>
      </c>
      <c r="I235" s="315"/>
    </row>
    <row r="236" spans="1:9" x14ac:dyDescent="0.35">
      <c r="A236" s="290"/>
      <c r="B236" s="293"/>
      <c r="C236" s="246"/>
      <c r="D236" s="248"/>
      <c r="E236" s="249"/>
      <c r="F236" s="251"/>
      <c r="G236" s="296"/>
      <c r="H236" s="251"/>
      <c r="I236" s="315"/>
    </row>
    <row r="237" spans="1:9" x14ac:dyDescent="0.35">
      <c r="A237" s="290"/>
      <c r="B237" s="293"/>
      <c r="C237" s="55" t="s">
        <v>14</v>
      </c>
      <c r="D237" s="56">
        <v>3</v>
      </c>
      <c r="E237" s="57">
        <f>H237*I234</f>
        <v>16.367999999999999</v>
      </c>
      <c r="F237" s="30">
        <f t="shared" ref="F237:F238" si="27">D237*E237</f>
        <v>49.103999999999999</v>
      </c>
      <c r="G237" s="296"/>
      <c r="H237" s="14">
        <v>9.2999999999999999E-2</v>
      </c>
      <c r="I237" s="315"/>
    </row>
    <row r="238" spans="1:9" x14ac:dyDescent="0.35">
      <c r="A238" s="290"/>
      <c r="B238" s="293"/>
      <c r="C238" s="298" t="s">
        <v>15</v>
      </c>
      <c r="D238" s="254">
        <v>4</v>
      </c>
      <c r="E238" s="54">
        <v>8</v>
      </c>
      <c r="F238" s="30">
        <f t="shared" si="27"/>
        <v>32</v>
      </c>
      <c r="G238" s="296"/>
      <c r="H238" s="238">
        <v>9.2999999999999999E-2</v>
      </c>
      <c r="I238" s="315"/>
    </row>
    <row r="239" spans="1:9" x14ac:dyDescent="0.35">
      <c r="A239" s="290"/>
      <c r="B239" s="293"/>
      <c r="C239" s="299"/>
      <c r="D239" s="255"/>
      <c r="E239" s="54">
        <v>8</v>
      </c>
      <c r="F239" s="30">
        <f>D238*E239</f>
        <v>32</v>
      </c>
      <c r="G239" s="296"/>
      <c r="H239" s="251"/>
      <c r="I239" s="315"/>
    </row>
    <row r="240" spans="1:9" x14ac:dyDescent="0.35">
      <c r="A240" s="290"/>
      <c r="B240" s="293"/>
      <c r="C240" s="256" t="s">
        <v>16</v>
      </c>
      <c r="D240" s="58">
        <v>3</v>
      </c>
      <c r="E240" s="59">
        <v>10</v>
      </c>
      <c r="F240" s="30">
        <f t="shared" ref="F240:F249" si="28">D240*E240</f>
        <v>30</v>
      </c>
      <c r="G240" s="296"/>
      <c r="H240" s="238">
        <v>0.185</v>
      </c>
      <c r="I240" s="315"/>
    </row>
    <row r="241" spans="1:9" x14ac:dyDescent="0.35">
      <c r="A241" s="290"/>
      <c r="B241" s="293"/>
      <c r="C241" s="300"/>
      <c r="D241" s="58">
        <v>3.5</v>
      </c>
      <c r="E241" s="59">
        <v>10</v>
      </c>
      <c r="F241" s="30">
        <f t="shared" si="28"/>
        <v>35</v>
      </c>
      <c r="G241" s="296"/>
      <c r="H241" s="251"/>
      <c r="I241" s="315"/>
    </row>
    <row r="242" spans="1:9" x14ac:dyDescent="0.35">
      <c r="A242" s="290"/>
      <c r="B242" s="293"/>
      <c r="C242" s="300"/>
      <c r="D242" s="58">
        <v>4</v>
      </c>
      <c r="E242" s="59">
        <v>11</v>
      </c>
      <c r="F242" s="30">
        <f t="shared" si="28"/>
        <v>44</v>
      </c>
      <c r="G242" s="296"/>
      <c r="H242" s="251"/>
      <c r="I242" s="315"/>
    </row>
    <row r="243" spans="1:9" x14ac:dyDescent="0.35">
      <c r="A243" s="290"/>
      <c r="B243" s="293"/>
      <c r="C243" s="60" t="s">
        <v>17</v>
      </c>
      <c r="D243" s="61">
        <v>3.5</v>
      </c>
      <c r="E243" s="62">
        <f>H243*I234</f>
        <v>7.04</v>
      </c>
      <c r="F243" s="30">
        <f t="shared" si="28"/>
        <v>24.64</v>
      </c>
      <c r="G243" s="296"/>
      <c r="H243" s="14">
        <v>0.04</v>
      </c>
      <c r="I243" s="315"/>
    </row>
    <row r="244" spans="1:9" x14ac:dyDescent="0.35">
      <c r="A244" s="290"/>
      <c r="B244" s="293"/>
      <c r="C244" s="63" t="s">
        <v>18</v>
      </c>
      <c r="D244" s="64">
        <v>3.5</v>
      </c>
      <c r="E244" s="65">
        <f>H244*I234</f>
        <v>88.88</v>
      </c>
      <c r="F244" s="30">
        <f t="shared" si="28"/>
        <v>311.08</v>
      </c>
      <c r="G244" s="296"/>
      <c r="H244" s="14">
        <v>0.505</v>
      </c>
      <c r="I244" s="315"/>
    </row>
    <row r="245" spans="1:9" x14ac:dyDescent="0.35">
      <c r="A245" s="290"/>
      <c r="B245" s="293"/>
      <c r="C245" s="66" t="s">
        <v>19</v>
      </c>
      <c r="D245" s="67">
        <v>1.5</v>
      </c>
      <c r="E245" s="68">
        <f>H245*I234</f>
        <v>24.64</v>
      </c>
      <c r="F245" s="30">
        <f t="shared" si="28"/>
        <v>36.96</v>
      </c>
      <c r="G245" s="296"/>
      <c r="H245" s="14">
        <v>0.14000000000000001</v>
      </c>
      <c r="I245" s="315"/>
    </row>
    <row r="246" spans="1:9" x14ac:dyDescent="0.35">
      <c r="A246" s="290"/>
      <c r="B246" s="293"/>
      <c r="C246" s="27" t="s">
        <v>20</v>
      </c>
      <c r="D246" s="28">
        <v>3</v>
      </c>
      <c r="E246" s="29">
        <f>H246*I234</f>
        <v>105.6</v>
      </c>
      <c r="F246" s="30">
        <f>D246*E246</f>
        <v>316.79999999999995</v>
      </c>
      <c r="G246" s="296"/>
      <c r="H246" s="14">
        <v>0.6</v>
      </c>
      <c r="I246" s="315"/>
    </row>
    <row r="247" spans="1:9" ht="15" thickBot="1" x14ac:dyDescent="0.4">
      <c r="A247" s="291"/>
      <c r="B247" s="294"/>
      <c r="C247" s="31" t="s">
        <v>21</v>
      </c>
      <c r="D247" s="32">
        <v>1.9</v>
      </c>
      <c r="E247" s="33">
        <f>H247*I234</f>
        <v>70.400000000000006</v>
      </c>
      <c r="F247" s="34">
        <f>D247*E247</f>
        <v>133.76</v>
      </c>
      <c r="G247" s="297"/>
      <c r="H247" s="35">
        <v>0.4</v>
      </c>
      <c r="I247" s="328"/>
    </row>
    <row r="248" spans="1:9" x14ac:dyDescent="0.35">
      <c r="A248" s="289">
        <v>44068</v>
      </c>
      <c r="B248" s="292" t="s">
        <v>11</v>
      </c>
      <c r="C248" s="52" t="s">
        <v>80</v>
      </c>
      <c r="D248" s="53">
        <v>5</v>
      </c>
      <c r="E248" s="54">
        <f>H248*I248</f>
        <v>27.129600000000003</v>
      </c>
      <c r="F248" s="30">
        <f t="shared" si="28"/>
        <v>135.64800000000002</v>
      </c>
      <c r="G248" s="295">
        <f>SUM(F248:F259)</f>
        <v>1203.9766400000001</v>
      </c>
      <c r="H248" s="14">
        <v>0.157</v>
      </c>
      <c r="I248" s="320">
        <f>[1]Feuil1!$G$26+([1]Feuil1!$G$26*N3)</f>
        <v>172.8</v>
      </c>
    </row>
    <row r="249" spans="1:9" x14ac:dyDescent="0.35">
      <c r="A249" s="290"/>
      <c r="B249" s="293"/>
      <c r="C249" s="245" t="s">
        <v>13</v>
      </c>
      <c r="D249" s="247">
        <v>5.9</v>
      </c>
      <c r="E249" s="249">
        <f>H249*I248</f>
        <v>81.561599999999999</v>
      </c>
      <c r="F249" s="250">
        <f t="shared" si="28"/>
        <v>481.21344000000005</v>
      </c>
      <c r="G249" s="296"/>
      <c r="H249" s="238">
        <v>0.47199999999999998</v>
      </c>
      <c r="I249" s="315"/>
    </row>
    <row r="250" spans="1:9" x14ac:dyDescent="0.35">
      <c r="A250" s="290"/>
      <c r="B250" s="293"/>
      <c r="C250" s="246"/>
      <c r="D250" s="248"/>
      <c r="E250" s="249"/>
      <c r="F250" s="251"/>
      <c r="G250" s="296"/>
      <c r="H250" s="251"/>
      <c r="I250" s="315"/>
    </row>
    <row r="251" spans="1:9" x14ac:dyDescent="0.35">
      <c r="A251" s="290"/>
      <c r="B251" s="293"/>
      <c r="C251" s="55" t="s">
        <v>14</v>
      </c>
      <c r="D251" s="56">
        <v>3</v>
      </c>
      <c r="E251" s="57">
        <f>H251*I248</f>
        <v>16.070399999999999</v>
      </c>
      <c r="F251" s="30">
        <f t="shared" ref="F251:F252" si="29">D251*E251</f>
        <v>48.211199999999998</v>
      </c>
      <c r="G251" s="296"/>
      <c r="H251" s="14">
        <v>9.2999999999999999E-2</v>
      </c>
      <c r="I251" s="315"/>
    </row>
    <row r="252" spans="1:9" x14ac:dyDescent="0.35">
      <c r="A252" s="290"/>
      <c r="B252" s="293"/>
      <c r="C252" s="298" t="s">
        <v>15</v>
      </c>
      <c r="D252" s="254">
        <v>4</v>
      </c>
      <c r="E252" s="54">
        <v>8</v>
      </c>
      <c r="F252" s="30">
        <f t="shared" si="29"/>
        <v>32</v>
      </c>
      <c r="G252" s="296"/>
      <c r="H252" s="238">
        <v>9.2999999999999999E-2</v>
      </c>
      <c r="I252" s="315"/>
    </row>
    <row r="253" spans="1:9" x14ac:dyDescent="0.35">
      <c r="A253" s="290"/>
      <c r="B253" s="293"/>
      <c r="C253" s="299"/>
      <c r="D253" s="255"/>
      <c r="E253" s="54">
        <v>8</v>
      </c>
      <c r="F253" s="30">
        <f>D252*E253</f>
        <v>32</v>
      </c>
      <c r="G253" s="296"/>
      <c r="H253" s="251"/>
      <c r="I253" s="315"/>
    </row>
    <row r="254" spans="1:9" x14ac:dyDescent="0.35">
      <c r="A254" s="290"/>
      <c r="B254" s="293"/>
      <c r="C254" s="256" t="s">
        <v>16</v>
      </c>
      <c r="D254" s="58">
        <v>3</v>
      </c>
      <c r="E254" s="59">
        <v>10</v>
      </c>
      <c r="F254" s="30">
        <f t="shared" ref="F254:F263" si="30">D254*E254</f>
        <v>30</v>
      </c>
      <c r="G254" s="296"/>
      <c r="H254" s="238">
        <v>0.185</v>
      </c>
      <c r="I254" s="315"/>
    </row>
    <row r="255" spans="1:9" x14ac:dyDescent="0.35">
      <c r="A255" s="290"/>
      <c r="B255" s="293"/>
      <c r="C255" s="300"/>
      <c r="D255" s="58">
        <v>3.5</v>
      </c>
      <c r="E255" s="59">
        <v>10</v>
      </c>
      <c r="F255" s="30">
        <f t="shared" si="30"/>
        <v>35</v>
      </c>
      <c r="G255" s="296"/>
      <c r="H255" s="251"/>
      <c r="I255" s="315"/>
    </row>
    <row r="256" spans="1:9" x14ac:dyDescent="0.35">
      <c r="A256" s="290"/>
      <c r="B256" s="293"/>
      <c r="C256" s="300"/>
      <c r="D256" s="58">
        <v>4</v>
      </c>
      <c r="E256" s="59">
        <v>11</v>
      </c>
      <c r="F256" s="30">
        <f t="shared" si="30"/>
        <v>44</v>
      </c>
      <c r="G256" s="296"/>
      <c r="H256" s="251"/>
      <c r="I256" s="315"/>
    </row>
    <row r="257" spans="1:9" x14ac:dyDescent="0.35">
      <c r="A257" s="290"/>
      <c r="B257" s="293"/>
      <c r="C257" s="60" t="s">
        <v>17</v>
      </c>
      <c r="D257" s="61">
        <v>3.5</v>
      </c>
      <c r="E257" s="62">
        <f>H257*I248</f>
        <v>6.9120000000000008</v>
      </c>
      <c r="F257" s="30">
        <f t="shared" si="30"/>
        <v>24.192000000000004</v>
      </c>
      <c r="G257" s="296"/>
      <c r="H257" s="14">
        <v>0.04</v>
      </c>
      <c r="I257" s="315"/>
    </row>
    <row r="258" spans="1:9" x14ac:dyDescent="0.35">
      <c r="A258" s="290"/>
      <c r="B258" s="293"/>
      <c r="C258" s="63" t="s">
        <v>18</v>
      </c>
      <c r="D258" s="64">
        <v>3.5</v>
      </c>
      <c r="E258" s="65">
        <f>H258*I248</f>
        <v>87.26400000000001</v>
      </c>
      <c r="F258" s="30">
        <f t="shared" si="30"/>
        <v>305.42400000000004</v>
      </c>
      <c r="G258" s="296"/>
      <c r="H258" s="14">
        <v>0.505</v>
      </c>
      <c r="I258" s="315"/>
    </row>
    <row r="259" spans="1:9" x14ac:dyDescent="0.35">
      <c r="A259" s="290"/>
      <c r="B259" s="293"/>
      <c r="C259" s="66" t="s">
        <v>19</v>
      </c>
      <c r="D259" s="67">
        <v>1.5</v>
      </c>
      <c r="E259" s="68">
        <f>H259*I248</f>
        <v>24.192000000000004</v>
      </c>
      <c r="F259" s="30">
        <f t="shared" si="30"/>
        <v>36.288000000000004</v>
      </c>
      <c r="G259" s="296"/>
      <c r="H259" s="14">
        <v>0.14000000000000001</v>
      </c>
      <c r="I259" s="315"/>
    </row>
    <row r="260" spans="1:9" x14ac:dyDescent="0.35">
      <c r="A260" s="290"/>
      <c r="B260" s="293"/>
      <c r="C260" s="27" t="s">
        <v>20</v>
      </c>
      <c r="D260" s="28">
        <v>3</v>
      </c>
      <c r="E260" s="29">
        <f>H260*I248</f>
        <v>103.68</v>
      </c>
      <c r="F260" s="30">
        <f>D260*E260</f>
        <v>311.04000000000002</v>
      </c>
      <c r="G260" s="296"/>
      <c r="H260" s="14">
        <v>0.6</v>
      </c>
      <c r="I260" s="315"/>
    </row>
    <row r="261" spans="1:9" ht="15" thickBot="1" x14ac:dyDescent="0.4">
      <c r="A261" s="291"/>
      <c r="B261" s="294"/>
      <c r="C261" s="31" t="s">
        <v>21</v>
      </c>
      <c r="D261" s="32">
        <v>1.9</v>
      </c>
      <c r="E261" s="33">
        <f>H261*I248</f>
        <v>69.12</v>
      </c>
      <c r="F261" s="34">
        <f>D261*E261</f>
        <v>131.328</v>
      </c>
      <c r="G261" s="297"/>
      <c r="H261" s="35">
        <v>0.4</v>
      </c>
      <c r="I261" s="328"/>
    </row>
    <row r="262" spans="1:9" x14ac:dyDescent="0.35">
      <c r="A262" s="289">
        <v>44069</v>
      </c>
      <c r="B262" s="292" t="s">
        <v>11</v>
      </c>
      <c r="C262" s="52" t="s">
        <v>80</v>
      </c>
      <c r="D262" s="53">
        <v>5</v>
      </c>
      <c r="E262" s="54">
        <f>H262*I262</f>
        <v>25.371199999999998</v>
      </c>
      <c r="F262" s="30">
        <f t="shared" si="30"/>
        <v>126.85599999999999</v>
      </c>
      <c r="G262" s="295">
        <f>SUM(F262:F275)</f>
        <v>1542.8500799999999</v>
      </c>
      <c r="H262" s="14">
        <v>0.157</v>
      </c>
      <c r="I262" s="320">
        <f>[1]Feuil1!$G$27+([1]Feuil1!$G$27*N3)</f>
        <v>161.6</v>
      </c>
    </row>
    <row r="263" spans="1:9" x14ac:dyDescent="0.35">
      <c r="A263" s="290"/>
      <c r="B263" s="293"/>
      <c r="C263" s="245" t="s">
        <v>13</v>
      </c>
      <c r="D263" s="247">
        <v>5.9</v>
      </c>
      <c r="E263" s="249">
        <f>H263*I262</f>
        <v>76.275199999999998</v>
      </c>
      <c r="F263" s="250">
        <f t="shared" si="30"/>
        <v>450.02368000000001</v>
      </c>
      <c r="G263" s="296"/>
      <c r="H263" s="238">
        <v>0.47199999999999998</v>
      </c>
      <c r="I263" s="315"/>
    </row>
    <row r="264" spans="1:9" x14ac:dyDescent="0.35">
      <c r="A264" s="290"/>
      <c r="B264" s="293"/>
      <c r="C264" s="246"/>
      <c r="D264" s="248"/>
      <c r="E264" s="249"/>
      <c r="F264" s="251"/>
      <c r="G264" s="296"/>
      <c r="H264" s="251"/>
      <c r="I264" s="315"/>
    </row>
    <row r="265" spans="1:9" x14ac:dyDescent="0.35">
      <c r="A265" s="290"/>
      <c r="B265" s="293"/>
      <c r="C265" s="55" t="s">
        <v>14</v>
      </c>
      <c r="D265" s="56">
        <v>3</v>
      </c>
      <c r="E265" s="57">
        <f>H265*I262</f>
        <v>15.028799999999999</v>
      </c>
      <c r="F265" s="30">
        <f t="shared" ref="F265:F266" si="31">D265*E265</f>
        <v>45.086399999999998</v>
      </c>
      <c r="G265" s="296"/>
      <c r="H265" s="14">
        <v>9.2999999999999999E-2</v>
      </c>
      <c r="I265" s="315"/>
    </row>
    <row r="266" spans="1:9" x14ac:dyDescent="0.35">
      <c r="A266" s="290"/>
      <c r="B266" s="293"/>
      <c r="C266" s="298" t="s">
        <v>15</v>
      </c>
      <c r="D266" s="254">
        <v>4</v>
      </c>
      <c r="E266" s="54">
        <v>7</v>
      </c>
      <c r="F266" s="30">
        <f t="shared" si="31"/>
        <v>28</v>
      </c>
      <c r="G266" s="296"/>
      <c r="H266" s="238">
        <v>9.2999999999999999E-2</v>
      </c>
      <c r="I266" s="315"/>
    </row>
    <row r="267" spans="1:9" x14ac:dyDescent="0.35">
      <c r="A267" s="290"/>
      <c r="B267" s="293"/>
      <c r="C267" s="299"/>
      <c r="D267" s="255"/>
      <c r="E267" s="54">
        <v>8</v>
      </c>
      <c r="F267" s="30">
        <f>D266*E267</f>
        <v>32</v>
      </c>
      <c r="G267" s="296"/>
      <c r="H267" s="251"/>
      <c r="I267" s="315"/>
    </row>
    <row r="268" spans="1:9" x14ac:dyDescent="0.35">
      <c r="A268" s="290"/>
      <c r="B268" s="293"/>
      <c r="C268" s="256" t="s">
        <v>16</v>
      </c>
      <c r="D268" s="58">
        <v>3</v>
      </c>
      <c r="E268" s="59">
        <v>10</v>
      </c>
      <c r="F268" s="30">
        <f t="shared" ref="F268:F277" si="32">D268*E268</f>
        <v>30</v>
      </c>
      <c r="G268" s="296"/>
      <c r="H268" s="238">
        <v>0.185</v>
      </c>
      <c r="I268" s="315"/>
    </row>
    <row r="269" spans="1:9" x14ac:dyDescent="0.35">
      <c r="A269" s="290"/>
      <c r="B269" s="293"/>
      <c r="C269" s="300"/>
      <c r="D269" s="58">
        <v>3.5</v>
      </c>
      <c r="E269" s="59">
        <v>10</v>
      </c>
      <c r="F269" s="30">
        <f t="shared" si="32"/>
        <v>35</v>
      </c>
      <c r="G269" s="296"/>
      <c r="H269" s="251"/>
      <c r="I269" s="315"/>
    </row>
    <row r="270" spans="1:9" x14ac:dyDescent="0.35">
      <c r="A270" s="290"/>
      <c r="B270" s="293"/>
      <c r="C270" s="300"/>
      <c r="D270" s="58">
        <v>4</v>
      </c>
      <c r="E270" s="59">
        <v>10</v>
      </c>
      <c r="F270" s="30">
        <f t="shared" si="32"/>
        <v>40</v>
      </c>
      <c r="G270" s="296"/>
      <c r="H270" s="251"/>
      <c r="I270" s="315"/>
    </row>
    <row r="271" spans="1:9" x14ac:dyDescent="0.35">
      <c r="A271" s="290"/>
      <c r="B271" s="293"/>
      <c r="C271" s="60" t="s">
        <v>17</v>
      </c>
      <c r="D271" s="61">
        <v>3.5</v>
      </c>
      <c r="E271" s="62">
        <f>+H271*I262</f>
        <v>6.4639999999999995</v>
      </c>
      <c r="F271" s="30">
        <f t="shared" si="32"/>
        <v>22.623999999999999</v>
      </c>
      <c r="G271" s="296"/>
      <c r="H271" s="14">
        <v>0.04</v>
      </c>
      <c r="I271" s="315"/>
    </row>
    <row r="272" spans="1:9" x14ac:dyDescent="0.35">
      <c r="A272" s="290"/>
      <c r="B272" s="293"/>
      <c r="C272" s="63" t="s">
        <v>18</v>
      </c>
      <c r="D272" s="64">
        <v>3.5</v>
      </c>
      <c r="E272" s="65">
        <f>H272*I262</f>
        <v>81.608000000000004</v>
      </c>
      <c r="F272" s="30">
        <f t="shared" si="32"/>
        <v>285.62800000000004</v>
      </c>
      <c r="G272" s="296"/>
      <c r="H272" s="14">
        <v>0.505</v>
      </c>
      <c r="I272" s="315"/>
    </row>
    <row r="273" spans="1:9" x14ac:dyDescent="0.35">
      <c r="A273" s="290"/>
      <c r="B273" s="293"/>
      <c r="C273" s="66" t="s">
        <v>19</v>
      </c>
      <c r="D273" s="67">
        <v>1.5</v>
      </c>
      <c r="E273" s="68">
        <f>H273*I262</f>
        <v>22.624000000000002</v>
      </c>
      <c r="F273" s="30">
        <f t="shared" si="32"/>
        <v>33.936000000000007</v>
      </c>
      <c r="G273" s="296"/>
      <c r="H273" s="14">
        <v>0.14000000000000001</v>
      </c>
      <c r="I273" s="315"/>
    </row>
    <row r="274" spans="1:9" x14ac:dyDescent="0.35">
      <c r="A274" s="290"/>
      <c r="B274" s="293"/>
      <c r="C274" s="27" t="s">
        <v>20</v>
      </c>
      <c r="D274" s="28">
        <v>3</v>
      </c>
      <c r="E274" s="29">
        <f>H274*I262</f>
        <v>96.96</v>
      </c>
      <c r="F274" s="30">
        <f>D274*E274</f>
        <v>290.88</v>
      </c>
      <c r="G274" s="296"/>
      <c r="H274" s="14">
        <v>0.6</v>
      </c>
      <c r="I274" s="315"/>
    </row>
    <row r="275" spans="1:9" ht="15" thickBot="1" x14ac:dyDescent="0.4">
      <c r="A275" s="291"/>
      <c r="B275" s="294"/>
      <c r="C275" s="31" t="s">
        <v>21</v>
      </c>
      <c r="D275" s="32">
        <v>1.9</v>
      </c>
      <c r="E275" s="33">
        <f>H275*I262</f>
        <v>64.64</v>
      </c>
      <c r="F275" s="34">
        <f>D275*E275</f>
        <v>122.81599999999999</v>
      </c>
      <c r="G275" s="297"/>
      <c r="H275" s="35">
        <v>0.4</v>
      </c>
      <c r="I275" s="328"/>
    </row>
    <row r="276" spans="1:9" x14ac:dyDescent="0.35">
      <c r="A276" s="289">
        <v>44070</v>
      </c>
      <c r="B276" s="292" t="s">
        <v>11</v>
      </c>
      <c r="C276" s="52" t="s">
        <v>80</v>
      </c>
      <c r="D276" s="53">
        <v>5</v>
      </c>
      <c r="E276" s="54">
        <f>H276*I276</f>
        <v>24.617600000000003</v>
      </c>
      <c r="F276" s="30">
        <f t="shared" si="32"/>
        <v>123.08800000000002</v>
      </c>
      <c r="G276" s="295">
        <f>SUM(F276:F289)</f>
        <v>1495.4238400000004</v>
      </c>
      <c r="H276" s="14">
        <v>0.157</v>
      </c>
      <c r="I276" s="320">
        <f>[1]Feuil1!$G$28+([1]Feuil1!$G$28*N3)</f>
        <v>156.80000000000001</v>
      </c>
    </row>
    <row r="277" spans="1:9" x14ac:dyDescent="0.35">
      <c r="A277" s="290"/>
      <c r="B277" s="293"/>
      <c r="C277" s="245" t="s">
        <v>13</v>
      </c>
      <c r="D277" s="247">
        <v>5.9</v>
      </c>
      <c r="E277" s="249">
        <f>H277*I276</f>
        <v>74.009600000000006</v>
      </c>
      <c r="F277" s="250">
        <f t="shared" si="32"/>
        <v>436.65664000000004</v>
      </c>
      <c r="G277" s="296"/>
      <c r="H277" s="238">
        <v>0.47199999999999998</v>
      </c>
      <c r="I277" s="315"/>
    </row>
    <row r="278" spans="1:9" x14ac:dyDescent="0.35">
      <c r="A278" s="290"/>
      <c r="B278" s="293"/>
      <c r="C278" s="246"/>
      <c r="D278" s="248"/>
      <c r="E278" s="249"/>
      <c r="F278" s="251"/>
      <c r="G278" s="296"/>
      <c r="H278" s="251"/>
      <c r="I278" s="315"/>
    </row>
    <row r="279" spans="1:9" x14ac:dyDescent="0.35">
      <c r="A279" s="290"/>
      <c r="B279" s="293"/>
      <c r="C279" s="55" t="s">
        <v>14</v>
      </c>
      <c r="D279" s="56">
        <v>3</v>
      </c>
      <c r="E279" s="57">
        <f>H279*I276</f>
        <v>14.582400000000002</v>
      </c>
      <c r="F279" s="30">
        <f t="shared" ref="F279:F280" si="33">D279*E279</f>
        <v>43.747200000000007</v>
      </c>
      <c r="G279" s="296"/>
      <c r="H279" s="14">
        <v>9.2999999999999999E-2</v>
      </c>
      <c r="I279" s="315"/>
    </row>
    <row r="280" spans="1:9" x14ac:dyDescent="0.35">
      <c r="A280" s="290"/>
      <c r="B280" s="293"/>
      <c r="C280" s="298" t="s">
        <v>15</v>
      </c>
      <c r="D280" s="254">
        <v>4</v>
      </c>
      <c r="E280" s="54">
        <v>7</v>
      </c>
      <c r="F280" s="30">
        <f t="shared" si="33"/>
        <v>28</v>
      </c>
      <c r="G280" s="296"/>
      <c r="H280" s="238">
        <v>9.2999999999999999E-2</v>
      </c>
      <c r="I280" s="315"/>
    </row>
    <row r="281" spans="1:9" x14ac:dyDescent="0.35">
      <c r="A281" s="290"/>
      <c r="B281" s="293"/>
      <c r="C281" s="299"/>
      <c r="D281" s="255"/>
      <c r="E281" s="54">
        <v>8</v>
      </c>
      <c r="F281" s="30">
        <f>D280*E281</f>
        <v>32</v>
      </c>
      <c r="G281" s="296"/>
      <c r="H281" s="251"/>
      <c r="I281" s="315"/>
    </row>
    <row r="282" spans="1:9" x14ac:dyDescent="0.35">
      <c r="A282" s="290"/>
      <c r="B282" s="293"/>
      <c r="C282" s="256" t="s">
        <v>16</v>
      </c>
      <c r="D282" s="58">
        <v>3</v>
      </c>
      <c r="E282" s="59">
        <v>9</v>
      </c>
      <c r="F282" s="30">
        <f t="shared" ref="F282:F291" si="34">D282*E282</f>
        <v>27</v>
      </c>
      <c r="G282" s="296"/>
      <c r="H282" s="238">
        <v>0.185</v>
      </c>
      <c r="I282" s="315"/>
    </row>
    <row r="283" spans="1:9" x14ac:dyDescent="0.35">
      <c r="A283" s="290"/>
      <c r="B283" s="293"/>
      <c r="C283" s="300"/>
      <c r="D283" s="58">
        <v>3.5</v>
      </c>
      <c r="E283" s="59">
        <v>9</v>
      </c>
      <c r="F283" s="30">
        <f t="shared" si="34"/>
        <v>31.5</v>
      </c>
      <c r="G283" s="296"/>
      <c r="H283" s="251"/>
      <c r="I283" s="315"/>
    </row>
    <row r="284" spans="1:9" x14ac:dyDescent="0.35">
      <c r="A284" s="290"/>
      <c r="B284" s="293"/>
      <c r="C284" s="300"/>
      <c r="D284" s="58">
        <v>4</v>
      </c>
      <c r="E284" s="59">
        <v>10</v>
      </c>
      <c r="F284" s="30">
        <f t="shared" si="34"/>
        <v>40</v>
      </c>
      <c r="G284" s="296"/>
      <c r="H284" s="251"/>
      <c r="I284" s="315"/>
    </row>
    <row r="285" spans="1:9" x14ac:dyDescent="0.35">
      <c r="A285" s="290"/>
      <c r="B285" s="293"/>
      <c r="C285" s="60" t="s">
        <v>17</v>
      </c>
      <c r="D285" s="61">
        <v>3.5</v>
      </c>
      <c r="E285" s="62">
        <f>H285*I276</f>
        <v>6.2720000000000002</v>
      </c>
      <c r="F285" s="30">
        <f t="shared" si="34"/>
        <v>21.952000000000002</v>
      </c>
      <c r="G285" s="296"/>
      <c r="H285" s="14">
        <v>0.04</v>
      </c>
      <c r="I285" s="315"/>
    </row>
    <row r="286" spans="1:9" x14ac:dyDescent="0.35">
      <c r="A286" s="290"/>
      <c r="B286" s="293"/>
      <c r="C286" s="63" t="s">
        <v>18</v>
      </c>
      <c r="D286" s="64">
        <v>3.5</v>
      </c>
      <c r="E286" s="65">
        <f>H286*I276</f>
        <v>79.184000000000012</v>
      </c>
      <c r="F286" s="30">
        <f t="shared" si="34"/>
        <v>277.14400000000006</v>
      </c>
      <c r="G286" s="296"/>
      <c r="H286" s="14">
        <v>0.505</v>
      </c>
      <c r="I286" s="315"/>
    </row>
    <row r="287" spans="1:9" x14ac:dyDescent="0.35">
      <c r="A287" s="290"/>
      <c r="B287" s="293"/>
      <c r="C287" s="66" t="s">
        <v>19</v>
      </c>
      <c r="D287" s="67">
        <v>1.5</v>
      </c>
      <c r="E287" s="68">
        <f>H287*I276</f>
        <v>21.952000000000005</v>
      </c>
      <c r="F287" s="30">
        <f t="shared" si="34"/>
        <v>32.928000000000011</v>
      </c>
      <c r="G287" s="296"/>
      <c r="H287" s="14">
        <v>0.14000000000000001</v>
      </c>
      <c r="I287" s="315"/>
    </row>
    <row r="288" spans="1:9" x14ac:dyDescent="0.35">
      <c r="A288" s="290"/>
      <c r="B288" s="293"/>
      <c r="C288" s="27" t="s">
        <v>20</v>
      </c>
      <c r="D288" s="28">
        <v>3</v>
      </c>
      <c r="E288" s="29">
        <f>H288*I276</f>
        <v>94.08</v>
      </c>
      <c r="F288" s="30">
        <f>D288*E288</f>
        <v>282.24</v>
      </c>
      <c r="G288" s="296"/>
      <c r="H288" s="14">
        <v>0.6</v>
      </c>
      <c r="I288" s="315"/>
    </row>
    <row r="289" spans="1:9" ht="15" thickBot="1" x14ac:dyDescent="0.4">
      <c r="A289" s="291"/>
      <c r="B289" s="294"/>
      <c r="C289" s="31" t="s">
        <v>21</v>
      </c>
      <c r="D289" s="32">
        <v>1.9</v>
      </c>
      <c r="E289" s="33">
        <f>H289*I276</f>
        <v>62.720000000000006</v>
      </c>
      <c r="F289" s="34">
        <f>D289*E289</f>
        <v>119.16800000000001</v>
      </c>
      <c r="G289" s="297"/>
      <c r="H289" s="35">
        <v>0.4</v>
      </c>
      <c r="I289" s="328"/>
    </row>
    <row r="290" spans="1:9" x14ac:dyDescent="0.35">
      <c r="A290" s="289">
        <v>44071</v>
      </c>
      <c r="B290" s="292" t="s">
        <v>11</v>
      </c>
      <c r="C290" s="52" t="s">
        <v>80</v>
      </c>
      <c r="D290" s="53">
        <v>5</v>
      </c>
      <c r="E290" s="54">
        <f>H290*I290</f>
        <v>24.115199999999998</v>
      </c>
      <c r="F290" s="30">
        <f t="shared" si="34"/>
        <v>120.57599999999999</v>
      </c>
      <c r="G290" s="295">
        <f>SUM(F290:F303)</f>
        <v>1464.1396800000002</v>
      </c>
      <c r="H290" s="14">
        <v>0.157</v>
      </c>
      <c r="I290" s="320">
        <f>([1]Feuil1!$G$29+([1]Feuil1!$G$29*N3))</f>
        <v>153.6</v>
      </c>
    </row>
    <row r="291" spans="1:9" x14ac:dyDescent="0.35">
      <c r="A291" s="290"/>
      <c r="B291" s="293"/>
      <c r="C291" s="245" t="s">
        <v>13</v>
      </c>
      <c r="D291" s="247">
        <v>5.9</v>
      </c>
      <c r="E291" s="249">
        <f>H291*I290</f>
        <v>72.499199999999988</v>
      </c>
      <c r="F291" s="250">
        <f t="shared" si="34"/>
        <v>427.74527999999998</v>
      </c>
      <c r="G291" s="296"/>
      <c r="H291" s="238">
        <v>0.47199999999999998</v>
      </c>
      <c r="I291" s="315"/>
    </row>
    <row r="292" spans="1:9" x14ac:dyDescent="0.35">
      <c r="A292" s="290"/>
      <c r="B292" s="293"/>
      <c r="C292" s="246"/>
      <c r="D292" s="248"/>
      <c r="E292" s="249"/>
      <c r="F292" s="251"/>
      <c r="G292" s="296"/>
      <c r="H292" s="251"/>
      <c r="I292" s="315"/>
    </row>
    <row r="293" spans="1:9" x14ac:dyDescent="0.35">
      <c r="A293" s="290"/>
      <c r="B293" s="293"/>
      <c r="C293" s="55" t="s">
        <v>14</v>
      </c>
      <c r="D293" s="56">
        <v>3</v>
      </c>
      <c r="E293" s="57">
        <f>H293*I290</f>
        <v>14.284799999999999</v>
      </c>
      <c r="F293" s="30">
        <f t="shared" ref="F293:F294" si="35">D293*E293</f>
        <v>42.854399999999998</v>
      </c>
      <c r="G293" s="296"/>
      <c r="H293" s="14">
        <v>9.2999999999999999E-2</v>
      </c>
      <c r="I293" s="315"/>
    </row>
    <row r="294" spans="1:9" x14ac:dyDescent="0.35">
      <c r="A294" s="290"/>
      <c r="B294" s="293"/>
      <c r="C294" s="298" t="s">
        <v>15</v>
      </c>
      <c r="D294" s="254">
        <v>4</v>
      </c>
      <c r="E294" s="54">
        <v>7</v>
      </c>
      <c r="F294" s="30">
        <f t="shared" si="35"/>
        <v>28</v>
      </c>
      <c r="G294" s="296"/>
      <c r="H294" s="238">
        <v>9.2999999999999999E-2</v>
      </c>
      <c r="I294" s="315"/>
    </row>
    <row r="295" spans="1:9" x14ac:dyDescent="0.35">
      <c r="A295" s="290"/>
      <c r="B295" s="293"/>
      <c r="C295" s="299"/>
      <c r="D295" s="255"/>
      <c r="E295" s="54">
        <v>7</v>
      </c>
      <c r="F295" s="30">
        <f>D294*E295</f>
        <v>28</v>
      </c>
      <c r="G295" s="296"/>
      <c r="H295" s="251"/>
      <c r="I295" s="315"/>
    </row>
    <row r="296" spans="1:9" x14ac:dyDescent="0.35">
      <c r="A296" s="290"/>
      <c r="B296" s="293"/>
      <c r="C296" s="256" t="s">
        <v>16</v>
      </c>
      <c r="D296" s="58">
        <v>3</v>
      </c>
      <c r="E296" s="59">
        <v>9</v>
      </c>
      <c r="F296" s="30">
        <f t="shared" ref="F296:F305" si="36">D296*E296</f>
        <v>27</v>
      </c>
      <c r="G296" s="296"/>
      <c r="H296" s="238">
        <v>0.185</v>
      </c>
      <c r="I296" s="315"/>
    </row>
    <row r="297" spans="1:9" x14ac:dyDescent="0.35">
      <c r="A297" s="290"/>
      <c r="B297" s="293"/>
      <c r="C297" s="300"/>
      <c r="D297" s="58">
        <v>3.5</v>
      </c>
      <c r="E297" s="59">
        <v>9</v>
      </c>
      <c r="F297" s="30">
        <f t="shared" si="36"/>
        <v>31.5</v>
      </c>
      <c r="G297" s="296"/>
      <c r="H297" s="251"/>
      <c r="I297" s="315"/>
    </row>
    <row r="298" spans="1:9" x14ac:dyDescent="0.35">
      <c r="A298" s="290"/>
      <c r="B298" s="293"/>
      <c r="C298" s="300"/>
      <c r="D298" s="58">
        <v>4</v>
      </c>
      <c r="E298" s="59">
        <v>10</v>
      </c>
      <c r="F298" s="30">
        <f t="shared" si="36"/>
        <v>40</v>
      </c>
      <c r="G298" s="296"/>
      <c r="H298" s="251"/>
      <c r="I298" s="315"/>
    </row>
    <row r="299" spans="1:9" x14ac:dyDescent="0.35">
      <c r="A299" s="290"/>
      <c r="B299" s="293"/>
      <c r="C299" s="60" t="s">
        <v>17</v>
      </c>
      <c r="D299" s="61">
        <v>3.5</v>
      </c>
      <c r="E299" s="62">
        <f>H299*I290</f>
        <v>6.1440000000000001</v>
      </c>
      <c r="F299" s="30">
        <f t="shared" si="36"/>
        <v>21.504000000000001</v>
      </c>
      <c r="G299" s="296"/>
      <c r="H299" s="14">
        <v>0.04</v>
      </c>
      <c r="I299" s="315"/>
    </row>
    <row r="300" spans="1:9" x14ac:dyDescent="0.35">
      <c r="A300" s="290"/>
      <c r="B300" s="293"/>
      <c r="C300" s="63" t="s">
        <v>18</v>
      </c>
      <c r="D300" s="64">
        <v>3.5</v>
      </c>
      <c r="E300" s="65">
        <f>H300*I290</f>
        <v>77.567999999999998</v>
      </c>
      <c r="F300" s="30">
        <f t="shared" si="36"/>
        <v>271.488</v>
      </c>
      <c r="G300" s="296"/>
      <c r="H300" s="14">
        <v>0.505</v>
      </c>
      <c r="I300" s="315"/>
    </row>
    <row r="301" spans="1:9" x14ac:dyDescent="0.35">
      <c r="A301" s="290"/>
      <c r="B301" s="293"/>
      <c r="C301" s="66" t="s">
        <v>19</v>
      </c>
      <c r="D301" s="67">
        <v>1.5</v>
      </c>
      <c r="E301" s="68">
        <f>H301*I290</f>
        <v>21.504000000000001</v>
      </c>
      <c r="F301" s="30">
        <f t="shared" si="36"/>
        <v>32.256</v>
      </c>
      <c r="G301" s="296"/>
      <c r="H301" s="14">
        <v>0.14000000000000001</v>
      </c>
      <c r="I301" s="315"/>
    </row>
    <row r="302" spans="1:9" x14ac:dyDescent="0.35">
      <c r="A302" s="290"/>
      <c r="B302" s="293"/>
      <c r="C302" s="27" t="s">
        <v>20</v>
      </c>
      <c r="D302" s="28">
        <v>3</v>
      </c>
      <c r="E302" s="29">
        <f>H302*I290</f>
        <v>92.16</v>
      </c>
      <c r="F302" s="30">
        <f>D302*E302</f>
        <v>276.48</v>
      </c>
      <c r="G302" s="296"/>
      <c r="H302" s="14">
        <v>0.6</v>
      </c>
      <c r="I302" s="315"/>
    </row>
    <row r="303" spans="1:9" ht="15" thickBot="1" x14ac:dyDescent="0.4">
      <c r="A303" s="291"/>
      <c r="B303" s="294"/>
      <c r="C303" s="31" t="s">
        <v>21</v>
      </c>
      <c r="D303" s="32">
        <v>1.9</v>
      </c>
      <c r="E303" s="33">
        <f>H303*I290</f>
        <v>61.44</v>
      </c>
      <c r="F303" s="34">
        <f>D303*E303</f>
        <v>116.73599999999999</v>
      </c>
      <c r="G303" s="297"/>
      <c r="H303" s="35">
        <v>0.4</v>
      </c>
      <c r="I303" s="328"/>
    </row>
    <row r="304" spans="1:9" x14ac:dyDescent="0.35">
      <c r="A304" s="289">
        <v>44072</v>
      </c>
      <c r="B304" s="292" t="s">
        <v>11</v>
      </c>
      <c r="C304" s="52" t="s">
        <v>80</v>
      </c>
      <c r="D304" s="53">
        <v>5</v>
      </c>
      <c r="E304" s="54">
        <f>H304*I304</f>
        <v>45.467200000000005</v>
      </c>
      <c r="F304" s="30">
        <f t="shared" si="36"/>
        <v>227.33600000000001</v>
      </c>
      <c r="G304" s="295">
        <f>SUM(F304:F317)</f>
        <v>2759.71648</v>
      </c>
      <c r="H304" s="14">
        <v>0.157</v>
      </c>
      <c r="I304" s="320">
        <f>[1]Feuil1!$G$30+([1]Feuil1!$G$30*N3)</f>
        <v>289.60000000000002</v>
      </c>
    </row>
    <row r="305" spans="1:9" x14ac:dyDescent="0.35">
      <c r="A305" s="290"/>
      <c r="B305" s="293"/>
      <c r="C305" s="245" t="s">
        <v>13</v>
      </c>
      <c r="D305" s="247">
        <v>5.9</v>
      </c>
      <c r="E305" s="249">
        <f>H305*I304</f>
        <v>136.69120000000001</v>
      </c>
      <c r="F305" s="250">
        <f t="shared" si="36"/>
        <v>806.47808000000009</v>
      </c>
      <c r="G305" s="296"/>
      <c r="H305" s="238">
        <v>0.47199999999999998</v>
      </c>
      <c r="I305" s="315"/>
    </row>
    <row r="306" spans="1:9" x14ac:dyDescent="0.35">
      <c r="A306" s="290"/>
      <c r="B306" s="293"/>
      <c r="C306" s="246"/>
      <c r="D306" s="248"/>
      <c r="E306" s="249"/>
      <c r="F306" s="251"/>
      <c r="G306" s="296"/>
      <c r="H306" s="251"/>
      <c r="I306" s="315"/>
    </row>
    <row r="307" spans="1:9" x14ac:dyDescent="0.35">
      <c r="A307" s="290"/>
      <c r="B307" s="293"/>
      <c r="C307" s="55" t="s">
        <v>14</v>
      </c>
      <c r="D307" s="56">
        <v>3</v>
      </c>
      <c r="E307" s="57">
        <f>H307*I304</f>
        <v>26.9328</v>
      </c>
      <c r="F307" s="30">
        <f t="shared" ref="F307:F308" si="37">D307*E307</f>
        <v>80.798400000000001</v>
      </c>
      <c r="G307" s="296"/>
      <c r="H307" s="14">
        <v>9.2999999999999999E-2</v>
      </c>
      <c r="I307" s="315"/>
    </row>
    <row r="308" spans="1:9" x14ac:dyDescent="0.35">
      <c r="A308" s="290"/>
      <c r="B308" s="293"/>
      <c r="C308" s="298" t="s">
        <v>15</v>
      </c>
      <c r="D308" s="254">
        <v>4</v>
      </c>
      <c r="E308" s="54">
        <v>13</v>
      </c>
      <c r="F308" s="30">
        <f t="shared" si="37"/>
        <v>52</v>
      </c>
      <c r="G308" s="296"/>
      <c r="H308" s="238">
        <v>9.2999999999999999E-2</v>
      </c>
      <c r="I308" s="315"/>
    </row>
    <row r="309" spans="1:9" x14ac:dyDescent="0.35">
      <c r="A309" s="290"/>
      <c r="B309" s="293"/>
      <c r="C309" s="299"/>
      <c r="D309" s="255"/>
      <c r="E309" s="54">
        <v>14</v>
      </c>
      <c r="F309" s="30">
        <f>D308*E309</f>
        <v>56</v>
      </c>
      <c r="G309" s="296"/>
      <c r="H309" s="251"/>
      <c r="I309" s="315"/>
    </row>
    <row r="310" spans="1:9" x14ac:dyDescent="0.35">
      <c r="A310" s="290"/>
      <c r="B310" s="293"/>
      <c r="C310" s="256" t="s">
        <v>16</v>
      </c>
      <c r="D310" s="58">
        <v>3</v>
      </c>
      <c r="E310" s="59">
        <v>17</v>
      </c>
      <c r="F310" s="30">
        <f t="shared" ref="F310:F319" si="38">D310*E310</f>
        <v>51</v>
      </c>
      <c r="G310" s="296"/>
      <c r="H310" s="238">
        <v>0.185</v>
      </c>
      <c r="I310" s="315"/>
    </row>
    <row r="311" spans="1:9" x14ac:dyDescent="0.35">
      <c r="A311" s="290"/>
      <c r="B311" s="293"/>
      <c r="C311" s="300"/>
      <c r="D311" s="58">
        <v>3.5</v>
      </c>
      <c r="E311" s="59">
        <v>17</v>
      </c>
      <c r="F311" s="30">
        <f t="shared" si="38"/>
        <v>59.5</v>
      </c>
      <c r="G311" s="296"/>
      <c r="H311" s="251"/>
      <c r="I311" s="315"/>
    </row>
    <row r="312" spans="1:9" x14ac:dyDescent="0.35">
      <c r="A312" s="290"/>
      <c r="B312" s="293"/>
      <c r="C312" s="300"/>
      <c r="D312" s="58">
        <v>4</v>
      </c>
      <c r="E312" s="59">
        <v>18</v>
      </c>
      <c r="F312" s="30">
        <f t="shared" si="38"/>
        <v>72</v>
      </c>
      <c r="G312" s="296"/>
      <c r="H312" s="251"/>
      <c r="I312" s="315"/>
    </row>
    <row r="313" spans="1:9" x14ac:dyDescent="0.35">
      <c r="A313" s="290"/>
      <c r="B313" s="293"/>
      <c r="C313" s="60" t="s">
        <v>17</v>
      </c>
      <c r="D313" s="61">
        <v>3.5</v>
      </c>
      <c r="E313" s="62">
        <f>H313*I304</f>
        <v>11.584000000000001</v>
      </c>
      <c r="F313" s="30">
        <f t="shared" si="38"/>
        <v>40.544000000000004</v>
      </c>
      <c r="G313" s="296"/>
      <c r="H313" s="14">
        <v>0.04</v>
      </c>
      <c r="I313" s="315"/>
    </row>
    <row r="314" spans="1:9" x14ac:dyDescent="0.35">
      <c r="A314" s="290"/>
      <c r="B314" s="293"/>
      <c r="C314" s="63" t="s">
        <v>18</v>
      </c>
      <c r="D314" s="64">
        <v>3.5</v>
      </c>
      <c r="E314" s="65">
        <f>H314*I304</f>
        <v>146.24800000000002</v>
      </c>
      <c r="F314" s="30">
        <f t="shared" si="38"/>
        <v>511.86800000000005</v>
      </c>
      <c r="G314" s="296"/>
      <c r="H314" s="14">
        <v>0.505</v>
      </c>
      <c r="I314" s="315"/>
    </row>
    <row r="315" spans="1:9" x14ac:dyDescent="0.35">
      <c r="A315" s="290"/>
      <c r="B315" s="293"/>
      <c r="C315" s="66" t="s">
        <v>19</v>
      </c>
      <c r="D315" s="67">
        <v>1.5</v>
      </c>
      <c r="E315" s="68">
        <f>H315*I304</f>
        <v>40.544000000000004</v>
      </c>
      <c r="F315" s="30">
        <f t="shared" si="38"/>
        <v>60.816000000000003</v>
      </c>
      <c r="G315" s="296"/>
      <c r="H315" s="14">
        <v>0.14000000000000001</v>
      </c>
      <c r="I315" s="315"/>
    </row>
    <row r="316" spans="1:9" x14ac:dyDescent="0.35">
      <c r="A316" s="290"/>
      <c r="B316" s="293"/>
      <c r="C316" s="27" t="s">
        <v>20</v>
      </c>
      <c r="D316" s="28">
        <v>3</v>
      </c>
      <c r="E316" s="29">
        <f>H316*I304</f>
        <v>173.76000000000002</v>
      </c>
      <c r="F316" s="30">
        <f>D316*E316</f>
        <v>521.28000000000009</v>
      </c>
      <c r="G316" s="296"/>
      <c r="H316" s="14">
        <v>0.6</v>
      </c>
      <c r="I316" s="315"/>
    </row>
    <row r="317" spans="1:9" ht="15" thickBot="1" x14ac:dyDescent="0.4">
      <c r="A317" s="291"/>
      <c r="B317" s="294"/>
      <c r="C317" s="31" t="s">
        <v>21</v>
      </c>
      <c r="D317" s="32">
        <v>1.9</v>
      </c>
      <c r="E317" s="33">
        <f>H317*I304</f>
        <v>115.84000000000002</v>
      </c>
      <c r="F317" s="34">
        <f>D317*E317</f>
        <v>220.09600000000003</v>
      </c>
      <c r="G317" s="297"/>
      <c r="H317" s="35">
        <v>0.4</v>
      </c>
      <c r="I317" s="328"/>
    </row>
    <row r="318" spans="1:9" x14ac:dyDescent="0.35">
      <c r="A318" s="289">
        <v>44073</v>
      </c>
      <c r="B318" s="292" t="s">
        <v>11</v>
      </c>
      <c r="C318" s="52" t="s">
        <v>80</v>
      </c>
      <c r="D318" s="53">
        <v>5</v>
      </c>
      <c r="E318" s="54">
        <f>H318*I318</f>
        <v>21.352</v>
      </c>
      <c r="F318" s="30">
        <f t="shared" si="38"/>
        <v>106.76</v>
      </c>
      <c r="G318" s="295">
        <f>SUM(F318:F331)</f>
        <v>1299.5767999999998</v>
      </c>
      <c r="H318" s="14">
        <v>0.157</v>
      </c>
      <c r="I318" s="320">
        <f>[1]Feuil1!$G$31+([1]Feuil1!$G$31*N3)</f>
        <v>136</v>
      </c>
    </row>
    <row r="319" spans="1:9" x14ac:dyDescent="0.35">
      <c r="A319" s="290"/>
      <c r="B319" s="293"/>
      <c r="C319" s="245" t="s">
        <v>13</v>
      </c>
      <c r="D319" s="247">
        <v>5.9</v>
      </c>
      <c r="E319" s="249">
        <f>H319*I318</f>
        <v>64.191999999999993</v>
      </c>
      <c r="F319" s="250">
        <f t="shared" si="38"/>
        <v>378.7328</v>
      </c>
      <c r="G319" s="296"/>
      <c r="H319" s="238">
        <v>0.47199999999999998</v>
      </c>
      <c r="I319" s="315"/>
    </row>
    <row r="320" spans="1:9" x14ac:dyDescent="0.35">
      <c r="A320" s="290"/>
      <c r="B320" s="293"/>
      <c r="C320" s="246"/>
      <c r="D320" s="248"/>
      <c r="E320" s="249"/>
      <c r="F320" s="251"/>
      <c r="G320" s="296"/>
      <c r="H320" s="251"/>
      <c r="I320" s="315"/>
    </row>
    <row r="321" spans="1:9" x14ac:dyDescent="0.35">
      <c r="A321" s="290"/>
      <c r="B321" s="293"/>
      <c r="C321" s="55" t="s">
        <v>14</v>
      </c>
      <c r="D321" s="56">
        <v>3</v>
      </c>
      <c r="E321" s="57">
        <f>H321*I318</f>
        <v>12.648</v>
      </c>
      <c r="F321" s="30">
        <f t="shared" ref="F321:F322" si="39">D321*E321</f>
        <v>37.944000000000003</v>
      </c>
      <c r="G321" s="296"/>
      <c r="H321" s="14">
        <v>9.2999999999999999E-2</v>
      </c>
      <c r="I321" s="315"/>
    </row>
    <row r="322" spans="1:9" x14ac:dyDescent="0.35">
      <c r="A322" s="290"/>
      <c r="B322" s="293"/>
      <c r="C322" s="298" t="s">
        <v>15</v>
      </c>
      <c r="D322" s="254">
        <v>4</v>
      </c>
      <c r="E322" s="54">
        <v>6</v>
      </c>
      <c r="F322" s="30">
        <f t="shared" si="39"/>
        <v>24</v>
      </c>
      <c r="G322" s="296"/>
      <c r="H322" s="238">
        <v>9.2999999999999999E-2</v>
      </c>
      <c r="I322" s="315"/>
    </row>
    <row r="323" spans="1:9" x14ac:dyDescent="0.35">
      <c r="A323" s="290"/>
      <c r="B323" s="293"/>
      <c r="C323" s="299"/>
      <c r="D323" s="255"/>
      <c r="E323" s="54">
        <v>7</v>
      </c>
      <c r="F323" s="30">
        <f>D322*E323</f>
        <v>28</v>
      </c>
      <c r="G323" s="296"/>
      <c r="H323" s="251"/>
      <c r="I323" s="315"/>
    </row>
    <row r="324" spans="1:9" x14ac:dyDescent="0.35">
      <c r="A324" s="290"/>
      <c r="B324" s="293"/>
      <c r="C324" s="256" t="s">
        <v>16</v>
      </c>
      <c r="D324" s="58">
        <v>3</v>
      </c>
      <c r="E324" s="59">
        <v>8</v>
      </c>
      <c r="F324" s="30">
        <f t="shared" ref="F324:F333" si="40">D324*E324</f>
        <v>24</v>
      </c>
      <c r="G324" s="296"/>
      <c r="H324" s="238">
        <v>0.185</v>
      </c>
      <c r="I324" s="315"/>
    </row>
    <row r="325" spans="1:9" x14ac:dyDescent="0.35">
      <c r="A325" s="290"/>
      <c r="B325" s="293"/>
      <c r="C325" s="300"/>
      <c r="D325" s="58">
        <v>3.5</v>
      </c>
      <c r="E325" s="59">
        <v>8</v>
      </c>
      <c r="F325" s="30">
        <f t="shared" si="40"/>
        <v>28</v>
      </c>
      <c r="G325" s="296"/>
      <c r="H325" s="251"/>
      <c r="I325" s="315"/>
    </row>
    <row r="326" spans="1:9" x14ac:dyDescent="0.35">
      <c r="A326" s="290"/>
      <c r="B326" s="293"/>
      <c r="C326" s="300"/>
      <c r="D326" s="58">
        <v>4</v>
      </c>
      <c r="E326" s="59">
        <v>9</v>
      </c>
      <c r="F326" s="30">
        <f t="shared" si="40"/>
        <v>36</v>
      </c>
      <c r="G326" s="296"/>
      <c r="H326" s="251"/>
      <c r="I326" s="315"/>
    </row>
    <row r="327" spans="1:9" x14ac:dyDescent="0.35">
      <c r="A327" s="290"/>
      <c r="B327" s="293"/>
      <c r="C327" s="60" t="s">
        <v>17</v>
      </c>
      <c r="D327" s="61">
        <v>3.5</v>
      </c>
      <c r="E327" s="62">
        <f>H327*I318</f>
        <v>5.44</v>
      </c>
      <c r="F327" s="30">
        <f t="shared" si="40"/>
        <v>19.040000000000003</v>
      </c>
      <c r="G327" s="296"/>
      <c r="H327" s="14">
        <v>0.04</v>
      </c>
      <c r="I327" s="315"/>
    </row>
    <row r="328" spans="1:9" x14ac:dyDescent="0.35">
      <c r="A328" s="290"/>
      <c r="B328" s="293"/>
      <c r="C328" s="63" t="s">
        <v>18</v>
      </c>
      <c r="D328" s="64">
        <v>3.5</v>
      </c>
      <c r="E328" s="65">
        <f>H328*I318</f>
        <v>68.680000000000007</v>
      </c>
      <c r="F328" s="30">
        <f t="shared" si="40"/>
        <v>240.38000000000002</v>
      </c>
      <c r="G328" s="296"/>
      <c r="H328" s="14">
        <v>0.505</v>
      </c>
      <c r="I328" s="315"/>
    </row>
    <row r="329" spans="1:9" x14ac:dyDescent="0.35">
      <c r="A329" s="290"/>
      <c r="B329" s="293"/>
      <c r="C329" s="66" t="s">
        <v>19</v>
      </c>
      <c r="D329" s="67">
        <v>1.5</v>
      </c>
      <c r="E329" s="68">
        <f>H329*I318</f>
        <v>19.040000000000003</v>
      </c>
      <c r="F329" s="30">
        <f t="shared" si="40"/>
        <v>28.560000000000002</v>
      </c>
      <c r="G329" s="296"/>
      <c r="H329" s="14">
        <v>0.14000000000000001</v>
      </c>
      <c r="I329" s="315"/>
    </row>
    <row r="330" spans="1:9" x14ac:dyDescent="0.35">
      <c r="A330" s="290"/>
      <c r="B330" s="293"/>
      <c r="C330" s="27" t="s">
        <v>20</v>
      </c>
      <c r="D330" s="28">
        <v>3</v>
      </c>
      <c r="E330" s="29">
        <f>H330*I318</f>
        <v>81.599999999999994</v>
      </c>
      <c r="F330" s="30">
        <f>D330*E330</f>
        <v>244.79999999999998</v>
      </c>
      <c r="G330" s="296"/>
      <c r="H330" s="14">
        <v>0.6</v>
      </c>
      <c r="I330" s="315"/>
    </row>
    <row r="331" spans="1:9" ht="15" thickBot="1" x14ac:dyDescent="0.4">
      <c r="A331" s="291"/>
      <c r="B331" s="294"/>
      <c r="C331" s="31" t="s">
        <v>21</v>
      </c>
      <c r="D331" s="32">
        <v>1.9</v>
      </c>
      <c r="E331" s="33">
        <f>H331*I318</f>
        <v>54.400000000000006</v>
      </c>
      <c r="F331" s="34">
        <f>D331*E331</f>
        <v>103.36</v>
      </c>
      <c r="G331" s="297"/>
      <c r="H331" s="35">
        <v>0.4</v>
      </c>
      <c r="I331" s="328"/>
    </row>
    <row r="332" spans="1:9" x14ac:dyDescent="0.35">
      <c r="A332" s="289">
        <v>44074</v>
      </c>
      <c r="B332" s="292" t="s">
        <v>11</v>
      </c>
      <c r="C332" s="52" t="s">
        <v>80</v>
      </c>
      <c r="D332" s="53">
        <v>5</v>
      </c>
      <c r="E332" s="54">
        <f>H332*I332</f>
        <v>20.598399999999998</v>
      </c>
      <c r="F332" s="30">
        <f t="shared" si="40"/>
        <v>102.99199999999999</v>
      </c>
      <c r="G332" s="295">
        <f>SUM(F332:F343)</f>
        <v>914.77856000000008</v>
      </c>
      <c r="H332" s="14">
        <v>0.157</v>
      </c>
      <c r="I332" s="320">
        <f>[1]Feuil1!$G$32+([1]Feuil1!$G$32*N3)</f>
        <v>131.19999999999999</v>
      </c>
    </row>
    <row r="333" spans="1:9" x14ac:dyDescent="0.35">
      <c r="A333" s="290"/>
      <c r="B333" s="293"/>
      <c r="C333" s="245" t="s">
        <v>13</v>
      </c>
      <c r="D333" s="247">
        <v>5.9</v>
      </c>
      <c r="E333" s="249">
        <f>H333*I332</f>
        <v>61.926399999999994</v>
      </c>
      <c r="F333" s="250">
        <f t="shared" si="40"/>
        <v>365.36575999999997</v>
      </c>
      <c r="G333" s="296"/>
      <c r="H333" s="238">
        <v>0.47199999999999998</v>
      </c>
      <c r="I333" s="315"/>
    </row>
    <row r="334" spans="1:9" x14ac:dyDescent="0.35">
      <c r="A334" s="290"/>
      <c r="B334" s="293"/>
      <c r="C334" s="246"/>
      <c r="D334" s="248"/>
      <c r="E334" s="249"/>
      <c r="F334" s="251"/>
      <c r="G334" s="296"/>
      <c r="H334" s="251"/>
      <c r="I334" s="315"/>
    </row>
    <row r="335" spans="1:9" x14ac:dyDescent="0.35">
      <c r="A335" s="290"/>
      <c r="B335" s="293"/>
      <c r="C335" s="55" t="s">
        <v>14</v>
      </c>
      <c r="D335" s="56">
        <v>3</v>
      </c>
      <c r="E335" s="57">
        <f>H335*I332</f>
        <v>12.201599999999999</v>
      </c>
      <c r="F335" s="30">
        <f t="shared" ref="F335:F336" si="41">D335*E335</f>
        <v>36.604799999999997</v>
      </c>
      <c r="G335" s="296"/>
      <c r="H335" s="14">
        <v>9.2999999999999999E-2</v>
      </c>
      <c r="I335" s="315"/>
    </row>
    <row r="336" spans="1:9" x14ac:dyDescent="0.35">
      <c r="A336" s="290"/>
      <c r="B336" s="293"/>
      <c r="C336" s="298" t="s">
        <v>15</v>
      </c>
      <c r="D336" s="254">
        <v>4</v>
      </c>
      <c r="E336" s="54">
        <v>6</v>
      </c>
      <c r="F336" s="30">
        <f t="shared" si="41"/>
        <v>24</v>
      </c>
      <c r="G336" s="296"/>
      <c r="H336" s="238">
        <v>9.2999999999999999E-2</v>
      </c>
      <c r="I336" s="315"/>
    </row>
    <row r="337" spans="1:10" x14ac:dyDescent="0.35">
      <c r="A337" s="290"/>
      <c r="B337" s="293"/>
      <c r="C337" s="299"/>
      <c r="D337" s="255"/>
      <c r="E337" s="54">
        <v>6</v>
      </c>
      <c r="F337" s="30">
        <f>D336*E337</f>
        <v>24</v>
      </c>
      <c r="G337" s="296"/>
      <c r="H337" s="251"/>
      <c r="I337" s="315"/>
    </row>
    <row r="338" spans="1:10" x14ac:dyDescent="0.35">
      <c r="A338" s="290"/>
      <c r="B338" s="293"/>
      <c r="C338" s="256" t="s">
        <v>16</v>
      </c>
      <c r="D338" s="58">
        <v>3</v>
      </c>
      <c r="E338" s="59">
        <v>8</v>
      </c>
      <c r="F338" s="30">
        <f t="shared" ref="F338:F343" si="42">D338*E338</f>
        <v>24</v>
      </c>
      <c r="G338" s="296"/>
      <c r="H338" s="238">
        <v>0.185</v>
      </c>
      <c r="I338" s="315"/>
    </row>
    <row r="339" spans="1:10" x14ac:dyDescent="0.35">
      <c r="A339" s="290"/>
      <c r="B339" s="293"/>
      <c r="C339" s="300"/>
      <c r="D339" s="58">
        <v>3.5</v>
      </c>
      <c r="E339" s="59">
        <v>8</v>
      </c>
      <c r="F339" s="30">
        <f t="shared" si="42"/>
        <v>28</v>
      </c>
      <c r="G339" s="296"/>
      <c r="H339" s="251"/>
      <c r="I339" s="315"/>
    </row>
    <row r="340" spans="1:10" x14ac:dyDescent="0.35">
      <c r="A340" s="290"/>
      <c r="B340" s="293"/>
      <c r="C340" s="300"/>
      <c r="D340" s="58">
        <v>4</v>
      </c>
      <c r="E340" s="59">
        <v>8</v>
      </c>
      <c r="F340" s="30">
        <f t="shared" si="42"/>
        <v>32</v>
      </c>
      <c r="G340" s="296"/>
      <c r="H340" s="251"/>
      <c r="I340" s="315"/>
    </row>
    <row r="341" spans="1:10" x14ac:dyDescent="0.35">
      <c r="A341" s="290"/>
      <c r="B341" s="293"/>
      <c r="C341" s="60" t="s">
        <v>17</v>
      </c>
      <c r="D341" s="61">
        <v>3.5</v>
      </c>
      <c r="E341" s="62">
        <f>H341*I332</f>
        <v>5.2479999999999993</v>
      </c>
      <c r="F341" s="30">
        <f t="shared" si="42"/>
        <v>18.367999999999999</v>
      </c>
      <c r="G341" s="296"/>
      <c r="H341" s="14">
        <v>0.04</v>
      </c>
      <c r="I341" s="315"/>
    </row>
    <row r="342" spans="1:10" ht="15" thickBot="1" x14ac:dyDescent="0.4">
      <c r="A342" s="290"/>
      <c r="B342" s="293"/>
      <c r="C342" s="63" t="s">
        <v>18</v>
      </c>
      <c r="D342" s="64">
        <v>3.5</v>
      </c>
      <c r="E342" s="65">
        <f>H342*I332</f>
        <v>66.256</v>
      </c>
      <c r="F342" s="30">
        <f t="shared" si="42"/>
        <v>231.89600000000002</v>
      </c>
      <c r="G342" s="296"/>
      <c r="H342" s="14">
        <v>0.505</v>
      </c>
      <c r="I342" s="315"/>
    </row>
    <row r="343" spans="1:10" x14ac:dyDescent="0.35">
      <c r="A343" s="290"/>
      <c r="B343" s="293"/>
      <c r="C343" s="66" t="s">
        <v>19</v>
      </c>
      <c r="D343" s="67">
        <v>1.5</v>
      </c>
      <c r="E343" s="68">
        <f>H343*I332</f>
        <v>18.367999999999999</v>
      </c>
      <c r="F343" s="30">
        <f t="shared" si="42"/>
        <v>27.552</v>
      </c>
      <c r="G343" s="296"/>
      <c r="H343" s="14">
        <v>0.14000000000000001</v>
      </c>
      <c r="I343" s="315"/>
      <c r="J343" s="272" t="s">
        <v>145</v>
      </c>
    </row>
    <row r="344" spans="1:10" x14ac:dyDescent="0.35">
      <c r="A344" s="290"/>
      <c r="B344" s="293"/>
      <c r="C344" s="27" t="s">
        <v>20</v>
      </c>
      <c r="D344" s="28">
        <v>3</v>
      </c>
      <c r="E344" s="29">
        <f>H344*I332</f>
        <v>78.719999999999985</v>
      </c>
      <c r="F344" s="30">
        <f>D344*E344</f>
        <v>236.15999999999997</v>
      </c>
      <c r="G344" s="296"/>
      <c r="H344" s="14">
        <v>0.6</v>
      </c>
      <c r="I344" s="315"/>
      <c r="J344" s="273"/>
    </row>
    <row r="345" spans="1:10" ht="15" thickBot="1" x14ac:dyDescent="0.4">
      <c r="A345" s="291"/>
      <c r="B345" s="294"/>
      <c r="C345" s="31" t="s">
        <v>21</v>
      </c>
      <c r="D345" s="32">
        <v>1.9</v>
      </c>
      <c r="E345" s="33">
        <f>H345*I332</f>
        <v>52.48</v>
      </c>
      <c r="F345" s="34">
        <f>D345*E345</f>
        <v>99.711999999999989</v>
      </c>
      <c r="G345" s="297"/>
      <c r="H345" s="35">
        <v>0.4</v>
      </c>
      <c r="I345" s="328"/>
      <c r="J345" s="274"/>
    </row>
    <row r="346" spans="1:10" ht="43" thickBot="1" x14ac:dyDescent="0.6">
      <c r="A346" s="44" t="s">
        <v>38</v>
      </c>
      <c r="B346" s="325">
        <f>SUM(G220:G345)+SUM(G3:G215)</f>
        <v>34521.827519999999</v>
      </c>
      <c r="C346" s="326"/>
      <c r="D346" s="326"/>
      <c r="E346" s="326"/>
      <c r="F346" s="326"/>
      <c r="G346" s="327"/>
      <c r="H346" s="44" t="s">
        <v>39</v>
      </c>
      <c r="I346" s="46">
        <f>SUM(I220:I345)+SUM(I3:I215)</f>
        <v>3764.7999999999993</v>
      </c>
      <c r="J346" s="177">
        <f>B346/I346</f>
        <v>9.1696311942201465</v>
      </c>
    </row>
    <row r="347" spans="1:10" ht="15" thickBot="1" x14ac:dyDescent="0.4"/>
    <row r="348" spans="1:10" ht="26.5" thickBot="1" x14ac:dyDescent="0.65">
      <c r="A348" s="1" t="s">
        <v>128</v>
      </c>
      <c r="B348" s="2" t="s">
        <v>2</v>
      </c>
      <c r="C348" s="2" t="s">
        <v>3</v>
      </c>
      <c r="D348" s="2" t="s">
        <v>4</v>
      </c>
      <c r="E348" s="2" t="s">
        <v>5</v>
      </c>
      <c r="F348" s="2" t="s">
        <v>6</v>
      </c>
      <c r="G348" s="2" t="s">
        <v>7</v>
      </c>
      <c r="H348" s="2" t="s">
        <v>8</v>
      </c>
      <c r="I348" s="94" t="s">
        <v>9</v>
      </c>
    </row>
    <row r="349" spans="1:10" ht="29" x14ac:dyDescent="0.35">
      <c r="A349" s="289">
        <v>44044</v>
      </c>
      <c r="B349" s="232" t="s">
        <v>11</v>
      </c>
      <c r="C349" s="99" t="s">
        <v>120</v>
      </c>
      <c r="D349" s="100">
        <v>1.5</v>
      </c>
      <c r="E349" s="101">
        <f>H349*I349</f>
        <v>43.762500000000003</v>
      </c>
      <c r="F349" s="13">
        <f t="shared" ref="F349:F350" si="43">D349*E349</f>
        <v>65.643750000000011</v>
      </c>
      <c r="G349" s="317">
        <f>SUM(F349:F355)</f>
        <v>358.42499999999995</v>
      </c>
      <c r="H349" s="14">
        <v>0.38900000000000001</v>
      </c>
      <c r="I349" s="358">
        <f>[1]Feuil1!$G$2+([1]Feuil1!$G$2*N2)</f>
        <v>112.5</v>
      </c>
    </row>
    <row r="350" spans="1:10" x14ac:dyDescent="0.35">
      <c r="A350" s="290"/>
      <c r="B350" s="233"/>
      <c r="C350" s="261" t="s">
        <v>121</v>
      </c>
      <c r="D350" s="263">
        <v>2</v>
      </c>
      <c r="E350" s="265">
        <f>H350*I349</f>
        <v>35.4375</v>
      </c>
      <c r="F350" s="250">
        <f t="shared" si="43"/>
        <v>70.875</v>
      </c>
      <c r="G350" s="236"/>
      <c r="H350" s="238">
        <v>0.315</v>
      </c>
      <c r="I350" s="358"/>
    </row>
    <row r="351" spans="1:10" x14ac:dyDescent="0.35">
      <c r="A351" s="290"/>
      <c r="B351" s="233"/>
      <c r="C351" s="262"/>
      <c r="D351" s="264"/>
      <c r="E351" s="265"/>
      <c r="F351" s="251"/>
      <c r="G351" s="236"/>
      <c r="H351" s="238"/>
      <c r="I351" s="358"/>
    </row>
    <row r="352" spans="1:10" x14ac:dyDescent="0.35">
      <c r="A352" s="290"/>
      <c r="B352" s="233"/>
      <c r="C352" s="102" t="s">
        <v>122</v>
      </c>
      <c r="D352" s="22">
        <v>4.3</v>
      </c>
      <c r="E352" s="23">
        <f>H352*I349</f>
        <v>20.8125</v>
      </c>
      <c r="F352" s="13">
        <f t="shared" ref="F352:F358" si="44">D352*E352</f>
        <v>89.493749999999991</v>
      </c>
      <c r="G352" s="236"/>
      <c r="H352" s="14">
        <v>0.185</v>
      </c>
      <c r="I352" s="358"/>
    </row>
    <row r="353" spans="1:10" x14ac:dyDescent="0.35">
      <c r="A353" s="290"/>
      <c r="B353" s="233"/>
      <c r="C353" s="103" t="s">
        <v>123</v>
      </c>
      <c r="D353" s="104">
        <v>4.5</v>
      </c>
      <c r="E353" s="105">
        <f>H353*I349</f>
        <v>11.475</v>
      </c>
      <c r="F353" s="13">
        <f t="shared" si="44"/>
        <v>51.637499999999996</v>
      </c>
      <c r="G353" s="236"/>
      <c r="H353" s="9">
        <v>0.10199999999999999</v>
      </c>
      <c r="I353" s="358"/>
    </row>
    <row r="354" spans="1:10" x14ac:dyDescent="0.35">
      <c r="A354" s="290"/>
      <c r="B354" s="233"/>
      <c r="C354" s="106" t="s">
        <v>124</v>
      </c>
      <c r="D354" s="16">
        <v>2</v>
      </c>
      <c r="E354" s="17">
        <f>H354*I349</f>
        <v>1.0125</v>
      </c>
      <c r="F354" s="13">
        <f t="shared" si="44"/>
        <v>2.0249999999999999</v>
      </c>
      <c r="G354" s="236"/>
      <c r="H354" s="9">
        <v>8.9999999999999993E-3</v>
      </c>
      <c r="I354" s="358"/>
    </row>
    <row r="355" spans="1:10" ht="29.5" thickBot="1" x14ac:dyDescent="0.4">
      <c r="A355" s="291"/>
      <c r="B355" s="234"/>
      <c r="C355" s="107" t="s">
        <v>125</v>
      </c>
      <c r="D355" s="108">
        <v>1.4</v>
      </c>
      <c r="E355" s="17">
        <f>H355*I349</f>
        <v>56.25</v>
      </c>
      <c r="F355" s="13">
        <f>D355*E355</f>
        <v>78.75</v>
      </c>
      <c r="G355" s="313"/>
      <c r="H355" s="9">
        <v>0.5</v>
      </c>
      <c r="I355" s="358"/>
    </row>
    <row r="356" spans="1:10" ht="15" thickBot="1" x14ac:dyDescent="0.4">
      <c r="A356" s="36">
        <v>44045</v>
      </c>
      <c r="B356" s="37" t="s">
        <v>23</v>
      </c>
      <c r="C356" s="71" t="s">
        <v>24</v>
      </c>
      <c r="D356" s="72">
        <v>0</v>
      </c>
      <c r="E356" s="75">
        <v>0</v>
      </c>
      <c r="F356" s="74">
        <f t="shared" si="44"/>
        <v>0</v>
      </c>
      <c r="G356" s="95">
        <v>0</v>
      </c>
      <c r="H356" s="70"/>
      <c r="I356" s="221"/>
      <c r="J356" s="321"/>
    </row>
    <row r="357" spans="1:10" ht="14.5" customHeight="1" x14ac:dyDescent="0.35">
      <c r="A357" s="289">
        <v>44046</v>
      </c>
      <c r="B357" s="232" t="s">
        <v>11</v>
      </c>
      <c r="C357" s="99" t="s">
        <v>120</v>
      </c>
      <c r="D357" s="100">
        <v>1.5</v>
      </c>
      <c r="E357" s="101">
        <f>H357*I357</f>
        <v>46.096499999999999</v>
      </c>
      <c r="F357" s="13">
        <f t="shared" si="44"/>
        <v>69.144750000000002</v>
      </c>
      <c r="G357" s="317">
        <f>SUM(F357:F363)</f>
        <v>377.541</v>
      </c>
      <c r="H357" s="14">
        <v>0.38900000000000001</v>
      </c>
      <c r="I357" s="358">
        <f>[1]Feuil1!$G$4+([1]Feuil1!$G$4*N2)</f>
        <v>118.5</v>
      </c>
      <c r="J357" s="321"/>
    </row>
    <row r="358" spans="1:10" ht="15" customHeight="1" x14ac:dyDescent="0.35">
      <c r="A358" s="290"/>
      <c r="B358" s="233"/>
      <c r="C358" s="261" t="s">
        <v>121</v>
      </c>
      <c r="D358" s="263">
        <v>2</v>
      </c>
      <c r="E358" s="265">
        <f>H358*I357</f>
        <v>37.327500000000001</v>
      </c>
      <c r="F358" s="250">
        <f t="shared" si="44"/>
        <v>74.655000000000001</v>
      </c>
      <c r="G358" s="236"/>
      <c r="H358" s="238">
        <v>0.315</v>
      </c>
      <c r="I358" s="358"/>
      <c r="J358" s="321"/>
    </row>
    <row r="359" spans="1:10" ht="23.5" x14ac:dyDescent="0.55000000000000004">
      <c r="A359" s="290"/>
      <c r="B359" s="233"/>
      <c r="C359" s="262"/>
      <c r="D359" s="264"/>
      <c r="E359" s="265"/>
      <c r="F359" s="251"/>
      <c r="G359" s="236"/>
      <c r="H359" s="238"/>
      <c r="I359" s="358"/>
      <c r="J359" s="220"/>
    </row>
    <row r="360" spans="1:10" x14ac:dyDescent="0.35">
      <c r="A360" s="290"/>
      <c r="B360" s="233"/>
      <c r="C360" s="102" t="s">
        <v>122</v>
      </c>
      <c r="D360" s="22">
        <v>4.3</v>
      </c>
      <c r="E360" s="23">
        <f>H360*I357</f>
        <v>21.922499999999999</v>
      </c>
      <c r="F360" s="13">
        <f t="shared" ref="F360:F365" si="45">D360*E360</f>
        <v>94.266749999999988</v>
      </c>
      <c r="G360" s="236"/>
      <c r="H360" s="14">
        <v>0.185</v>
      </c>
      <c r="I360" s="358"/>
    </row>
    <row r="361" spans="1:10" x14ac:dyDescent="0.35">
      <c r="A361" s="290"/>
      <c r="B361" s="233"/>
      <c r="C361" s="103" t="s">
        <v>123</v>
      </c>
      <c r="D361" s="104">
        <v>4.5</v>
      </c>
      <c r="E361" s="105">
        <f>H361*I357</f>
        <v>12.087</v>
      </c>
      <c r="F361" s="13">
        <f t="shared" si="45"/>
        <v>54.391500000000001</v>
      </c>
      <c r="G361" s="236"/>
      <c r="H361" s="9">
        <v>0.10199999999999999</v>
      </c>
      <c r="I361" s="358"/>
    </row>
    <row r="362" spans="1:10" x14ac:dyDescent="0.35">
      <c r="A362" s="290"/>
      <c r="B362" s="233"/>
      <c r="C362" s="106" t="s">
        <v>124</v>
      </c>
      <c r="D362" s="16">
        <v>2</v>
      </c>
      <c r="E362" s="17">
        <f>H362*I357</f>
        <v>1.0665</v>
      </c>
      <c r="F362" s="13">
        <f t="shared" si="45"/>
        <v>2.133</v>
      </c>
      <c r="G362" s="236"/>
      <c r="H362" s="9">
        <v>8.9999999999999993E-3</v>
      </c>
      <c r="I362" s="358"/>
    </row>
    <row r="363" spans="1:10" ht="29.5" thickBot="1" x14ac:dyDescent="0.4">
      <c r="A363" s="291"/>
      <c r="B363" s="234"/>
      <c r="C363" s="107" t="s">
        <v>125</v>
      </c>
      <c r="D363" s="108">
        <v>1.4</v>
      </c>
      <c r="E363" s="17">
        <f>H363*I357</f>
        <v>59.25</v>
      </c>
      <c r="F363" s="13">
        <f>D363*E363</f>
        <v>82.949999999999989</v>
      </c>
      <c r="G363" s="313"/>
      <c r="H363" s="9">
        <v>0.5</v>
      </c>
      <c r="I363" s="358"/>
    </row>
    <row r="364" spans="1:10" ht="29" x14ac:dyDescent="0.35">
      <c r="A364" s="289">
        <v>44047</v>
      </c>
      <c r="B364" s="232" t="s">
        <v>11</v>
      </c>
      <c r="C364" s="99" t="s">
        <v>120</v>
      </c>
      <c r="D364" s="100">
        <v>1.5</v>
      </c>
      <c r="E364" s="101">
        <f>H364*I364</f>
        <v>39.094500000000004</v>
      </c>
      <c r="F364" s="13">
        <f t="shared" si="45"/>
        <v>58.641750000000002</v>
      </c>
      <c r="G364" s="317">
        <f>SUM(F364:F370)</f>
        <v>320.19299999999998</v>
      </c>
      <c r="H364" s="14">
        <v>0.38900000000000001</v>
      </c>
      <c r="I364" s="320">
        <f>[1]Feuil1!$G$5+([1]Feuil1!$G$5*N2)</f>
        <v>100.5</v>
      </c>
    </row>
    <row r="365" spans="1:10" x14ac:dyDescent="0.35">
      <c r="A365" s="290"/>
      <c r="B365" s="233"/>
      <c r="C365" s="261" t="s">
        <v>121</v>
      </c>
      <c r="D365" s="263">
        <v>2</v>
      </c>
      <c r="E365" s="265">
        <f>H365*I364</f>
        <v>31.657499999999999</v>
      </c>
      <c r="F365" s="250">
        <f t="shared" si="45"/>
        <v>63.314999999999998</v>
      </c>
      <c r="G365" s="236"/>
      <c r="H365" s="238">
        <v>0.315</v>
      </c>
      <c r="I365" s="315"/>
    </row>
    <row r="366" spans="1:10" x14ac:dyDescent="0.35">
      <c r="A366" s="290"/>
      <c r="B366" s="233"/>
      <c r="C366" s="262"/>
      <c r="D366" s="264"/>
      <c r="E366" s="265"/>
      <c r="F366" s="251"/>
      <c r="G366" s="236"/>
      <c r="H366" s="238"/>
      <c r="I366" s="315"/>
    </row>
    <row r="367" spans="1:10" x14ac:dyDescent="0.35">
      <c r="A367" s="290"/>
      <c r="B367" s="233"/>
      <c r="C367" s="102" t="s">
        <v>122</v>
      </c>
      <c r="D367" s="22">
        <v>4.3</v>
      </c>
      <c r="E367" s="23">
        <f>H367*I364</f>
        <v>18.592500000000001</v>
      </c>
      <c r="F367" s="13">
        <f t="shared" ref="F367:F372" si="46">D367*E367</f>
        <v>79.947749999999999</v>
      </c>
      <c r="G367" s="236"/>
      <c r="H367" s="14">
        <v>0.185</v>
      </c>
      <c r="I367" s="315"/>
    </row>
    <row r="368" spans="1:10" x14ac:dyDescent="0.35">
      <c r="A368" s="290"/>
      <c r="B368" s="233"/>
      <c r="C368" s="103" t="s">
        <v>123</v>
      </c>
      <c r="D368" s="104">
        <v>4.5</v>
      </c>
      <c r="E368" s="105">
        <f>H368*I364</f>
        <v>10.250999999999999</v>
      </c>
      <c r="F368" s="13">
        <f t="shared" si="46"/>
        <v>46.1295</v>
      </c>
      <c r="G368" s="236"/>
      <c r="H368" s="9">
        <v>0.10199999999999999</v>
      </c>
      <c r="I368" s="315"/>
    </row>
    <row r="369" spans="1:9" x14ac:dyDescent="0.35">
      <c r="A369" s="290"/>
      <c r="B369" s="233"/>
      <c r="C369" s="106" t="s">
        <v>124</v>
      </c>
      <c r="D369" s="16">
        <v>2</v>
      </c>
      <c r="E369" s="17">
        <f>H369*I364</f>
        <v>0.90449999999999997</v>
      </c>
      <c r="F369" s="13">
        <f t="shared" si="46"/>
        <v>1.8089999999999999</v>
      </c>
      <c r="G369" s="236"/>
      <c r="H369" s="9">
        <v>8.9999999999999993E-3</v>
      </c>
      <c r="I369" s="315"/>
    </row>
    <row r="370" spans="1:9" ht="29.5" thickBot="1" x14ac:dyDescent="0.4">
      <c r="A370" s="291"/>
      <c r="B370" s="234"/>
      <c r="C370" s="107" t="s">
        <v>125</v>
      </c>
      <c r="D370" s="108">
        <v>1.4</v>
      </c>
      <c r="E370" s="17">
        <f>H370*I364</f>
        <v>50.25</v>
      </c>
      <c r="F370" s="13">
        <f>D370*E370</f>
        <v>70.349999999999994</v>
      </c>
      <c r="G370" s="313"/>
      <c r="H370" s="9">
        <v>0.5</v>
      </c>
      <c r="I370" s="319"/>
    </row>
    <row r="371" spans="1:9" ht="29" x14ac:dyDescent="0.35">
      <c r="A371" s="289">
        <v>44048</v>
      </c>
      <c r="B371" s="232" t="s">
        <v>11</v>
      </c>
      <c r="C371" s="99" t="s">
        <v>120</v>
      </c>
      <c r="D371" s="100">
        <v>1.5</v>
      </c>
      <c r="E371" s="101">
        <f>H371*I371</f>
        <v>35.01</v>
      </c>
      <c r="F371" s="13">
        <f t="shared" si="46"/>
        <v>52.515000000000001</v>
      </c>
      <c r="G371" s="317">
        <f>SUM(F371:F377)</f>
        <v>286.74</v>
      </c>
      <c r="H371" s="14">
        <v>0.38900000000000001</v>
      </c>
      <c r="I371" s="320">
        <f>[1]Feuil1!$G$6+([1]Feuil1!$G$6*N2)</f>
        <v>90</v>
      </c>
    </row>
    <row r="372" spans="1:9" x14ac:dyDescent="0.35">
      <c r="A372" s="290"/>
      <c r="B372" s="233"/>
      <c r="C372" s="261" t="s">
        <v>121</v>
      </c>
      <c r="D372" s="263">
        <v>2</v>
      </c>
      <c r="E372" s="265">
        <f>H372*I371</f>
        <v>28.35</v>
      </c>
      <c r="F372" s="250">
        <f t="shared" si="46"/>
        <v>56.7</v>
      </c>
      <c r="G372" s="236"/>
      <c r="H372" s="238">
        <v>0.315</v>
      </c>
      <c r="I372" s="315"/>
    </row>
    <row r="373" spans="1:9" x14ac:dyDescent="0.35">
      <c r="A373" s="290"/>
      <c r="B373" s="233"/>
      <c r="C373" s="262"/>
      <c r="D373" s="264"/>
      <c r="E373" s="265"/>
      <c r="F373" s="251"/>
      <c r="G373" s="236"/>
      <c r="H373" s="238"/>
      <c r="I373" s="315"/>
    </row>
    <row r="374" spans="1:9" x14ac:dyDescent="0.35">
      <c r="A374" s="290"/>
      <c r="B374" s="233"/>
      <c r="C374" s="102" t="s">
        <v>122</v>
      </c>
      <c r="D374" s="22">
        <v>4.3</v>
      </c>
      <c r="E374" s="23">
        <f>H374*I371</f>
        <v>16.649999999999999</v>
      </c>
      <c r="F374" s="13">
        <f t="shared" ref="F374:F379" si="47">D374*E374</f>
        <v>71.594999999999985</v>
      </c>
      <c r="G374" s="236"/>
      <c r="H374" s="14">
        <v>0.185</v>
      </c>
      <c r="I374" s="315"/>
    </row>
    <row r="375" spans="1:9" x14ac:dyDescent="0.35">
      <c r="A375" s="290"/>
      <c r="B375" s="233"/>
      <c r="C375" s="103" t="s">
        <v>123</v>
      </c>
      <c r="D375" s="104">
        <v>4.5</v>
      </c>
      <c r="E375" s="105">
        <f>H375*I371</f>
        <v>9.18</v>
      </c>
      <c r="F375" s="13">
        <f t="shared" si="47"/>
        <v>41.31</v>
      </c>
      <c r="G375" s="236"/>
      <c r="H375" s="9">
        <v>0.10199999999999999</v>
      </c>
      <c r="I375" s="315"/>
    </row>
    <row r="376" spans="1:9" x14ac:dyDescent="0.35">
      <c r="A376" s="290"/>
      <c r="B376" s="233"/>
      <c r="C376" s="106" t="s">
        <v>124</v>
      </c>
      <c r="D376" s="16">
        <v>2</v>
      </c>
      <c r="E376" s="17">
        <f>H376*I371</f>
        <v>0.80999999999999994</v>
      </c>
      <c r="F376" s="13">
        <f t="shared" si="47"/>
        <v>1.6199999999999999</v>
      </c>
      <c r="G376" s="236"/>
      <c r="H376" s="9">
        <v>8.9999999999999993E-3</v>
      </c>
      <c r="I376" s="315"/>
    </row>
    <row r="377" spans="1:9" ht="29.5" thickBot="1" x14ac:dyDescent="0.4">
      <c r="A377" s="291"/>
      <c r="B377" s="234"/>
      <c r="C377" s="107" t="s">
        <v>125</v>
      </c>
      <c r="D377" s="108">
        <v>1.4</v>
      </c>
      <c r="E377" s="17">
        <f>H377*I371</f>
        <v>45</v>
      </c>
      <c r="F377" s="13">
        <f>D377*E377</f>
        <v>62.999999999999993</v>
      </c>
      <c r="G377" s="313"/>
      <c r="H377" s="9">
        <v>0.5</v>
      </c>
      <c r="I377" s="319"/>
    </row>
    <row r="378" spans="1:9" ht="29" x14ac:dyDescent="0.35">
      <c r="A378" s="289">
        <v>44049</v>
      </c>
      <c r="B378" s="232" t="s">
        <v>11</v>
      </c>
      <c r="C378" s="99" t="s">
        <v>120</v>
      </c>
      <c r="D378" s="100">
        <v>1.5</v>
      </c>
      <c r="E378" s="101">
        <f>H378*I378</f>
        <v>42.595500000000001</v>
      </c>
      <c r="F378" s="13">
        <f t="shared" si="47"/>
        <v>63.893250000000002</v>
      </c>
      <c r="G378" s="317">
        <f>SUM(F378:F384)</f>
        <v>348.86699999999996</v>
      </c>
      <c r="H378" s="14">
        <v>0.38900000000000001</v>
      </c>
      <c r="I378" s="320">
        <f>[1]Feuil1!$G$7+([1]Feuil1!$G$7*N2)</f>
        <v>109.5</v>
      </c>
    </row>
    <row r="379" spans="1:9" x14ac:dyDescent="0.35">
      <c r="A379" s="290"/>
      <c r="B379" s="233"/>
      <c r="C379" s="261" t="s">
        <v>121</v>
      </c>
      <c r="D379" s="263">
        <v>2</v>
      </c>
      <c r="E379" s="265">
        <f>H379*I378</f>
        <v>34.4925</v>
      </c>
      <c r="F379" s="250">
        <f t="shared" si="47"/>
        <v>68.984999999999999</v>
      </c>
      <c r="G379" s="236"/>
      <c r="H379" s="238">
        <v>0.315</v>
      </c>
      <c r="I379" s="315"/>
    </row>
    <row r="380" spans="1:9" x14ac:dyDescent="0.35">
      <c r="A380" s="290"/>
      <c r="B380" s="233"/>
      <c r="C380" s="262"/>
      <c r="D380" s="264"/>
      <c r="E380" s="265"/>
      <c r="F380" s="251"/>
      <c r="G380" s="236"/>
      <c r="H380" s="238"/>
      <c r="I380" s="315"/>
    </row>
    <row r="381" spans="1:9" x14ac:dyDescent="0.35">
      <c r="A381" s="290"/>
      <c r="B381" s="233"/>
      <c r="C381" s="102" t="s">
        <v>122</v>
      </c>
      <c r="D381" s="22">
        <v>4.3</v>
      </c>
      <c r="E381" s="23">
        <f>H381*I378</f>
        <v>20.2575</v>
      </c>
      <c r="F381" s="13">
        <f t="shared" ref="F381:F387" si="48">D381*E381</f>
        <v>87.107249999999993</v>
      </c>
      <c r="G381" s="236"/>
      <c r="H381" s="14">
        <v>0.185</v>
      </c>
      <c r="I381" s="315"/>
    </row>
    <row r="382" spans="1:9" x14ac:dyDescent="0.35">
      <c r="A382" s="290"/>
      <c r="B382" s="233"/>
      <c r="C382" s="103" t="s">
        <v>123</v>
      </c>
      <c r="D382" s="104">
        <v>4.5</v>
      </c>
      <c r="E382" s="105">
        <f>H382*I378</f>
        <v>11.168999999999999</v>
      </c>
      <c r="F382" s="13">
        <f t="shared" si="48"/>
        <v>50.260499999999993</v>
      </c>
      <c r="G382" s="236"/>
      <c r="H382" s="9">
        <v>0.10199999999999999</v>
      </c>
      <c r="I382" s="315"/>
    </row>
    <row r="383" spans="1:9" x14ac:dyDescent="0.35">
      <c r="A383" s="290"/>
      <c r="B383" s="233"/>
      <c r="C383" s="106" t="s">
        <v>124</v>
      </c>
      <c r="D383" s="16">
        <v>2</v>
      </c>
      <c r="E383" s="17">
        <f>H383*I378</f>
        <v>0.98549999999999993</v>
      </c>
      <c r="F383" s="13">
        <f t="shared" si="48"/>
        <v>1.9709999999999999</v>
      </c>
      <c r="G383" s="236"/>
      <c r="H383" s="9">
        <v>8.9999999999999993E-3</v>
      </c>
      <c r="I383" s="315"/>
    </row>
    <row r="384" spans="1:9" ht="29.5" thickBot="1" x14ac:dyDescent="0.4">
      <c r="A384" s="291"/>
      <c r="B384" s="234"/>
      <c r="C384" s="107" t="s">
        <v>125</v>
      </c>
      <c r="D384" s="108">
        <v>1.4</v>
      </c>
      <c r="E384" s="17">
        <f>H384*I378</f>
        <v>54.75</v>
      </c>
      <c r="F384" s="13">
        <f>D384*E384</f>
        <v>76.649999999999991</v>
      </c>
      <c r="G384" s="313"/>
      <c r="H384" s="9">
        <v>0.5</v>
      </c>
      <c r="I384" s="319"/>
    </row>
    <row r="385" spans="1:9" ht="15" thickBot="1" x14ac:dyDescent="0.4">
      <c r="A385" s="36">
        <v>44050</v>
      </c>
      <c r="B385" s="37" t="s">
        <v>23</v>
      </c>
      <c r="C385" s="71" t="s">
        <v>24</v>
      </c>
      <c r="D385" s="72">
        <v>0</v>
      </c>
      <c r="E385" s="73">
        <v>0</v>
      </c>
      <c r="F385" s="74">
        <f t="shared" si="48"/>
        <v>0</v>
      </c>
      <c r="G385" s="95">
        <v>0</v>
      </c>
      <c r="H385" s="70"/>
      <c r="I385" s="111"/>
    </row>
    <row r="386" spans="1:9" ht="29" x14ac:dyDescent="0.35">
      <c r="A386" s="289">
        <v>44051</v>
      </c>
      <c r="B386" s="232" t="s">
        <v>11</v>
      </c>
      <c r="C386" s="99" t="s">
        <v>120</v>
      </c>
      <c r="D386" s="100">
        <v>1.5</v>
      </c>
      <c r="E386" s="101">
        <f>H386*I386</f>
        <v>82.273499999999999</v>
      </c>
      <c r="F386" s="13">
        <f t="shared" si="48"/>
        <v>123.41024999999999</v>
      </c>
      <c r="G386" s="317">
        <f>SUM(F386:F392)</f>
        <v>673.83899999999994</v>
      </c>
      <c r="H386" s="14">
        <v>0.38900000000000001</v>
      </c>
      <c r="I386" s="320">
        <f>[1]Feuil1!$G$9+([1]Feuil1!$G$9*N2)</f>
        <v>211.5</v>
      </c>
    </row>
    <row r="387" spans="1:9" x14ac:dyDescent="0.35">
      <c r="A387" s="290"/>
      <c r="B387" s="233"/>
      <c r="C387" s="261" t="s">
        <v>121</v>
      </c>
      <c r="D387" s="263">
        <v>2</v>
      </c>
      <c r="E387" s="265">
        <f>H387*I386</f>
        <v>66.622500000000002</v>
      </c>
      <c r="F387" s="250">
        <f t="shared" si="48"/>
        <v>133.245</v>
      </c>
      <c r="G387" s="236"/>
      <c r="H387" s="238">
        <v>0.315</v>
      </c>
      <c r="I387" s="315"/>
    </row>
    <row r="388" spans="1:9" x14ac:dyDescent="0.35">
      <c r="A388" s="290"/>
      <c r="B388" s="233"/>
      <c r="C388" s="262"/>
      <c r="D388" s="264"/>
      <c r="E388" s="265"/>
      <c r="F388" s="251"/>
      <c r="G388" s="236"/>
      <c r="H388" s="238"/>
      <c r="I388" s="315"/>
    </row>
    <row r="389" spans="1:9" x14ac:dyDescent="0.35">
      <c r="A389" s="290"/>
      <c r="B389" s="233"/>
      <c r="C389" s="102" t="s">
        <v>122</v>
      </c>
      <c r="D389" s="22">
        <v>4.3</v>
      </c>
      <c r="E389" s="23">
        <f>H389*I386</f>
        <v>39.127499999999998</v>
      </c>
      <c r="F389" s="13">
        <f t="shared" ref="F389:F391" si="49">D389*E389</f>
        <v>168.24824999999998</v>
      </c>
      <c r="G389" s="236"/>
      <c r="H389" s="14">
        <v>0.185</v>
      </c>
      <c r="I389" s="315"/>
    </row>
    <row r="390" spans="1:9" x14ac:dyDescent="0.35">
      <c r="A390" s="290"/>
      <c r="B390" s="233"/>
      <c r="C390" s="103" t="s">
        <v>123</v>
      </c>
      <c r="D390" s="104">
        <v>4.5</v>
      </c>
      <c r="E390" s="105">
        <f>H390*I386</f>
        <v>21.572999999999997</v>
      </c>
      <c r="F390" s="13">
        <f t="shared" si="49"/>
        <v>97.078499999999991</v>
      </c>
      <c r="G390" s="236"/>
      <c r="H390" s="9">
        <v>0.10199999999999999</v>
      </c>
      <c r="I390" s="315"/>
    </row>
    <row r="391" spans="1:9" x14ac:dyDescent="0.35">
      <c r="A391" s="290"/>
      <c r="B391" s="233"/>
      <c r="C391" s="106" t="s">
        <v>124</v>
      </c>
      <c r="D391" s="16">
        <v>2</v>
      </c>
      <c r="E391" s="17">
        <f>H391*I386</f>
        <v>1.9034999999999997</v>
      </c>
      <c r="F391" s="13">
        <f t="shared" si="49"/>
        <v>3.8069999999999995</v>
      </c>
      <c r="G391" s="236"/>
      <c r="H391" s="9">
        <v>8.9999999999999993E-3</v>
      </c>
      <c r="I391" s="315"/>
    </row>
    <row r="392" spans="1:9" ht="29.5" thickBot="1" x14ac:dyDescent="0.4">
      <c r="A392" s="291"/>
      <c r="B392" s="234"/>
      <c r="C392" s="107" t="s">
        <v>125</v>
      </c>
      <c r="D392" s="108">
        <v>1.4</v>
      </c>
      <c r="E392" s="17">
        <f>H392*I386</f>
        <v>105.75</v>
      </c>
      <c r="F392" s="13">
        <f>D392*E392</f>
        <v>148.04999999999998</v>
      </c>
      <c r="G392" s="313"/>
      <c r="H392" s="9">
        <v>0.5</v>
      </c>
      <c r="I392" s="319"/>
    </row>
    <row r="393" spans="1:9" ht="29" x14ac:dyDescent="0.35">
      <c r="A393" s="289">
        <v>44052</v>
      </c>
      <c r="B393" s="232" t="s">
        <v>11</v>
      </c>
      <c r="C393" s="99" t="s">
        <v>120</v>
      </c>
      <c r="D393" s="100">
        <v>1.5</v>
      </c>
      <c r="E393" s="101">
        <f>H393*I393</f>
        <v>46.096499999999999</v>
      </c>
      <c r="F393" s="13">
        <f t="shared" ref="F393:F394" si="50">D393*E393</f>
        <v>69.144750000000002</v>
      </c>
      <c r="G393" s="317">
        <f>SUM(F393:F399)</f>
        <v>377.541</v>
      </c>
      <c r="H393" s="14">
        <v>0.38900000000000001</v>
      </c>
      <c r="I393" s="320">
        <f>[1]Feuil1!$G$10+([1]Feuil1!$G$10*N2)</f>
        <v>118.5</v>
      </c>
    </row>
    <row r="394" spans="1:9" x14ac:dyDescent="0.35">
      <c r="A394" s="290"/>
      <c r="B394" s="233"/>
      <c r="C394" s="261" t="s">
        <v>121</v>
      </c>
      <c r="D394" s="263">
        <v>2</v>
      </c>
      <c r="E394" s="265">
        <f>H394*I393</f>
        <v>37.327500000000001</v>
      </c>
      <c r="F394" s="250">
        <f t="shared" si="50"/>
        <v>74.655000000000001</v>
      </c>
      <c r="G394" s="236"/>
      <c r="H394" s="238">
        <v>0.315</v>
      </c>
      <c r="I394" s="315"/>
    </row>
    <row r="395" spans="1:9" x14ac:dyDescent="0.35">
      <c r="A395" s="290"/>
      <c r="B395" s="233"/>
      <c r="C395" s="262"/>
      <c r="D395" s="264"/>
      <c r="E395" s="265"/>
      <c r="F395" s="251"/>
      <c r="G395" s="236"/>
      <c r="H395" s="238"/>
      <c r="I395" s="315"/>
    </row>
    <row r="396" spans="1:9" x14ac:dyDescent="0.35">
      <c r="A396" s="290"/>
      <c r="B396" s="233"/>
      <c r="C396" s="102" t="s">
        <v>122</v>
      </c>
      <c r="D396" s="22">
        <v>4.3</v>
      </c>
      <c r="E396" s="23">
        <f>H396*I393</f>
        <v>21.922499999999999</v>
      </c>
      <c r="F396" s="13">
        <f t="shared" ref="F396:F401" si="51">D396*E396</f>
        <v>94.266749999999988</v>
      </c>
      <c r="G396" s="236"/>
      <c r="H396" s="14">
        <v>0.185</v>
      </c>
      <c r="I396" s="315"/>
    </row>
    <row r="397" spans="1:9" x14ac:dyDescent="0.35">
      <c r="A397" s="290"/>
      <c r="B397" s="233"/>
      <c r="C397" s="103" t="s">
        <v>123</v>
      </c>
      <c r="D397" s="104">
        <v>4.5</v>
      </c>
      <c r="E397" s="105">
        <f>H397*I393</f>
        <v>12.087</v>
      </c>
      <c r="F397" s="13">
        <f t="shared" si="51"/>
        <v>54.391500000000001</v>
      </c>
      <c r="G397" s="236"/>
      <c r="H397" s="9">
        <v>0.10199999999999999</v>
      </c>
      <c r="I397" s="315"/>
    </row>
    <row r="398" spans="1:9" x14ac:dyDescent="0.35">
      <c r="A398" s="290"/>
      <c r="B398" s="233"/>
      <c r="C398" s="106" t="s">
        <v>124</v>
      </c>
      <c r="D398" s="16">
        <v>2</v>
      </c>
      <c r="E398" s="17">
        <f>H398*I393</f>
        <v>1.0665</v>
      </c>
      <c r="F398" s="13">
        <f t="shared" si="51"/>
        <v>2.133</v>
      </c>
      <c r="G398" s="236"/>
      <c r="H398" s="9">
        <v>8.9999999999999993E-3</v>
      </c>
      <c r="I398" s="315"/>
    </row>
    <row r="399" spans="1:9" ht="29.5" thickBot="1" x14ac:dyDescent="0.4">
      <c r="A399" s="291"/>
      <c r="B399" s="234"/>
      <c r="C399" s="107" t="s">
        <v>125</v>
      </c>
      <c r="D399" s="108">
        <v>1.4</v>
      </c>
      <c r="E399" s="17">
        <f>H399*I393</f>
        <v>59.25</v>
      </c>
      <c r="F399" s="13">
        <f>D399*E399</f>
        <v>82.949999999999989</v>
      </c>
      <c r="G399" s="313"/>
      <c r="H399" s="9">
        <v>0.5</v>
      </c>
      <c r="I399" s="319"/>
    </row>
    <row r="400" spans="1:9" ht="29" x14ac:dyDescent="0.35">
      <c r="A400" s="289">
        <v>44053</v>
      </c>
      <c r="B400" s="232" t="s">
        <v>27</v>
      </c>
      <c r="C400" s="99" t="s">
        <v>120</v>
      </c>
      <c r="D400" s="100">
        <v>1.5</v>
      </c>
      <c r="E400" s="101">
        <f>H400*I400</f>
        <v>44.346000000000004</v>
      </c>
      <c r="F400" s="13">
        <f t="shared" si="51"/>
        <v>66.519000000000005</v>
      </c>
      <c r="G400" s="317">
        <f>SUM(F400:F406)</f>
        <v>363.20400000000006</v>
      </c>
      <c r="H400" s="14">
        <v>0.38900000000000001</v>
      </c>
      <c r="I400" s="320">
        <f>[1]Feuil1!$G$11+([1]Feuil1!$G$11*N2)</f>
        <v>114</v>
      </c>
    </row>
    <row r="401" spans="1:9" x14ac:dyDescent="0.35">
      <c r="A401" s="290"/>
      <c r="B401" s="233"/>
      <c r="C401" s="261" t="s">
        <v>121</v>
      </c>
      <c r="D401" s="263">
        <v>2</v>
      </c>
      <c r="E401" s="265">
        <f>H401*I400</f>
        <v>35.910000000000004</v>
      </c>
      <c r="F401" s="250">
        <f t="shared" si="51"/>
        <v>71.820000000000007</v>
      </c>
      <c r="G401" s="236"/>
      <c r="H401" s="238">
        <v>0.315</v>
      </c>
      <c r="I401" s="315"/>
    </row>
    <row r="402" spans="1:9" x14ac:dyDescent="0.35">
      <c r="A402" s="290"/>
      <c r="B402" s="233"/>
      <c r="C402" s="262"/>
      <c r="D402" s="264"/>
      <c r="E402" s="265"/>
      <c r="F402" s="251"/>
      <c r="G402" s="236"/>
      <c r="H402" s="238"/>
      <c r="I402" s="315"/>
    </row>
    <row r="403" spans="1:9" x14ac:dyDescent="0.35">
      <c r="A403" s="290"/>
      <c r="B403" s="233"/>
      <c r="C403" s="102" t="s">
        <v>122</v>
      </c>
      <c r="D403" s="22">
        <v>4.3</v>
      </c>
      <c r="E403" s="23">
        <f>H403*I400</f>
        <v>21.09</v>
      </c>
      <c r="F403" s="13">
        <f t="shared" ref="F403:F408" si="52">D403*E403</f>
        <v>90.686999999999998</v>
      </c>
      <c r="G403" s="236"/>
      <c r="H403" s="14">
        <v>0.185</v>
      </c>
      <c r="I403" s="315"/>
    </row>
    <row r="404" spans="1:9" x14ac:dyDescent="0.35">
      <c r="A404" s="290"/>
      <c r="B404" s="233"/>
      <c r="C404" s="103" t="s">
        <v>123</v>
      </c>
      <c r="D404" s="104">
        <v>4.5</v>
      </c>
      <c r="E404" s="105">
        <f>H404*I400</f>
        <v>11.628</v>
      </c>
      <c r="F404" s="13">
        <f t="shared" si="52"/>
        <v>52.326000000000001</v>
      </c>
      <c r="G404" s="236"/>
      <c r="H404" s="9">
        <v>0.10199999999999999</v>
      </c>
      <c r="I404" s="315"/>
    </row>
    <row r="405" spans="1:9" x14ac:dyDescent="0.35">
      <c r="A405" s="290"/>
      <c r="B405" s="233"/>
      <c r="C405" s="106" t="s">
        <v>124</v>
      </c>
      <c r="D405" s="16">
        <v>2</v>
      </c>
      <c r="E405" s="17">
        <f>H405*I400</f>
        <v>1.026</v>
      </c>
      <c r="F405" s="13">
        <f t="shared" si="52"/>
        <v>2.052</v>
      </c>
      <c r="G405" s="236"/>
      <c r="H405" s="9">
        <v>8.9999999999999993E-3</v>
      </c>
      <c r="I405" s="315"/>
    </row>
    <row r="406" spans="1:9" ht="29.5" thickBot="1" x14ac:dyDescent="0.4">
      <c r="A406" s="291"/>
      <c r="B406" s="234"/>
      <c r="C406" s="107" t="s">
        <v>125</v>
      </c>
      <c r="D406" s="108">
        <v>1.4</v>
      </c>
      <c r="E406" s="17">
        <f>H406*I400</f>
        <v>57</v>
      </c>
      <c r="F406" s="13">
        <f>D406*E406</f>
        <v>79.8</v>
      </c>
      <c r="G406" s="313"/>
      <c r="H406" s="9">
        <v>0.5</v>
      </c>
      <c r="I406" s="319"/>
    </row>
    <row r="407" spans="1:9" ht="29" x14ac:dyDescent="0.35">
      <c r="A407" s="289">
        <v>44054</v>
      </c>
      <c r="B407" s="232" t="s">
        <v>11</v>
      </c>
      <c r="C407" s="99" t="s">
        <v>120</v>
      </c>
      <c r="D407" s="100">
        <v>1.5</v>
      </c>
      <c r="E407" s="101">
        <f>H407*I407</f>
        <v>64.768500000000003</v>
      </c>
      <c r="F407" s="13">
        <f t="shared" si="52"/>
        <v>97.152749999999997</v>
      </c>
      <c r="G407" s="317">
        <f>SUM(F407:F413)</f>
        <v>530.46900000000005</v>
      </c>
      <c r="H407" s="14">
        <v>0.38900000000000001</v>
      </c>
      <c r="I407" s="320">
        <f>[1]Feuil1!$G$12+([1]Feuil1!$G$12*N2)</f>
        <v>166.5</v>
      </c>
    </row>
    <row r="408" spans="1:9" x14ac:dyDescent="0.35">
      <c r="A408" s="290"/>
      <c r="B408" s="233"/>
      <c r="C408" s="261" t="s">
        <v>121</v>
      </c>
      <c r="D408" s="263">
        <v>2</v>
      </c>
      <c r="E408" s="265">
        <f>H408*I407</f>
        <v>52.447499999999998</v>
      </c>
      <c r="F408" s="250">
        <f t="shared" si="52"/>
        <v>104.895</v>
      </c>
      <c r="G408" s="236"/>
      <c r="H408" s="238">
        <v>0.315</v>
      </c>
      <c r="I408" s="315"/>
    </row>
    <row r="409" spans="1:9" x14ac:dyDescent="0.35">
      <c r="A409" s="290"/>
      <c r="B409" s="233"/>
      <c r="C409" s="262"/>
      <c r="D409" s="264"/>
      <c r="E409" s="265"/>
      <c r="F409" s="251"/>
      <c r="G409" s="236"/>
      <c r="H409" s="238"/>
      <c r="I409" s="315"/>
    </row>
    <row r="410" spans="1:9" x14ac:dyDescent="0.35">
      <c r="A410" s="290"/>
      <c r="B410" s="233"/>
      <c r="C410" s="102" t="s">
        <v>122</v>
      </c>
      <c r="D410" s="22">
        <v>4.3</v>
      </c>
      <c r="E410" s="23">
        <f>H410*I407</f>
        <v>30.802499999999998</v>
      </c>
      <c r="F410" s="13">
        <f t="shared" ref="F410:F416" si="53">D410*E410</f>
        <v>132.45075</v>
      </c>
      <c r="G410" s="236"/>
      <c r="H410" s="14">
        <v>0.185</v>
      </c>
      <c r="I410" s="315"/>
    </row>
    <row r="411" spans="1:9" x14ac:dyDescent="0.35">
      <c r="A411" s="290"/>
      <c r="B411" s="233"/>
      <c r="C411" s="103" t="s">
        <v>123</v>
      </c>
      <c r="D411" s="104">
        <v>4.5</v>
      </c>
      <c r="E411" s="105">
        <f>H411*I407</f>
        <v>16.983000000000001</v>
      </c>
      <c r="F411" s="13">
        <f t="shared" si="53"/>
        <v>76.423500000000004</v>
      </c>
      <c r="G411" s="236"/>
      <c r="H411" s="9">
        <v>0.10199999999999999</v>
      </c>
      <c r="I411" s="315"/>
    </row>
    <row r="412" spans="1:9" x14ac:dyDescent="0.35">
      <c r="A412" s="290"/>
      <c r="B412" s="233"/>
      <c r="C412" s="106" t="s">
        <v>124</v>
      </c>
      <c r="D412" s="16">
        <v>2</v>
      </c>
      <c r="E412" s="17">
        <f>H412*I407</f>
        <v>1.4984999999999999</v>
      </c>
      <c r="F412" s="13">
        <f t="shared" si="53"/>
        <v>2.9969999999999999</v>
      </c>
      <c r="G412" s="236"/>
      <c r="H412" s="9">
        <v>8.9999999999999993E-3</v>
      </c>
      <c r="I412" s="315"/>
    </row>
    <row r="413" spans="1:9" ht="29.5" thickBot="1" x14ac:dyDescent="0.4">
      <c r="A413" s="291"/>
      <c r="B413" s="234"/>
      <c r="C413" s="107" t="s">
        <v>125</v>
      </c>
      <c r="D413" s="108">
        <v>1.4</v>
      </c>
      <c r="E413" s="17">
        <f>H413*I407</f>
        <v>83.25</v>
      </c>
      <c r="F413" s="13">
        <f>D413*E413</f>
        <v>116.55</v>
      </c>
      <c r="G413" s="313"/>
      <c r="H413" s="9">
        <v>0.5</v>
      </c>
      <c r="I413" s="319"/>
    </row>
    <row r="414" spans="1:9" ht="15" thickBot="1" x14ac:dyDescent="0.4">
      <c r="A414" s="69">
        <v>44055</v>
      </c>
      <c r="B414" s="70" t="s">
        <v>23</v>
      </c>
      <c r="C414" s="71" t="s">
        <v>24</v>
      </c>
      <c r="D414" s="72">
        <v>0</v>
      </c>
      <c r="E414" s="73">
        <v>0</v>
      </c>
      <c r="F414" s="74">
        <f t="shared" si="53"/>
        <v>0</v>
      </c>
      <c r="G414" s="75">
        <v>0</v>
      </c>
      <c r="H414" s="70"/>
      <c r="I414" s="110"/>
    </row>
    <row r="415" spans="1:9" ht="29" x14ac:dyDescent="0.35">
      <c r="A415" s="289">
        <v>44056</v>
      </c>
      <c r="B415" s="232" t="s">
        <v>27</v>
      </c>
      <c r="C415" s="99" t="s">
        <v>120</v>
      </c>
      <c r="D415" s="100">
        <v>1.5</v>
      </c>
      <c r="E415" s="101">
        <f>H415*I415</f>
        <v>48.430500000000002</v>
      </c>
      <c r="F415" s="13">
        <f t="shared" si="53"/>
        <v>72.645750000000007</v>
      </c>
      <c r="G415" s="317">
        <f>SUM(F415:F421)</f>
        <v>396.65699999999998</v>
      </c>
      <c r="H415" s="14">
        <v>0.38900000000000001</v>
      </c>
      <c r="I415" s="320">
        <f>[1]Feuil1!$G$14+([1]Feuil1!$G$14*N2)</f>
        <v>124.5</v>
      </c>
    </row>
    <row r="416" spans="1:9" x14ac:dyDescent="0.35">
      <c r="A416" s="290"/>
      <c r="B416" s="233"/>
      <c r="C416" s="261" t="s">
        <v>121</v>
      </c>
      <c r="D416" s="263">
        <v>2</v>
      </c>
      <c r="E416" s="265">
        <f>H416*I415</f>
        <v>39.217500000000001</v>
      </c>
      <c r="F416" s="250">
        <f t="shared" si="53"/>
        <v>78.435000000000002</v>
      </c>
      <c r="G416" s="236"/>
      <c r="H416" s="238">
        <v>0.315</v>
      </c>
      <c r="I416" s="315"/>
    </row>
    <row r="417" spans="1:9" x14ac:dyDescent="0.35">
      <c r="A417" s="290"/>
      <c r="B417" s="233"/>
      <c r="C417" s="262"/>
      <c r="D417" s="264"/>
      <c r="E417" s="265"/>
      <c r="F417" s="251"/>
      <c r="G417" s="236"/>
      <c r="H417" s="238"/>
      <c r="I417" s="315"/>
    </row>
    <row r="418" spans="1:9" x14ac:dyDescent="0.35">
      <c r="A418" s="290"/>
      <c r="B418" s="233"/>
      <c r="C418" s="102" t="s">
        <v>122</v>
      </c>
      <c r="D418" s="22">
        <v>4.3</v>
      </c>
      <c r="E418" s="23">
        <f>H418*I415</f>
        <v>23.032499999999999</v>
      </c>
      <c r="F418" s="13">
        <f t="shared" ref="F418:F423" si="54">D418*E418</f>
        <v>99.039749999999998</v>
      </c>
      <c r="G418" s="236"/>
      <c r="H418" s="14">
        <v>0.185</v>
      </c>
      <c r="I418" s="315"/>
    </row>
    <row r="419" spans="1:9" x14ac:dyDescent="0.35">
      <c r="A419" s="290"/>
      <c r="B419" s="233"/>
      <c r="C419" s="103" t="s">
        <v>123</v>
      </c>
      <c r="D419" s="104">
        <v>4.5</v>
      </c>
      <c r="E419" s="105">
        <f>H419*I415</f>
        <v>12.699</v>
      </c>
      <c r="F419" s="13">
        <f t="shared" si="54"/>
        <v>57.145499999999998</v>
      </c>
      <c r="G419" s="236"/>
      <c r="H419" s="9">
        <v>0.10199999999999999</v>
      </c>
      <c r="I419" s="315"/>
    </row>
    <row r="420" spans="1:9" x14ac:dyDescent="0.35">
      <c r="A420" s="290"/>
      <c r="B420" s="233"/>
      <c r="C420" s="106" t="s">
        <v>124</v>
      </c>
      <c r="D420" s="16">
        <v>2</v>
      </c>
      <c r="E420" s="17">
        <f>H420*I415</f>
        <v>1.1204999999999998</v>
      </c>
      <c r="F420" s="13">
        <f t="shared" si="54"/>
        <v>2.2409999999999997</v>
      </c>
      <c r="G420" s="236"/>
      <c r="H420" s="9">
        <v>8.9999999999999993E-3</v>
      </c>
      <c r="I420" s="315"/>
    </row>
    <row r="421" spans="1:9" ht="29.5" thickBot="1" x14ac:dyDescent="0.4">
      <c r="A421" s="291"/>
      <c r="B421" s="234"/>
      <c r="C421" s="107" t="s">
        <v>125</v>
      </c>
      <c r="D421" s="108">
        <v>1.4</v>
      </c>
      <c r="E421" s="17">
        <f>H421*I415</f>
        <v>62.25</v>
      </c>
      <c r="F421" s="13">
        <f>D421*E421</f>
        <v>87.149999999999991</v>
      </c>
      <c r="G421" s="313"/>
      <c r="H421" s="9">
        <v>0.5</v>
      </c>
      <c r="I421" s="319"/>
    </row>
    <row r="422" spans="1:9" ht="29" x14ac:dyDescent="0.35">
      <c r="A422" s="289">
        <v>44057</v>
      </c>
      <c r="B422" s="232" t="s">
        <v>11</v>
      </c>
      <c r="C422" s="99" t="s">
        <v>120</v>
      </c>
      <c r="D422" s="100">
        <v>1.5</v>
      </c>
      <c r="E422" s="101">
        <f>H422*I422</f>
        <v>78.772500000000008</v>
      </c>
      <c r="F422" s="13">
        <f t="shared" si="54"/>
        <v>118.15875000000001</v>
      </c>
      <c r="G422" s="317">
        <f>SUM(F422:F428)</f>
        <v>645.16499999999996</v>
      </c>
      <c r="H422" s="14">
        <v>0.38900000000000001</v>
      </c>
      <c r="I422" s="320">
        <f>[1]Feuil1!$G$15+([1]Feuil1!$G$15*N2)</f>
        <v>202.5</v>
      </c>
    </row>
    <row r="423" spans="1:9" x14ac:dyDescent="0.35">
      <c r="A423" s="290"/>
      <c r="B423" s="233"/>
      <c r="C423" s="261" t="s">
        <v>121</v>
      </c>
      <c r="D423" s="263">
        <v>2</v>
      </c>
      <c r="E423" s="265">
        <f>H423*I422</f>
        <v>63.787500000000001</v>
      </c>
      <c r="F423" s="250">
        <f t="shared" si="54"/>
        <v>127.575</v>
      </c>
      <c r="G423" s="236"/>
      <c r="H423" s="238">
        <v>0.315</v>
      </c>
      <c r="I423" s="315"/>
    </row>
    <row r="424" spans="1:9" x14ac:dyDescent="0.35">
      <c r="A424" s="290"/>
      <c r="B424" s="233"/>
      <c r="C424" s="262"/>
      <c r="D424" s="264"/>
      <c r="E424" s="265"/>
      <c r="F424" s="251"/>
      <c r="G424" s="236"/>
      <c r="H424" s="238"/>
      <c r="I424" s="315"/>
    </row>
    <row r="425" spans="1:9" x14ac:dyDescent="0.35">
      <c r="A425" s="290"/>
      <c r="B425" s="233"/>
      <c r="C425" s="102" t="s">
        <v>122</v>
      </c>
      <c r="D425" s="22">
        <v>4.3</v>
      </c>
      <c r="E425" s="23">
        <f>H425*I422</f>
        <v>37.462499999999999</v>
      </c>
      <c r="F425" s="13">
        <f t="shared" ref="F425:F430" si="55">D425*E425</f>
        <v>161.08874999999998</v>
      </c>
      <c r="G425" s="236"/>
      <c r="H425" s="14">
        <v>0.185</v>
      </c>
      <c r="I425" s="315"/>
    </row>
    <row r="426" spans="1:9" x14ac:dyDescent="0.35">
      <c r="A426" s="290"/>
      <c r="B426" s="233"/>
      <c r="C426" s="103" t="s">
        <v>123</v>
      </c>
      <c r="D426" s="104">
        <v>4.5</v>
      </c>
      <c r="E426" s="105">
        <f>H426*I422</f>
        <v>20.654999999999998</v>
      </c>
      <c r="F426" s="13">
        <f t="shared" si="55"/>
        <v>92.947499999999991</v>
      </c>
      <c r="G426" s="236"/>
      <c r="H426" s="9">
        <v>0.10199999999999999</v>
      </c>
      <c r="I426" s="315"/>
    </row>
    <row r="427" spans="1:9" x14ac:dyDescent="0.35">
      <c r="A427" s="290"/>
      <c r="B427" s="233"/>
      <c r="C427" s="106" t="s">
        <v>124</v>
      </c>
      <c r="D427" s="16">
        <v>2</v>
      </c>
      <c r="E427" s="17">
        <f>H427*I422</f>
        <v>1.8224999999999998</v>
      </c>
      <c r="F427" s="13">
        <f t="shared" si="55"/>
        <v>3.6449999999999996</v>
      </c>
      <c r="G427" s="236"/>
      <c r="H427" s="9">
        <v>8.9999999999999993E-3</v>
      </c>
      <c r="I427" s="315"/>
    </row>
    <row r="428" spans="1:9" ht="29.5" thickBot="1" x14ac:dyDescent="0.4">
      <c r="A428" s="291"/>
      <c r="B428" s="234"/>
      <c r="C428" s="107" t="s">
        <v>125</v>
      </c>
      <c r="D428" s="108">
        <v>1.4</v>
      </c>
      <c r="E428" s="17">
        <f>H428*I422</f>
        <v>101.25</v>
      </c>
      <c r="F428" s="13">
        <f>D428*E428</f>
        <v>141.75</v>
      </c>
      <c r="G428" s="313"/>
      <c r="H428" s="9">
        <v>0.5</v>
      </c>
      <c r="I428" s="319"/>
    </row>
    <row r="429" spans="1:9" ht="29" x14ac:dyDescent="0.35">
      <c r="A429" s="289">
        <v>44058</v>
      </c>
      <c r="B429" s="232" t="s">
        <v>11</v>
      </c>
      <c r="C429" s="99" t="s">
        <v>120</v>
      </c>
      <c r="D429" s="100">
        <v>1.5</v>
      </c>
      <c r="E429" s="101">
        <f>H429*I429</f>
        <v>77.605500000000006</v>
      </c>
      <c r="F429" s="13">
        <f t="shared" si="55"/>
        <v>116.40825000000001</v>
      </c>
      <c r="G429" s="317">
        <f>SUM(F429:F435)</f>
        <v>635.60699999999997</v>
      </c>
      <c r="H429" s="14">
        <v>0.38900000000000001</v>
      </c>
      <c r="I429" s="320">
        <f>[1]Feuil1!$G$16+([1]Feuil1!$G$16*N2)</f>
        <v>199.5</v>
      </c>
    </row>
    <row r="430" spans="1:9" x14ac:dyDescent="0.35">
      <c r="A430" s="290"/>
      <c r="B430" s="233"/>
      <c r="C430" s="261" t="s">
        <v>121</v>
      </c>
      <c r="D430" s="263">
        <v>2</v>
      </c>
      <c r="E430" s="265">
        <f>H430*I429</f>
        <v>62.842500000000001</v>
      </c>
      <c r="F430" s="250">
        <f t="shared" si="55"/>
        <v>125.685</v>
      </c>
      <c r="G430" s="236"/>
      <c r="H430" s="238">
        <v>0.315</v>
      </c>
      <c r="I430" s="315"/>
    </row>
    <row r="431" spans="1:9" x14ac:dyDescent="0.35">
      <c r="A431" s="290"/>
      <c r="B431" s="233"/>
      <c r="C431" s="262"/>
      <c r="D431" s="264"/>
      <c r="E431" s="265"/>
      <c r="F431" s="251"/>
      <c r="G431" s="236"/>
      <c r="H431" s="238"/>
      <c r="I431" s="315"/>
    </row>
    <row r="432" spans="1:9" x14ac:dyDescent="0.35">
      <c r="A432" s="290"/>
      <c r="B432" s="233"/>
      <c r="C432" s="102" t="s">
        <v>122</v>
      </c>
      <c r="D432" s="22">
        <v>4.3</v>
      </c>
      <c r="E432" s="23">
        <f>H432*I429</f>
        <v>36.907499999999999</v>
      </c>
      <c r="F432" s="13">
        <f t="shared" ref="F432:F437" si="56">D432*E432</f>
        <v>158.70224999999999</v>
      </c>
      <c r="G432" s="236"/>
      <c r="H432" s="14">
        <v>0.185</v>
      </c>
      <c r="I432" s="315"/>
    </row>
    <row r="433" spans="1:9" x14ac:dyDescent="0.35">
      <c r="A433" s="290"/>
      <c r="B433" s="233"/>
      <c r="C433" s="103" t="s">
        <v>123</v>
      </c>
      <c r="D433" s="104">
        <v>4.5</v>
      </c>
      <c r="E433" s="105">
        <f>H433*I429</f>
        <v>20.349</v>
      </c>
      <c r="F433" s="13">
        <f t="shared" si="56"/>
        <v>91.570499999999996</v>
      </c>
      <c r="G433" s="236"/>
      <c r="H433" s="9">
        <v>0.10199999999999999</v>
      </c>
      <c r="I433" s="315"/>
    </row>
    <row r="434" spans="1:9" x14ac:dyDescent="0.35">
      <c r="A434" s="290"/>
      <c r="B434" s="233"/>
      <c r="C434" s="106" t="s">
        <v>124</v>
      </c>
      <c r="D434" s="16">
        <v>2</v>
      </c>
      <c r="E434" s="17">
        <f>H434*I429</f>
        <v>1.7954999999999999</v>
      </c>
      <c r="F434" s="13">
        <f t="shared" si="56"/>
        <v>3.5909999999999997</v>
      </c>
      <c r="G434" s="236"/>
      <c r="H434" s="9">
        <v>8.9999999999999993E-3</v>
      </c>
      <c r="I434" s="315"/>
    </row>
    <row r="435" spans="1:9" ht="29.5" thickBot="1" x14ac:dyDescent="0.4">
      <c r="A435" s="291"/>
      <c r="B435" s="234"/>
      <c r="C435" s="107" t="s">
        <v>125</v>
      </c>
      <c r="D435" s="108">
        <v>1.4</v>
      </c>
      <c r="E435" s="17">
        <f>H435*I429</f>
        <v>99.75</v>
      </c>
      <c r="F435" s="13">
        <f>D435*E435</f>
        <v>139.64999999999998</v>
      </c>
      <c r="G435" s="313"/>
      <c r="H435" s="9">
        <v>0.5</v>
      </c>
      <c r="I435" s="319"/>
    </row>
    <row r="436" spans="1:9" ht="29" x14ac:dyDescent="0.35">
      <c r="A436" s="289">
        <v>44059</v>
      </c>
      <c r="B436" s="232" t="s">
        <v>27</v>
      </c>
      <c r="C436" s="99" t="s">
        <v>120</v>
      </c>
      <c r="D436" s="100">
        <v>1.5</v>
      </c>
      <c r="E436" s="101">
        <f>H436*I436</f>
        <v>45.512999999999998</v>
      </c>
      <c r="F436" s="13">
        <f t="shared" si="56"/>
        <v>68.269499999999994</v>
      </c>
      <c r="G436" s="317">
        <f>SUM(F436:F442)</f>
        <v>372.76199999999994</v>
      </c>
      <c r="H436" s="14">
        <v>0.38900000000000001</v>
      </c>
      <c r="I436" s="320">
        <f>[1]Feuil1!$G$17+([1]Feuil1!$G$17*N2)</f>
        <v>117</v>
      </c>
    </row>
    <row r="437" spans="1:9" x14ac:dyDescent="0.35">
      <c r="A437" s="290"/>
      <c r="B437" s="233"/>
      <c r="C437" s="261" t="s">
        <v>121</v>
      </c>
      <c r="D437" s="263">
        <v>2</v>
      </c>
      <c r="E437" s="265">
        <f>H437*I436</f>
        <v>36.854999999999997</v>
      </c>
      <c r="F437" s="250">
        <f t="shared" si="56"/>
        <v>73.709999999999994</v>
      </c>
      <c r="G437" s="236"/>
      <c r="H437" s="238">
        <v>0.315</v>
      </c>
      <c r="I437" s="315"/>
    </row>
    <row r="438" spans="1:9" x14ac:dyDescent="0.35">
      <c r="A438" s="290"/>
      <c r="B438" s="233"/>
      <c r="C438" s="262"/>
      <c r="D438" s="264"/>
      <c r="E438" s="265"/>
      <c r="F438" s="251"/>
      <c r="G438" s="236"/>
      <c r="H438" s="238"/>
      <c r="I438" s="315"/>
    </row>
    <row r="439" spans="1:9" x14ac:dyDescent="0.35">
      <c r="A439" s="290"/>
      <c r="B439" s="233"/>
      <c r="C439" s="102" t="s">
        <v>122</v>
      </c>
      <c r="D439" s="22">
        <v>4.3</v>
      </c>
      <c r="E439" s="23">
        <f>H439*I436</f>
        <v>21.645</v>
      </c>
      <c r="F439" s="13">
        <f t="shared" ref="F439:F444" si="57">D439*E439</f>
        <v>93.073499999999996</v>
      </c>
      <c r="G439" s="236"/>
      <c r="H439" s="14">
        <v>0.185</v>
      </c>
      <c r="I439" s="315"/>
    </row>
    <row r="440" spans="1:9" x14ac:dyDescent="0.35">
      <c r="A440" s="290"/>
      <c r="B440" s="233"/>
      <c r="C440" s="103" t="s">
        <v>123</v>
      </c>
      <c r="D440" s="104">
        <v>4.5</v>
      </c>
      <c r="E440" s="105">
        <f>H440*I436</f>
        <v>11.933999999999999</v>
      </c>
      <c r="F440" s="13">
        <f t="shared" si="57"/>
        <v>53.702999999999996</v>
      </c>
      <c r="G440" s="236"/>
      <c r="H440" s="9">
        <v>0.10199999999999999</v>
      </c>
      <c r="I440" s="315"/>
    </row>
    <row r="441" spans="1:9" x14ac:dyDescent="0.35">
      <c r="A441" s="290"/>
      <c r="B441" s="233"/>
      <c r="C441" s="106" t="s">
        <v>124</v>
      </c>
      <c r="D441" s="16">
        <v>2</v>
      </c>
      <c r="E441" s="17">
        <f>H441*I436</f>
        <v>1.0529999999999999</v>
      </c>
      <c r="F441" s="13">
        <f t="shared" si="57"/>
        <v>2.1059999999999999</v>
      </c>
      <c r="G441" s="236"/>
      <c r="H441" s="9">
        <v>8.9999999999999993E-3</v>
      </c>
      <c r="I441" s="315"/>
    </row>
    <row r="442" spans="1:9" ht="29.5" thickBot="1" x14ac:dyDescent="0.4">
      <c r="A442" s="291"/>
      <c r="B442" s="234"/>
      <c r="C442" s="107" t="s">
        <v>125</v>
      </c>
      <c r="D442" s="108">
        <v>1.4</v>
      </c>
      <c r="E442" s="17">
        <f>H442*I436</f>
        <v>58.5</v>
      </c>
      <c r="F442" s="13">
        <f>D442*E442</f>
        <v>81.899999999999991</v>
      </c>
      <c r="G442" s="313"/>
      <c r="H442" s="9">
        <v>0.5</v>
      </c>
      <c r="I442" s="319"/>
    </row>
    <row r="443" spans="1:9" ht="29" x14ac:dyDescent="0.35">
      <c r="A443" s="289">
        <v>44060</v>
      </c>
      <c r="B443" s="232" t="s">
        <v>11</v>
      </c>
      <c r="C443" s="99" t="s">
        <v>120</v>
      </c>
      <c r="D443" s="100">
        <v>1.5</v>
      </c>
      <c r="E443" s="101">
        <f>H443*I443</f>
        <v>69.436499999999995</v>
      </c>
      <c r="F443" s="13">
        <f t="shared" si="57"/>
        <v>104.15474999999999</v>
      </c>
      <c r="G443" s="317">
        <f>SUM(F443:F449)</f>
        <v>568.70100000000002</v>
      </c>
      <c r="H443" s="14">
        <v>0.38900000000000001</v>
      </c>
      <c r="I443" s="320">
        <f>[1]Feuil1!$G$18+([1]Feuil1!$G$18*N2)</f>
        <v>178.5</v>
      </c>
    </row>
    <row r="444" spans="1:9" x14ac:dyDescent="0.35">
      <c r="A444" s="290"/>
      <c r="B444" s="233"/>
      <c r="C444" s="261" t="s">
        <v>121</v>
      </c>
      <c r="D444" s="263">
        <v>2</v>
      </c>
      <c r="E444" s="265">
        <f>H444*I443</f>
        <v>56.227499999999999</v>
      </c>
      <c r="F444" s="250">
        <f t="shared" si="57"/>
        <v>112.455</v>
      </c>
      <c r="G444" s="236"/>
      <c r="H444" s="238">
        <v>0.315</v>
      </c>
      <c r="I444" s="315"/>
    </row>
    <row r="445" spans="1:9" x14ac:dyDescent="0.35">
      <c r="A445" s="290"/>
      <c r="B445" s="233"/>
      <c r="C445" s="262"/>
      <c r="D445" s="264"/>
      <c r="E445" s="265"/>
      <c r="F445" s="251"/>
      <c r="G445" s="236"/>
      <c r="H445" s="238"/>
      <c r="I445" s="315"/>
    </row>
    <row r="446" spans="1:9" x14ac:dyDescent="0.35">
      <c r="A446" s="290"/>
      <c r="B446" s="233"/>
      <c r="C446" s="102" t="s">
        <v>122</v>
      </c>
      <c r="D446" s="22">
        <v>4.3</v>
      </c>
      <c r="E446" s="23">
        <f>H446*I443</f>
        <v>33.022500000000001</v>
      </c>
      <c r="F446" s="13">
        <f t="shared" ref="F446:F451" si="58">D446*E446</f>
        <v>141.99674999999999</v>
      </c>
      <c r="G446" s="236"/>
      <c r="H446" s="14">
        <v>0.185</v>
      </c>
      <c r="I446" s="315"/>
    </row>
    <row r="447" spans="1:9" x14ac:dyDescent="0.35">
      <c r="A447" s="290"/>
      <c r="B447" s="233"/>
      <c r="C447" s="103" t="s">
        <v>123</v>
      </c>
      <c r="D447" s="104">
        <v>4.5</v>
      </c>
      <c r="E447" s="105">
        <f>H447*I443</f>
        <v>18.206999999999997</v>
      </c>
      <c r="F447" s="13">
        <f t="shared" si="58"/>
        <v>81.931499999999986</v>
      </c>
      <c r="G447" s="236"/>
      <c r="H447" s="9">
        <v>0.10199999999999999</v>
      </c>
      <c r="I447" s="315"/>
    </row>
    <row r="448" spans="1:9" x14ac:dyDescent="0.35">
      <c r="A448" s="290"/>
      <c r="B448" s="233"/>
      <c r="C448" s="106" t="s">
        <v>124</v>
      </c>
      <c r="D448" s="16">
        <v>2</v>
      </c>
      <c r="E448" s="17">
        <f>H448*I443</f>
        <v>1.6064999999999998</v>
      </c>
      <c r="F448" s="13">
        <f t="shared" si="58"/>
        <v>3.2129999999999996</v>
      </c>
      <c r="G448" s="236"/>
      <c r="H448" s="9">
        <v>8.9999999999999993E-3</v>
      </c>
      <c r="I448" s="315"/>
    </row>
    <row r="449" spans="1:9" ht="29.5" thickBot="1" x14ac:dyDescent="0.4">
      <c r="A449" s="291"/>
      <c r="B449" s="234"/>
      <c r="C449" s="107" t="s">
        <v>125</v>
      </c>
      <c r="D449" s="108">
        <v>1.4</v>
      </c>
      <c r="E449" s="17">
        <f>H449*I443</f>
        <v>89.25</v>
      </c>
      <c r="F449" s="13">
        <f>D449*E449</f>
        <v>124.94999999999999</v>
      </c>
      <c r="G449" s="313"/>
      <c r="H449" s="9">
        <v>0.5</v>
      </c>
      <c r="I449" s="319"/>
    </row>
    <row r="450" spans="1:9" ht="29" x14ac:dyDescent="0.35">
      <c r="A450" s="289">
        <v>44061</v>
      </c>
      <c r="B450" s="232" t="s">
        <v>11</v>
      </c>
      <c r="C450" s="99" t="s">
        <v>120</v>
      </c>
      <c r="D450" s="100">
        <v>1.5</v>
      </c>
      <c r="E450" s="101">
        <f>H450*I450</f>
        <v>53.682000000000002</v>
      </c>
      <c r="F450" s="13">
        <f t="shared" si="58"/>
        <v>80.522999999999996</v>
      </c>
      <c r="G450" s="317">
        <f>SUM(F450:F456)</f>
        <v>439.66799999999989</v>
      </c>
      <c r="H450" s="14">
        <v>0.38900000000000001</v>
      </c>
      <c r="I450" s="320">
        <f>[1]Feuil1!$G$19+([1]Feuil1!$G$19*N2)</f>
        <v>138</v>
      </c>
    </row>
    <row r="451" spans="1:9" x14ac:dyDescent="0.35">
      <c r="A451" s="290"/>
      <c r="B451" s="233"/>
      <c r="C451" s="261" t="s">
        <v>121</v>
      </c>
      <c r="D451" s="263">
        <v>2</v>
      </c>
      <c r="E451" s="265">
        <f>H451*I450</f>
        <v>43.47</v>
      </c>
      <c r="F451" s="250">
        <f t="shared" si="58"/>
        <v>86.94</v>
      </c>
      <c r="G451" s="236"/>
      <c r="H451" s="238">
        <v>0.315</v>
      </c>
      <c r="I451" s="315"/>
    </row>
    <row r="452" spans="1:9" x14ac:dyDescent="0.35">
      <c r="A452" s="290"/>
      <c r="B452" s="233"/>
      <c r="C452" s="262"/>
      <c r="D452" s="264"/>
      <c r="E452" s="265"/>
      <c r="F452" s="251"/>
      <c r="G452" s="236"/>
      <c r="H452" s="238"/>
      <c r="I452" s="315"/>
    </row>
    <row r="453" spans="1:9" x14ac:dyDescent="0.35">
      <c r="A453" s="290"/>
      <c r="B453" s="233"/>
      <c r="C453" s="102" t="s">
        <v>122</v>
      </c>
      <c r="D453" s="22">
        <v>4.3</v>
      </c>
      <c r="E453" s="23">
        <f>H453*I450</f>
        <v>25.53</v>
      </c>
      <c r="F453" s="13">
        <f t="shared" ref="F453:F457" si="59">D453*E453</f>
        <v>109.779</v>
      </c>
      <c r="G453" s="236"/>
      <c r="H453" s="14">
        <v>0.185</v>
      </c>
      <c r="I453" s="315"/>
    </row>
    <row r="454" spans="1:9" x14ac:dyDescent="0.35">
      <c r="A454" s="290"/>
      <c r="B454" s="233"/>
      <c r="C454" s="103" t="s">
        <v>123</v>
      </c>
      <c r="D454" s="104">
        <v>4.5</v>
      </c>
      <c r="E454" s="105">
        <f>H454*I450</f>
        <v>14.075999999999999</v>
      </c>
      <c r="F454" s="13">
        <f t="shared" si="59"/>
        <v>63.341999999999992</v>
      </c>
      <c r="G454" s="236"/>
      <c r="H454" s="9">
        <v>0.10199999999999999</v>
      </c>
      <c r="I454" s="315"/>
    </row>
    <row r="455" spans="1:9" x14ac:dyDescent="0.35">
      <c r="A455" s="290"/>
      <c r="B455" s="233"/>
      <c r="C455" s="106" t="s">
        <v>124</v>
      </c>
      <c r="D455" s="16">
        <v>2</v>
      </c>
      <c r="E455" s="17">
        <f>H455*I450</f>
        <v>1.242</v>
      </c>
      <c r="F455" s="13">
        <f t="shared" si="59"/>
        <v>2.484</v>
      </c>
      <c r="G455" s="236"/>
      <c r="H455" s="9">
        <v>8.9999999999999993E-3</v>
      </c>
      <c r="I455" s="315"/>
    </row>
    <row r="456" spans="1:9" ht="29.5" thickBot="1" x14ac:dyDescent="0.4">
      <c r="A456" s="291"/>
      <c r="B456" s="234"/>
      <c r="C456" s="107" t="s">
        <v>125</v>
      </c>
      <c r="D456" s="108">
        <v>1.4</v>
      </c>
      <c r="E456" s="17">
        <f>H456*I450</f>
        <v>69</v>
      </c>
      <c r="F456" s="13">
        <f>D456*E456</f>
        <v>96.6</v>
      </c>
      <c r="G456" s="313"/>
      <c r="H456" s="9">
        <v>0.5</v>
      </c>
      <c r="I456" s="319"/>
    </row>
    <row r="457" spans="1:9" ht="15" thickBot="1" x14ac:dyDescent="0.4">
      <c r="A457" s="36">
        <v>44062</v>
      </c>
      <c r="B457" s="37" t="s">
        <v>23</v>
      </c>
      <c r="C457" s="38" t="s">
        <v>24</v>
      </c>
      <c r="D457" s="39">
        <v>0</v>
      </c>
      <c r="E457" s="47">
        <v>0</v>
      </c>
      <c r="F457" s="48">
        <f t="shared" si="59"/>
        <v>0</v>
      </c>
      <c r="G457" s="49">
        <v>0</v>
      </c>
      <c r="H457" s="37"/>
      <c r="I457" s="111"/>
    </row>
    <row r="458" spans="1:9" ht="15" thickBot="1" x14ac:dyDescent="0.4">
      <c r="A458" s="36">
        <v>44063</v>
      </c>
      <c r="B458" s="307" t="s">
        <v>85</v>
      </c>
      <c r="C458" s="308"/>
      <c r="D458" s="308"/>
      <c r="E458" s="308"/>
      <c r="F458" s="308"/>
      <c r="G458" s="308"/>
      <c r="H458" s="308"/>
      <c r="I458" s="309"/>
    </row>
    <row r="459" spans="1:9" ht="15" thickBot="1" x14ac:dyDescent="0.4">
      <c r="A459" s="36">
        <v>44064</v>
      </c>
      <c r="B459" s="307" t="s">
        <v>85</v>
      </c>
      <c r="C459" s="308"/>
      <c r="D459" s="308"/>
      <c r="E459" s="308"/>
      <c r="F459" s="308"/>
      <c r="G459" s="308"/>
      <c r="H459" s="308"/>
      <c r="I459" s="309"/>
    </row>
    <row r="460" spans="1:9" ht="15" thickBot="1" x14ac:dyDescent="0.4">
      <c r="A460" s="36">
        <v>44065</v>
      </c>
      <c r="B460" s="37" t="s">
        <v>23</v>
      </c>
      <c r="C460" s="38" t="s">
        <v>24</v>
      </c>
      <c r="D460" s="39">
        <v>0</v>
      </c>
      <c r="E460" s="40">
        <v>0</v>
      </c>
      <c r="F460" s="41">
        <f t="shared" ref="F460:F462" si="60">D460*E460</f>
        <v>0</v>
      </c>
      <c r="G460" s="42">
        <v>0</v>
      </c>
      <c r="H460" s="38"/>
      <c r="I460" s="43"/>
    </row>
    <row r="461" spans="1:9" ht="29" x14ac:dyDescent="0.35">
      <c r="A461" s="289">
        <v>44066</v>
      </c>
      <c r="B461" s="232" t="s">
        <v>11</v>
      </c>
      <c r="C461" s="99" t="s">
        <v>120</v>
      </c>
      <c r="D461" s="100">
        <v>1.5</v>
      </c>
      <c r="E461" s="101">
        <f>H461*I461</f>
        <v>53.098500000000001</v>
      </c>
      <c r="F461" s="13">
        <f t="shared" si="60"/>
        <v>79.647750000000002</v>
      </c>
      <c r="G461" s="317">
        <f>SUM(F461:F467)</f>
        <v>434.88900000000001</v>
      </c>
      <c r="H461" s="14">
        <v>0.38900000000000001</v>
      </c>
      <c r="I461" s="320">
        <f>[1]Feuil1!$G$24+([1]Feuil1!$G$24*N2)</f>
        <v>136.5</v>
      </c>
    </row>
    <row r="462" spans="1:9" x14ac:dyDescent="0.35">
      <c r="A462" s="290"/>
      <c r="B462" s="233"/>
      <c r="C462" s="261" t="s">
        <v>121</v>
      </c>
      <c r="D462" s="263">
        <v>2</v>
      </c>
      <c r="E462" s="265">
        <f>H462*I461</f>
        <v>42.997500000000002</v>
      </c>
      <c r="F462" s="250">
        <f t="shared" si="60"/>
        <v>85.995000000000005</v>
      </c>
      <c r="G462" s="236"/>
      <c r="H462" s="238">
        <v>0.315</v>
      </c>
      <c r="I462" s="315"/>
    </row>
    <row r="463" spans="1:9" x14ac:dyDescent="0.35">
      <c r="A463" s="290"/>
      <c r="B463" s="233"/>
      <c r="C463" s="262"/>
      <c r="D463" s="264"/>
      <c r="E463" s="265"/>
      <c r="F463" s="251"/>
      <c r="G463" s="236"/>
      <c r="H463" s="238"/>
      <c r="I463" s="315"/>
    </row>
    <row r="464" spans="1:9" x14ac:dyDescent="0.35">
      <c r="A464" s="290"/>
      <c r="B464" s="233"/>
      <c r="C464" s="102" t="s">
        <v>122</v>
      </c>
      <c r="D464" s="22">
        <v>4.3</v>
      </c>
      <c r="E464" s="23">
        <f>H464*I461</f>
        <v>25.252500000000001</v>
      </c>
      <c r="F464" s="13">
        <f t="shared" ref="F464:F469" si="61">D464*E464</f>
        <v>108.58575</v>
      </c>
      <c r="G464" s="236"/>
      <c r="H464" s="14">
        <v>0.185</v>
      </c>
      <c r="I464" s="315"/>
    </row>
    <row r="465" spans="1:9" x14ac:dyDescent="0.35">
      <c r="A465" s="290"/>
      <c r="B465" s="233"/>
      <c r="C465" s="103" t="s">
        <v>123</v>
      </c>
      <c r="D465" s="104">
        <v>4.5</v>
      </c>
      <c r="E465" s="105">
        <f>H465*I461</f>
        <v>13.922999999999998</v>
      </c>
      <c r="F465" s="13">
        <f t="shared" si="61"/>
        <v>62.653499999999994</v>
      </c>
      <c r="G465" s="236"/>
      <c r="H465" s="9">
        <v>0.10199999999999999</v>
      </c>
      <c r="I465" s="315"/>
    </row>
    <row r="466" spans="1:9" x14ac:dyDescent="0.35">
      <c r="A466" s="290"/>
      <c r="B466" s="233"/>
      <c r="C466" s="106" t="s">
        <v>124</v>
      </c>
      <c r="D466" s="16">
        <v>2</v>
      </c>
      <c r="E466" s="17">
        <f>H466*I461</f>
        <v>1.2284999999999999</v>
      </c>
      <c r="F466" s="13">
        <f t="shared" si="61"/>
        <v>2.4569999999999999</v>
      </c>
      <c r="G466" s="236"/>
      <c r="H466" s="9">
        <v>8.9999999999999993E-3</v>
      </c>
      <c r="I466" s="315"/>
    </row>
    <row r="467" spans="1:9" ht="29.5" thickBot="1" x14ac:dyDescent="0.4">
      <c r="A467" s="291"/>
      <c r="B467" s="234"/>
      <c r="C467" s="107" t="s">
        <v>125</v>
      </c>
      <c r="D467" s="108">
        <v>1.4</v>
      </c>
      <c r="E467" s="17">
        <f>H467*I461</f>
        <v>68.25</v>
      </c>
      <c r="F467" s="13">
        <f>D467*E467</f>
        <v>95.55</v>
      </c>
      <c r="G467" s="313"/>
      <c r="H467" s="9">
        <v>0.5</v>
      </c>
      <c r="I467" s="319"/>
    </row>
    <row r="468" spans="1:9" ht="29" x14ac:dyDescent="0.35">
      <c r="A468" s="289">
        <v>44067</v>
      </c>
      <c r="B468" s="232" t="s">
        <v>11</v>
      </c>
      <c r="C468" s="99" t="s">
        <v>120</v>
      </c>
      <c r="D468" s="100">
        <v>1.5</v>
      </c>
      <c r="E468" s="101">
        <f>H468*I468</f>
        <v>64.185000000000002</v>
      </c>
      <c r="F468" s="13">
        <f t="shared" si="61"/>
        <v>96.277500000000003</v>
      </c>
      <c r="G468" s="317">
        <f>SUM(F468:F474)</f>
        <v>525.69000000000005</v>
      </c>
      <c r="H468" s="14">
        <v>0.38900000000000001</v>
      </c>
      <c r="I468" s="320">
        <f>[1]Feuil1!$G$25+([1]Feuil1!$G$25*N2)</f>
        <v>165</v>
      </c>
    </row>
    <row r="469" spans="1:9" x14ac:dyDescent="0.35">
      <c r="A469" s="290"/>
      <c r="B469" s="233"/>
      <c r="C469" s="261" t="s">
        <v>121</v>
      </c>
      <c r="D469" s="263">
        <v>2</v>
      </c>
      <c r="E469" s="265">
        <f>H469*I468</f>
        <v>51.975000000000001</v>
      </c>
      <c r="F469" s="250">
        <f t="shared" si="61"/>
        <v>103.95</v>
      </c>
      <c r="G469" s="236"/>
      <c r="H469" s="238">
        <v>0.315</v>
      </c>
      <c r="I469" s="315"/>
    </row>
    <row r="470" spans="1:9" x14ac:dyDescent="0.35">
      <c r="A470" s="290"/>
      <c r="B470" s="233"/>
      <c r="C470" s="262"/>
      <c r="D470" s="264"/>
      <c r="E470" s="265"/>
      <c r="F470" s="251"/>
      <c r="G470" s="236"/>
      <c r="H470" s="238"/>
      <c r="I470" s="315"/>
    </row>
    <row r="471" spans="1:9" x14ac:dyDescent="0.35">
      <c r="A471" s="290"/>
      <c r="B471" s="233"/>
      <c r="C471" s="102" t="s">
        <v>122</v>
      </c>
      <c r="D471" s="22">
        <v>4.3</v>
      </c>
      <c r="E471" s="23">
        <f>H471*I468</f>
        <v>30.524999999999999</v>
      </c>
      <c r="F471" s="13">
        <f t="shared" ref="F471:F476" si="62">D471*E471</f>
        <v>131.25749999999999</v>
      </c>
      <c r="G471" s="236"/>
      <c r="H471" s="14">
        <v>0.185</v>
      </c>
      <c r="I471" s="315"/>
    </row>
    <row r="472" spans="1:9" x14ac:dyDescent="0.35">
      <c r="A472" s="290"/>
      <c r="B472" s="233"/>
      <c r="C472" s="103" t="s">
        <v>123</v>
      </c>
      <c r="D472" s="104">
        <v>4.5</v>
      </c>
      <c r="E472" s="105">
        <f>H472*I468</f>
        <v>16.829999999999998</v>
      </c>
      <c r="F472" s="13">
        <f t="shared" si="62"/>
        <v>75.734999999999985</v>
      </c>
      <c r="G472" s="236"/>
      <c r="H472" s="9">
        <v>0.10199999999999999</v>
      </c>
      <c r="I472" s="315"/>
    </row>
    <row r="473" spans="1:9" x14ac:dyDescent="0.35">
      <c r="A473" s="290"/>
      <c r="B473" s="233"/>
      <c r="C473" s="106" t="s">
        <v>124</v>
      </c>
      <c r="D473" s="16">
        <v>2</v>
      </c>
      <c r="E473" s="17">
        <f>H473*I468</f>
        <v>1.4849999999999999</v>
      </c>
      <c r="F473" s="13">
        <f t="shared" si="62"/>
        <v>2.9699999999999998</v>
      </c>
      <c r="G473" s="236"/>
      <c r="H473" s="9">
        <v>8.9999999999999993E-3</v>
      </c>
      <c r="I473" s="315"/>
    </row>
    <row r="474" spans="1:9" ht="29.5" thickBot="1" x14ac:dyDescent="0.4">
      <c r="A474" s="291"/>
      <c r="B474" s="234"/>
      <c r="C474" s="107" t="s">
        <v>125</v>
      </c>
      <c r="D474" s="108">
        <v>1.4</v>
      </c>
      <c r="E474" s="17">
        <f>H474*I468</f>
        <v>82.5</v>
      </c>
      <c r="F474" s="13">
        <f>D474*E474</f>
        <v>115.49999999999999</v>
      </c>
      <c r="G474" s="313"/>
      <c r="H474" s="9">
        <v>0.5</v>
      </c>
      <c r="I474" s="319"/>
    </row>
    <row r="475" spans="1:9" ht="29" x14ac:dyDescent="0.35">
      <c r="A475" s="289">
        <v>44068</v>
      </c>
      <c r="B475" s="232" t="s">
        <v>11</v>
      </c>
      <c r="C475" s="99" t="s">
        <v>120</v>
      </c>
      <c r="D475" s="100">
        <v>1.5</v>
      </c>
      <c r="E475" s="101">
        <f>H475*I475</f>
        <v>63.018000000000001</v>
      </c>
      <c r="F475" s="13">
        <f t="shared" si="62"/>
        <v>94.527000000000001</v>
      </c>
      <c r="G475" s="317">
        <f>SUM(F475:F481)</f>
        <v>516.13199999999995</v>
      </c>
      <c r="H475" s="14">
        <v>0.38900000000000001</v>
      </c>
      <c r="I475" s="320">
        <f>[1]Feuil1!$G$26+([1]Feuil1!$G$26*N2)</f>
        <v>162</v>
      </c>
    </row>
    <row r="476" spans="1:9" x14ac:dyDescent="0.35">
      <c r="A476" s="290"/>
      <c r="B476" s="233"/>
      <c r="C476" s="261" t="s">
        <v>121</v>
      </c>
      <c r="D476" s="263">
        <v>2</v>
      </c>
      <c r="E476" s="265">
        <f>H476*I475</f>
        <v>51.03</v>
      </c>
      <c r="F476" s="250">
        <f t="shared" si="62"/>
        <v>102.06</v>
      </c>
      <c r="G476" s="236"/>
      <c r="H476" s="238">
        <v>0.315</v>
      </c>
      <c r="I476" s="315"/>
    </row>
    <row r="477" spans="1:9" x14ac:dyDescent="0.35">
      <c r="A477" s="290"/>
      <c r="B477" s="233"/>
      <c r="C477" s="262"/>
      <c r="D477" s="264"/>
      <c r="E477" s="265"/>
      <c r="F477" s="251"/>
      <c r="G477" s="236"/>
      <c r="H477" s="238"/>
      <c r="I477" s="315"/>
    </row>
    <row r="478" spans="1:9" x14ac:dyDescent="0.35">
      <c r="A478" s="290"/>
      <c r="B478" s="233"/>
      <c r="C478" s="102" t="s">
        <v>122</v>
      </c>
      <c r="D478" s="22">
        <v>4.3</v>
      </c>
      <c r="E478" s="23">
        <f>H478*I475</f>
        <v>29.97</v>
      </c>
      <c r="F478" s="13">
        <f t="shared" ref="F478:F483" si="63">D478*E478</f>
        <v>128.87099999999998</v>
      </c>
      <c r="G478" s="236"/>
      <c r="H478" s="14">
        <v>0.185</v>
      </c>
      <c r="I478" s="315"/>
    </row>
    <row r="479" spans="1:9" x14ac:dyDescent="0.35">
      <c r="A479" s="290"/>
      <c r="B479" s="233"/>
      <c r="C479" s="103" t="s">
        <v>123</v>
      </c>
      <c r="D479" s="104">
        <v>4.5</v>
      </c>
      <c r="E479" s="105">
        <f>H479*I475</f>
        <v>16.523999999999997</v>
      </c>
      <c r="F479" s="13">
        <f t="shared" si="63"/>
        <v>74.35799999999999</v>
      </c>
      <c r="G479" s="236"/>
      <c r="H479" s="9">
        <v>0.10199999999999999</v>
      </c>
      <c r="I479" s="315"/>
    </row>
    <row r="480" spans="1:9" x14ac:dyDescent="0.35">
      <c r="A480" s="290"/>
      <c r="B480" s="233"/>
      <c r="C480" s="106" t="s">
        <v>124</v>
      </c>
      <c r="D480" s="16">
        <v>2</v>
      </c>
      <c r="E480" s="17">
        <f>H480*I475</f>
        <v>1.458</v>
      </c>
      <c r="F480" s="13">
        <f t="shared" si="63"/>
        <v>2.9159999999999999</v>
      </c>
      <c r="G480" s="236"/>
      <c r="H480" s="9">
        <v>8.9999999999999993E-3</v>
      </c>
      <c r="I480" s="315"/>
    </row>
    <row r="481" spans="1:9" ht="29.5" thickBot="1" x14ac:dyDescent="0.4">
      <c r="A481" s="291"/>
      <c r="B481" s="234"/>
      <c r="C481" s="107" t="s">
        <v>125</v>
      </c>
      <c r="D481" s="108">
        <v>1.4</v>
      </c>
      <c r="E481" s="17">
        <f>H481*I475</f>
        <v>81</v>
      </c>
      <c r="F481" s="13">
        <f>D481*E481</f>
        <v>113.39999999999999</v>
      </c>
      <c r="G481" s="313"/>
      <c r="H481" s="9">
        <v>0.5</v>
      </c>
      <c r="I481" s="319"/>
    </row>
    <row r="482" spans="1:9" ht="29" x14ac:dyDescent="0.35">
      <c r="A482" s="289">
        <v>44069</v>
      </c>
      <c r="B482" s="232" t="s">
        <v>11</v>
      </c>
      <c r="C482" s="99" t="s">
        <v>120</v>
      </c>
      <c r="D482" s="100">
        <v>1.5</v>
      </c>
      <c r="E482" s="101">
        <f>H482*I482</f>
        <v>58.933500000000002</v>
      </c>
      <c r="F482" s="13">
        <f t="shared" si="63"/>
        <v>88.40025</v>
      </c>
      <c r="G482" s="317">
        <f>SUM(F482:F488)</f>
        <v>482.67900000000003</v>
      </c>
      <c r="H482" s="14">
        <v>0.38900000000000001</v>
      </c>
      <c r="I482" s="320">
        <f>[1]Feuil1!$G$27+([1]Feuil1!$G$27*N2)</f>
        <v>151.5</v>
      </c>
    </row>
    <row r="483" spans="1:9" x14ac:dyDescent="0.35">
      <c r="A483" s="290"/>
      <c r="B483" s="233"/>
      <c r="C483" s="261" t="s">
        <v>121</v>
      </c>
      <c r="D483" s="263">
        <v>2</v>
      </c>
      <c r="E483" s="265">
        <f>H483*I482</f>
        <v>47.722500000000004</v>
      </c>
      <c r="F483" s="250">
        <f t="shared" si="63"/>
        <v>95.445000000000007</v>
      </c>
      <c r="G483" s="236"/>
      <c r="H483" s="238">
        <v>0.315</v>
      </c>
      <c r="I483" s="315"/>
    </row>
    <row r="484" spans="1:9" x14ac:dyDescent="0.35">
      <c r="A484" s="290"/>
      <c r="B484" s="233"/>
      <c r="C484" s="262"/>
      <c r="D484" s="264"/>
      <c r="E484" s="265"/>
      <c r="F484" s="251"/>
      <c r="G484" s="236"/>
      <c r="H484" s="238"/>
      <c r="I484" s="315"/>
    </row>
    <row r="485" spans="1:9" x14ac:dyDescent="0.35">
      <c r="A485" s="290"/>
      <c r="B485" s="233"/>
      <c r="C485" s="102" t="s">
        <v>122</v>
      </c>
      <c r="D485" s="22">
        <v>4.3</v>
      </c>
      <c r="E485" s="23">
        <f>H485*I482</f>
        <v>28.0275</v>
      </c>
      <c r="F485" s="13">
        <f t="shared" ref="F485:F490" si="64">D485*E485</f>
        <v>120.51824999999999</v>
      </c>
      <c r="G485" s="236"/>
      <c r="H485" s="14">
        <v>0.185</v>
      </c>
      <c r="I485" s="315"/>
    </row>
    <row r="486" spans="1:9" x14ac:dyDescent="0.35">
      <c r="A486" s="290"/>
      <c r="B486" s="233"/>
      <c r="C486" s="103" t="s">
        <v>123</v>
      </c>
      <c r="D486" s="104">
        <v>4.5</v>
      </c>
      <c r="E486" s="105">
        <f>H486*I482</f>
        <v>15.452999999999999</v>
      </c>
      <c r="F486" s="13">
        <f t="shared" si="64"/>
        <v>69.538499999999999</v>
      </c>
      <c r="G486" s="236"/>
      <c r="H486" s="9">
        <v>0.10199999999999999</v>
      </c>
      <c r="I486" s="315"/>
    </row>
    <row r="487" spans="1:9" x14ac:dyDescent="0.35">
      <c r="A487" s="290"/>
      <c r="B487" s="233"/>
      <c r="C487" s="106" t="s">
        <v>124</v>
      </c>
      <c r="D487" s="16">
        <v>2</v>
      </c>
      <c r="E487" s="17">
        <f>H487*I482</f>
        <v>1.3634999999999999</v>
      </c>
      <c r="F487" s="13">
        <f t="shared" si="64"/>
        <v>2.7269999999999999</v>
      </c>
      <c r="G487" s="236"/>
      <c r="H487" s="9">
        <v>8.9999999999999993E-3</v>
      </c>
      <c r="I487" s="315"/>
    </row>
    <row r="488" spans="1:9" ht="29.5" thickBot="1" x14ac:dyDescent="0.4">
      <c r="A488" s="291"/>
      <c r="B488" s="234"/>
      <c r="C488" s="107" t="s">
        <v>125</v>
      </c>
      <c r="D488" s="108">
        <v>1.4</v>
      </c>
      <c r="E488" s="17">
        <f>H488*I482</f>
        <v>75.75</v>
      </c>
      <c r="F488" s="13">
        <f>D488*E488</f>
        <v>106.05</v>
      </c>
      <c r="G488" s="313"/>
      <c r="H488" s="9">
        <v>0.5</v>
      </c>
      <c r="I488" s="319"/>
    </row>
    <row r="489" spans="1:9" ht="29" x14ac:dyDescent="0.35">
      <c r="A489" s="289">
        <v>44070</v>
      </c>
      <c r="B489" s="232" t="s">
        <v>11</v>
      </c>
      <c r="C489" s="99" t="s">
        <v>120</v>
      </c>
      <c r="D489" s="100">
        <v>1.5</v>
      </c>
      <c r="E489" s="101">
        <f>H489*I489</f>
        <v>57.183</v>
      </c>
      <c r="F489" s="13">
        <f t="shared" si="64"/>
        <v>85.774500000000003</v>
      </c>
      <c r="G489" s="317">
        <f>SUM(F489:F495)</f>
        <v>468.34199999999998</v>
      </c>
      <c r="H489" s="14">
        <v>0.38900000000000001</v>
      </c>
      <c r="I489" s="320">
        <f>[1]Feuil1!$G$28+([1]Feuil1!$G$28*N2)</f>
        <v>147</v>
      </c>
    </row>
    <row r="490" spans="1:9" x14ac:dyDescent="0.35">
      <c r="A490" s="290"/>
      <c r="B490" s="233"/>
      <c r="C490" s="261" t="s">
        <v>121</v>
      </c>
      <c r="D490" s="263">
        <v>2</v>
      </c>
      <c r="E490" s="265">
        <f>H490*I489</f>
        <v>46.305</v>
      </c>
      <c r="F490" s="250">
        <f t="shared" si="64"/>
        <v>92.61</v>
      </c>
      <c r="G490" s="236"/>
      <c r="H490" s="238">
        <v>0.315</v>
      </c>
      <c r="I490" s="315"/>
    </row>
    <row r="491" spans="1:9" x14ac:dyDescent="0.35">
      <c r="A491" s="290"/>
      <c r="B491" s="233"/>
      <c r="C491" s="262"/>
      <c r="D491" s="264"/>
      <c r="E491" s="265"/>
      <c r="F491" s="251"/>
      <c r="G491" s="236"/>
      <c r="H491" s="238"/>
      <c r="I491" s="315"/>
    </row>
    <row r="492" spans="1:9" x14ac:dyDescent="0.35">
      <c r="A492" s="290"/>
      <c r="B492" s="233"/>
      <c r="C492" s="102" t="s">
        <v>122</v>
      </c>
      <c r="D492" s="22">
        <v>4.3</v>
      </c>
      <c r="E492" s="23">
        <f>H492*I489</f>
        <v>27.195</v>
      </c>
      <c r="F492" s="13">
        <f t="shared" ref="F492:F497" si="65">D492*E492</f>
        <v>116.93849999999999</v>
      </c>
      <c r="G492" s="236"/>
      <c r="H492" s="14">
        <v>0.185</v>
      </c>
      <c r="I492" s="315"/>
    </row>
    <row r="493" spans="1:9" x14ac:dyDescent="0.35">
      <c r="A493" s="290"/>
      <c r="B493" s="233"/>
      <c r="C493" s="103" t="s">
        <v>123</v>
      </c>
      <c r="D493" s="104">
        <v>4.5</v>
      </c>
      <c r="E493" s="105">
        <f>H493*I489</f>
        <v>14.994</v>
      </c>
      <c r="F493" s="13">
        <f t="shared" si="65"/>
        <v>67.472999999999999</v>
      </c>
      <c r="G493" s="236"/>
      <c r="H493" s="9">
        <v>0.10199999999999999</v>
      </c>
      <c r="I493" s="315"/>
    </row>
    <row r="494" spans="1:9" x14ac:dyDescent="0.35">
      <c r="A494" s="290"/>
      <c r="B494" s="233"/>
      <c r="C494" s="106" t="s">
        <v>124</v>
      </c>
      <c r="D494" s="16">
        <v>2</v>
      </c>
      <c r="E494" s="17">
        <f>H494*I489</f>
        <v>1.323</v>
      </c>
      <c r="F494" s="13">
        <f t="shared" si="65"/>
        <v>2.6459999999999999</v>
      </c>
      <c r="G494" s="236"/>
      <c r="H494" s="9">
        <v>8.9999999999999993E-3</v>
      </c>
      <c r="I494" s="315"/>
    </row>
    <row r="495" spans="1:9" ht="29.5" thickBot="1" x14ac:dyDescent="0.4">
      <c r="A495" s="291"/>
      <c r="B495" s="234"/>
      <c r="C495" s="107" t="s">
        <v>125</v>
      </c>
      <c r="D495" s="108">
        <v>1.4</v>
      </c>
      <c r="E495" s="17">
        <f>H495*I489</f>
        <v>73.5</v>
      </c>
      <c r="F495" s="13">
        <f>D495*E495</f>
        <v>102.89999999999999</v>
      </c>
      <c r="G495" s="313"/>
      <c r="H495" s="9">
        <v>0.5</v>
      </c>
      <c r="I495" s="319"/>
    </row>
    <row r="496" spans="1:9" ht="29" x14ac:dyDescent="0.35">
      <c r="A496" s="289">
        <v>44071</v>
      </c>
      <c r="B496" s="232" t="s">
        <v>11</v>
      </c>
      <c r="C496" s="99" t="s">
        <v>120</v>
      </c>
      <c r="D496" s="100">
        <v>1.5</v>
      </c>
      <c r="E496" s="101">
        <f>H496*I496</f>
        <v>56.016000000000005</v>
      </c>
      <c r="F496" s="13">
        <f t="shared" si="65"/>
        <v>84.024000000000001</v>
      </c>
      <c r="G496" s="317">
        <f>SUM(F496:F502)</f>
        <v>458.78399999999999</v>
      </c>
      <c r="H496" s="14">
        <v>0.38900000000000001</v>
      </c>
      <c r="I496" s="320">
        <f>[1]Feuil1!$G$29+([1]Feuil1!$G$29*N2)</f>
        <v>144</v>
      </c>
    </row>
    <row r="497" spans="1:9" x14ac:dyDescent="0.35">
      <c r="A497" s="290"/>
      <c r="B497" s="233"/>
      <c r="C497" s="261" t="s">
        <v>121</v>
      </c>
      <c r="D497" s="263">
        <v>2</v>
      </c>
      <c r="E497" s="265">
        <f>H497*I496</f>
        <v>45.36</v>
      </c>
      <c r="F497" s="250">
        <f t="shared" si="65"/>
        <v>90.72</v>
      </c>
      <c r="G497" s="236"/>
      <c r="H497" s="238">
        <v>0.315</v>
      </c>
      <c r="I497" s="315"/>
    </row>
    <row r="498" spans="1:9" x14ac:dyDescent="0.35">
      <c r="A498" s="290"/>
      <c r="B498" s="233"/>
      <c r="C498" s="262"/>
      <c r="D498" s="264"/>
      <c r="E498" s="265"/>
      <c r="F498" s="251"/>
      <c r="G498" s="236"/>
      <c r="H498" s="238"/>
      <c r="I498" s="315"/>
    </row>
    <row r="499" spans="1:9" x14ac:dyDescent="0.35">
      <c r="A499" s="290"/>
      <c r="B499" s="233"/>
      <c r="C499" s="102" t="s">
        <v>122</v>
      </c>
      <c r="D499" s="22">
        <v>4.3</v>
      </c>
      <c r="E499" s="23">
        <f>H499*I496</f>
        <v>26.64</v>
      </c>
      <c r="F499" s="13">
        <f t="shared" ref="F499:F504" si="66">D499*E499</f>
        <v>114.55199999999999</v>
      </c>
      <c r="G499" s="236"/>
      <c r="H499" s="14">
        <v>0.185</v>
      </c>
      <c r="I499" s="315"/>
    </row>
    <row r="500" spans="1:9" x14ac:dyDescent="0.35">
      <c r="A500" s="290"/>
      <c r="B500" s="233"/>
      <c r="C500" s="103" t="s">
        <v>123</v>
      </c>
      <c r="D500" s="104">
        <v>4.5</v>
      </c>
      <c r="E500" s="105">
        <f>H500*I496</f>
        <v>14.687999999999999</v>
      </c>
      <c r="F500" s="13">
        <f t="shared" si="66"/>
        <v>66.095999999999989</v>
      </c>
      <c r="G500" s="236"/>
      <c r="H500" s="9">
        <v>0.10199999999999999</v>
      </c>
      <c r="I500" s="315"/>
    </row>
    <row r="501" spans="1:9" x14ac:dyDescent="0.35">
      <c r="A501" s="290"/>
      <c r="B501" s="233"/>
      <c r="C501" s="106" t="s">
        <v>124</v>
      </c>
      <c r="D501" s="16">
        <v>2</v>
      </c>
      <c r="E501" s="17">
        <f>H501*I496</f>
        <v>1.2959999999999998</v>
      </c>
      <c r="F501" s="13">
        <f t="shared" si="66"/>
        <v>2.5919999999999996</v>
      </c>
      <c r="G501" s="236"/>
      <c r="H501" s="9">
        <v>8.9999999999999993E-3</v>
      </c>
      <c r="I501" s="315"/>
    </row>
    <row r="502" spans="1:9" ht="29.5" thickBot="1" x14ac:dyDescent="0.4">
      <c r="A502" s="291"/>
      <c r="B502" s="234"/>
      <c r="C502" s="107" t="s">
        <v>125</v>
      </c>
      <c r="D502" s="108">
        <v>1.4</v>
      </c>
      <c r="E502" s="17">
        <f>H502*I496</f>
        <v>72</v>
      </c>
      <c r="F502" s="13">
        <f>D502*E502</f>
        <v>100.8</v>
      </c>
      <c r="G502" s="313"/>
      <c r="H502" s="9">
        <v>0.5</v>
      </c>
      <c r="I502" s="319"/>
    </row>
    <row r="503" spans="1:9" ht="29" x14ac:dyDescent="0.35">
      <c r="A503" s="289">
        <v>44072</v>
      </c>
      <c r="B503" s="232" t="s">
        <v>11</v>
      </c>
      <c r="C503" s="99" t="s">
        <v>120</v>
      </c>
      <c r="D503" s="100">
        <v>1.5</v>
      </c>
      <c r="E503" s="101">
        <f>H503*I503</f>
        <v>105.6135</v>
      </c>
      <c r="F503" s="13">
        <f t="shared" si="66"/>
        <v>158.42025000000001</v>
      </c>
      <c r="G503" s="317">
        <f>SUM(F503:F509)</f>
        <v>864.9989999999998</v>
      </c>
      <c r="H503" s="14">
        <v>0.38900000000000001</v>
      </c>
      <c r="I503" s="320">
        <f>[1]Feuil1!$G$30+([1]Feuil1!$G$30*N2)</f>
        <v>271.5</v>
      </c>
    </row>
    <row r="504" spans="1:9" x14ac:dyDescent="0.35">
      <c r="A504" s="290"/>
      <c r="B504" s="233"/>
      <c r="C504" s="261" t="s">
        <v>121</v>
      </c>
      <c r="D504" s="263">
        <v>2</v>
      </c>
      <c r="E504" s="265">
        <f>H504*I503</f>
        <v>85.522499999999994</v>
      </c>
      <c r="F504" s="250">
        <f t="shared" si="66"/>
        <v>171.04499999999999</v>
      </c>
      <c r="G504" s="236"/>
      <c r="H504" s="238">
        <v>0.315</v>
      </c>
      <c r="I504" s="315"/>
    </row>
    <row r="505" spans="1:9" x14ac:dyDescent="0.35">
      <c r="A505" s="290"/>
      <c r="B505" s="233"/>
      <c r="C505" s="262"/>
      <c r="D505" s="264"/>
      <c r="E505" s="265"/>
      <c r="F505" s="251"/>
      <c r="G505" s="236"/>
      <c r="H505" s="238"/>
      <c r="I505" s="315"/>
    </row>
    <row r="506" spans="1:9" x14ac:dyDescent="0.35">
      <c r="A506" s="290"/>
      <c r="B506" s="233"/>
      <c r="C506" s="102" t="s">
        <v>122</v>
      </c>
      <c r="D506" s="22">
        <v>4.3</v>
      </c>
      <c r="E506" s="23">
        <f>H506*I503</f>
        <v>50.227499999999999</v>
      </c>
      <c r="F506" s="13">
        <f t="shared" ref="F506:F511" si="67">D506*E506</f>
        <v>215.97824999999997</v>
      </c>
      <c r="G506" s="236"/>
      <c r="H506" s="14">
        <v>0.185</v>
      </c>
      <c r="I506" s="315"/>
    </row>
    <row r="507" spans="1:9" x14ac:dyDescent="0.35">
      <c r="A507" s="290"/>
      <c r="B507" s="233"/>
      <c r="C507" s="103" t="s">
        <v>123</v>
      </c>
      <c r="D507" s="104">
        <v>4.5</v>
      </c>
      <c r="E507" s="105">
        <f>H507*I503</f>
        <v>27.692999999999998</v>
      </c>
      <c r="F507" s="13">
        <f t="shared" si="67"/>
        <v>124.61849999999998</v>
      </c>
      <c r="G507" s="236"/>
      <c r="H507" s="9">
        <v>0.10199999999999999</v>
      </c>
      <c r="I507" s="315"/>
    </row>
    <row r="508" spans="1:9" x14ac:dyDescent="0.35">
      <c r="A508" s="290"/>
      <c r="B508" s="233"/>
      <c r="C508" s="106" t="s">
        <v>124</v>
      </c>
      <c r="D508" s="16">
        <v>2</v>
      </c>
      <c r="E508" s="17">
        <f>H508*I503</f>
        <v>2.4434999999999998</v>
      </c>
      <c r="F508" s="13">
        <f t="shared" si="67"/>
        <v>4.8869999999999996</v>
      </c>
      <c r="G508" s="236"/>
      <c r="H508" s="9">
        <v>8.9999999999999993E-3</v>
      </c>
      <c r="I508" s="315"/>
    </row>
    <row r="509" spans="1:9" ht="29.5" thickBot="1" x14ac:dyDescent="0.4">
      <c r="A509" s="291"/>
      <c r="B509" s="234"/>
      <c r="C509" s="107" t="s">
        <v>125</v>
      </c>
      <c r="D509" s="108">
        <v>1.4</v>
      </c>
      <c r="E509" s="17">
        <f>H509*I503</f>
        <v>135.75</v>
      </c>
      <c r="F509" s="13">
        <f>D509*E509</f>
        <v>190.04999999999998</v>
      </c>
      <c r="G509" s="313"/>
      <c r="H509" s="9">
        <v>0.5</v>
      </c>
      <c r="I509" s="319"/>
    </row>
    <row r="510" spans="1:9" ht="29" x14ac:dyDescent="0.35">
      <c r="A510" s="289">
        <v>44073</v>
      </c>
      <c r="B510" s="232" t="s">
        <v>11</v>
      </c>
      <c r="C510" s="99" t="s">
        <v>120</v>
      </c>
      <c r="D510" s="100">
        <v>1.5</v>
      </c>
      <c r="E510" s="101">
        <f>H510*I510</f>
        <v>49.597500000000004</v>
      </c>
      <c r="F510" s="13">
        <f t="shared" si="67"/>
        <v>74.396250000000009</v>
      </c>
      <c r="G510" s="317">
        <f>SUM(F510:F516)</f>
        <v>406.21499999999997</v>
      </c>
      <c r="H510" s="14">
        <v>0.38900000000000001</v>
      </c>
      <c r="I510" s="320">
        <f>[1]Feuil1!$G$31+([1]Feuil1!$G$31*N2)</f>
        <v>127.5</v>
      </c>
    </row>
    <row r="511" spans="1:9" x14ac:dyDescent="0.35">
      <c r="A511" s="290"/>
      <c r="B511" s="233"/>
      <c r="C511" s="261" t="s">
        <v>121</v>
      </c>
      <c r="D511" s="263">
        <v>2</v>
      </c>
      <c r="E511" s="265">
        <f>H511*I510</f>
        <v>40.162500000000001</v>
      </c>
      <c r="F511" s="250">
        <f t="shared" si="67"/>
        <v>80.325000000000003</v>
      </c>
      <c r="G511" s="236"/>
      <c r="H511" s="238">
        <v>0.315</v>
      </c>
      <c r="I511" s="315"/>
    </row>
    <row r="512" spans="1:9" x14ac:dyDescent="0.35">
      <c r="A512" s="290"/>
      <c r="B512" s="233"/>
      <c r="C512" s="262"/>
      <c r="D512" s="264"/>
      <c r="E512" s="265"/>
      <c r="F512" s="251"/>
      <c r="G512" s="236"/>
      <c r="H512" s="238"/>
      <c r="I512" s="315"/>
    </row>
    <row r="513" spans="1:10" x14ac:dyDescent="0.35">
      <c r="A513" s="290"/>
      <c r="B513" s="233"/>
      <c r="C513" s="102" t="s">
        <v>122</v>
      </c>
      <c r="D513" s="22">
        <v>4.3</v>
      </c>
      <c r="E513" s="23">
        <f>H513*I510</f>
        <v>23.587499999999999</v>
      </c>
      <c r="F513" s="13">
        <f t="shared" ref="F513:F518" si="68">D513*E513</f>
        <v>101.42625</v>
      </c>
      <c r="G513" s="236"/>
      <c r="H513" s="14">
        <v>0.185</v>
      </c>
      <c r="I513" s="315"/>
    </row>
    <row r="514" spans="1:10" x14ac:dyDescent="0.35">
      <c r="A514" s="290"/>
      <c r="B514" s="233"/>
      <c r="C514" s="103" t="s">
        <v>123</v>
      </c>
      <c r="D514" s="104">
        <v>4.5</v>
      </c>
      <c r="E514" s="105">
        <f>H514*I510</f>
        <v>13.004999999999999</v>
      </c>
      <c r="F514" s="13">
        <f t="shared" si="68"/>
        <v>58.522499999999994</v>
      </c>
      <c r="G514" s="236"/>
      <c r="H514" s="9">
        <v>0.10199999999999999</v>
      </c>
      <c r="I514" s="315"/>
    </row>
    <row r="515" spans="1:10" x14ac:dyDescent="0.35">
      <c r="A515" s="290"/>
      <c r="B515" s="233"/>
      <c r="C515" s="106" t="s">
        <v>124</v>
      </c>
      <c r="D515" s="16">
        <v>2</v>
      </c>
      <c r="E515" s="17">
        <f>H515*I510</f>
        <v>1.1475</v>
      </c>
      <c r="F515" s="13">
        <f t="shared" si="68"/>
        <v>2.2949999999999999</v>
      </c>
      <c r="G515" s="236"/>
      <c r="H515" s="9">
        <v>8.9999999999999993E-3</v>
      </c>
      <c r="I515" s="315"/>
    </row>
    <row r="516" spans="1:10" ht="29.5" thickBot="1" x14ac:dyDescent="0.4">
      <c r="A516" s="291"/>
      <c r="B516" s="234"/>
      <c r="C516" s="107" t="s">
        <v>125</v>
      </c>
      <c r="D516" s="108">
        <v>1.4</v>
      </c>
      <c r="E516" s="17">
        <f>H516*I510</f>
        <v>63.75</v>
      </c>
      <c r="F516" s="13">
        <f>D516*E516</f>
        <v>89.25</v>
      </c>
      <c r="G516" s="313"/>
      <c r="H516" s="9">
        <v>0.5</v>
      </c>
      <c r="I516" s="319"/>
    </row>
    <row r="517" spans="1:10" ht="29" x14ac:dyDescent="0.35">
      <c r="A517" s="289">
        <v>44074</v>
      </c>
      <c r="B517" s="232" t="s">
        <v>11</v>
      </c>
      <c r="C517" s="99" t="s">
        <v>120</v>
      </c>
      <c r="D517" s="100">
        <v>1.5</v>
      </c>
      <c r="E517" s="101">
        <f>H517*I517</f>
        <v>47.847000000000001</v>
      </c>
      <c r="F517" s="13">
        <f t="shared" si="68"/>
        <v>71.770499999999998</v>
      </c>
      <c r="G517" s="317">
        <f>SUM(F517:F523)</f>
        <v>391.87799999999993</v>
      </c>
      <c r="H517" s="14">
        <v>0.38900000000000001</v>
      </c>
      <c r="I517" s="320">
        <f>[1]Feuil1!$G$32+([1]Feuil1!$G$32*N2)</f>
        <v>123</v>
      </c>
    </row>
    <row r="518" spans="1:10" x14ac:dyDescent="0.35">
      <c r="A518" s="290"/>
      <c r="B518" s="233"/>
      <c r="C518" s="261" t="s">
        <v>121</v>
      </c>
      <c r="D518" s="263">
        <v>2</v>
      </c>
      <c r="E518" s="265">
        <f>H518*I517</f>
        <v>38.744999999999997</v>
      </c>
      <c r="F518" s="250">
        <f t="shared" si="68"/>
        <v>77.489999999999995</v>
      </c>
      <c r="G518" s="236"/>
      <c r="H518" s="238">
        <v>0.315</v>
      </c>
      <c r="I518" s="315"/>
    </row>
    <row r="519" spans="1:10" x14ac:dyDescent="0.35">
      <c r="A519" s="290"/>
      <c r="B519" s="233"/>
      <c r="C519" s="262"/>
      <c r="D519" s="264"/>
      <c r="E519" s="265"/>
      <c r="F519" s="251"/>
      <c r="G519" s="236"/>
      <c r="H519" s="238"/>
      <c r="I519" s="315"/>
    </row>
    <row r="520" spans="1:10" ht="15" thickBot="1" x14ac:dyDescent="0.4">
      <c r="A520" s="290"/>
      <c r="B520" s="233"/>
      <c r="C520" s="102" t="s">
        <v>122</v>
      </c>
      <c r="D520" s="22">
        <v>4.3</v>
      </c>
      <c r="E520" s="23">
        <f>H520*I517</f>
        <v>22.754999999999999</v>
      </c>
      <c r="F520" s="13">
        <f t="shared" ref="F520:F522" si="69">D520*E520</f>
        <v>97.846499999999992</v>
      </c>
      <c r="G520" s="236"/>
      <c r="H520" s="14">
        <v>0.185</v>
      </c>
      <c r="I520" s="315"/>
    </row>
    <row r="521" spans="1:10" x14ac:dyDescent="0.35">
      <c r="A521" s="290"/>
      <c r="B521" s="233"/>
      <c r="C521" s="103" t="s">
        <v>123</v>
      </c>
      <c r="D521" s="104">
        <v>4.5</v>
      </c>
      <c r="E521" s="105">
        <f>H521*I517</f>
        <v>12.545999999999999</v>
      </c>
      <c r="F521" s="13">
        <f t="shared" si="69"/>
        <v>56.456999999999994</v>
      </c>
      <c r="G521" s="236"/>
      <c r="H521" s="9">
        <v>0.10199999999999999</v>
      </c>
      <c r="I521" s="315"/>
      <c r="J521" s="272" t="s">
        <v>144</v>
      </c>
    </row>
    <row r="522" spans="1:10" x14ac:dyDescent="0.35">
      <c r="A522" s="290"/>
      <c r="B522" s="233"/>
      <c r="C522" s="106" t="s">
        <v>124</v>
      </c>
      <c r="D522" s="16">
        <v>2</v>
      </c>
      <c r="E522" s="17">
        <f>H522*I517</f>
        <v>1.107</v>
      </c>
      <c r="F522" s="13">
        <f t="shared" si="69"/>
        <v>2.214</v>
      </c>
      <c r="G522" s="236"/>
      <c r="H522" s="9">
        <v>8.9999999999999993E-3</v>
      </c>
      <c r="I522" s="315"/>
      <c r="J522" s="273"/>
    </row>
    <row r="523" spans="1:10" ht="29.5" thickBot="1" x14ac:dyDescent="0.4">
      <c r="A523" s="291"/>
      <c r="B523" s="234"/>
      <c r="C523" s="107" t="s">
        <v>125</v>
      </c>
      <c r="D523" s="108">
        <v>1.4</v>
      </c>
      <c r="E523" s="17">
        <f>H523*I517</f>
        <v>61.5</v>
      </c>
      <c r="F523" s="13">
        <f>D523*E523</f>
        <v>86.1</v>
      </c>
      <c r="G523" s="313"/>
      <c r="H523" s="9">
        <v>0.5</v>
      </c>
      <c r="I523" s="319"/>
      <c r="J523" s="274"/>
    </row>
    <row r="524" spans="1:10" ht="43" thickBot="1" x14ac:dyDescent="0.6">
      <c r="A524" s="44" t="s">
        <v>38</v>
      </c>
      <c r="B524" s="239">
        <f>SUM(G385:G523)+SUM(G349:G384)</f>
        <v>11244.986999999997</v>
      </c>
      <c r="C524" s="326"/>
      <c r="D524" s="326"/>
      <c r="E524" s="326"/>
      <c r="F524" s="326"/>
      <c r="G524" s="327"/>
      <c r="H524" s="44" t="s">
        <v>39</v>
      </c>
      <c r="I524" s="46">
        <f>SUM(I461:I523)+SUM(I349:I456)</f>
        <v>3529.5</v>
      </c>
      <c r="J524" s="176">
        <f>B524/I524</f>
        <v>3.1859999999999991</v>
      </c>
    </row>
    <row r="540" spans="10:10" x14ac:dyDescent="0.35">
      <c r="J540" s="321"/>
    </row>
    <row r="541" spans="10:10" x14ac:dyDescent="0.35">
      <c r="J541" s="321"/>
    </row>
    <row r="542" spans="10:10" x14ac:dyDescent="0.35">
      <c r="J542" s="321"/>
    </row>
    <row r="543" spans="10:10" ht="23.5" x14ac:dyDescent="0.55000000000000004">
      <c r="J543" s="223"/>
    </row>
  </sheetData>
  <mergeCells count="575">
    <mergeCell ref="P1:P17"/>
    <mergeCell ref="U2:U17"/>
    <mergeCell ref="Q3:Q6"/>
    <mergeCell ref="R3:R6"/>
    <mergeCell ref="S3:S6"/>
    <mergeCell ref="T3:T6"/>
    <mergeCell ref="Q8:Q9"/>
    <mergeCell ref="R8:R9"/>
    <mergeCell ref="S8:S9"/>
    <mergeCell ref="Q10:Q12"/>
    <mergeCell ref="R10:R12"/>
    <mergeCell ref="B217:I217"/>
    <mergeCell ref="J343:J345"/>
    <mergeCell ref="B458:I458"/>
    <mergeCell ref="J521:J523"/>
    <mergeCell ref="J356:J358"/>
    <mergeCell ref="J540:J542"/>
    <mergeCell ref="J1:J3"/>
    <mergeCell ref="B524:G524"/>
    <mergeCell ref="A517:A523"/>
    <mergeCell ref="B517:B523"/>
    <mergeCell ref="G517:G523"/>
    <mergeCell ref="I517:I523"/>
    <mergeCell ref="C518:C519"/>
    <mergeCell ref="D518:D519"/>
    <mergeCell ref="E518:E519"/>
    <mergeCell ref="F518:F519"/>
    <mergeCell ref="H518:H519"/>
    <mergeCell ref="A510:A516"/>
    <mergeCell ref="B510:B516"/>
    <mergeCell ref="G510:G516"/>
    <mergeCell ref="I510:I516"/>
    <mergeCell ref="C511:C512"/>
    <mergeCell ref="D511:D512"/>
    <mergeCell ref="E511:E512"/>
    <mergeCell ref="F511:F512"/>
    <mergeCell ref="H511:H512"/>
    <mergeCell ref="A503:A509"/>
    <mergeCell ref="B503:B509"/>
    <mergeCell ref="G503:G509"/>
    <mergeCell ref="I503:I509"/>
    <mergeCell ref="C504:C505"/>
    <mergeCell ref="D504:D505"/>
    <mergeCell ref="E504:E505"/>
    <mergeCell ref="F504:F505"/>
    <mergeCell ref="H504:H505"/>
    <mergeCell ref="A496:A502"/>
    <mergeCell ref="B496:B502"/>
    <mergeCell ref="G496:G502"/>
    <mergeCell ref="I496:I502"/>
    <mergeCell ref="C497:C498"/>
    <mergeCell ref="D497:D498"/>
    <mergeCell ref="E497:E498"/>
    <mergeCell ref="F497:F498"/>
    <mergeCell ref="H497:H498"/>
    <mergeCell ref="A489:A495"/>
    <mergeCell ref="B489:B495"/>
    <mergeCell ref="G489:G495"/>
    <mergeCell ref="I489:I495"/>
    <mergeCell ref="C490:C491"/>
    <mergeCell ref="D490:D491"/>
    <mergeCell ref="E490:E491"/>
    <mergeCell ref="F490:F491"/>
    <mergeCell ref="H490:H491"/>
    <mergeCell ref="A482:A488"/>
    <mergeCell ref="B482:B488"/>
    <mergeCell ref="G482:G488"/>
    <mergeCell ref="I482:I488"/>
    <mergeCell ref="C483:C484"/>
    <mergeCell ref="D483:D484"/>
    <mergeCell ref="E483:E484"/>
    <mergeCell ref="F483:F484"/>
    <mergeCell ref="H483:H484"/>
    <mergeCell ref="A475:A481"/>
    <mergeCell ref="B475:B481"/>
    <mergeCell ref="G475:G481"/>
    <mergeCell ref="I475:I481"/>
    <mergeCell ref="C476:C477"/>
    <mergeCell ref="D476:D477"/>
    <mergeCell ref="E476:E477"/>
    <mergeCell ref="F476:F477"/>
    <mergeCell ref="H476:H477"/>
    <mergeCell ref="A468:A474"/>
    <mergeCell ref="B468:B474"/>
    <mergeCell ref="G468:G474"/>
    <mergeCell ref="I468:I474"/>
    <mergeCell ref="C469:C470"/>
    <mergeCell ref="D469:D470"/>
    <mergeCell ref="E469:E470"/>
    <mergeCell ref="F469:F470"/>
    <mergeCell ref="H469:H470"/>
    <mergeCell ref="B459:I459"/>
    <mergeCell ref="A461:A467"/>
    <mergeCell ref="B461:B467"/>
    <mergeCell ref="G461:G467"/>
    <mergeCell ref="I461:I467"/>
    <mergeCell ref="C462:C463"/>
    <mergeCell ref="D462:D463"/>
    <mergeCell ref="E462:E463"/>
    <mergeCell ref="F462:F463"/>
    <mergeCell ref="H462:H463"/>
    <mergeCell ref="A450:A456"/>
    <mergeCell ref="B450:B456"/>
    <mergeCell ref="G450:G456"/>
    <mergeCell ref="I450:I456"/>
    <mergeCell ref="C451:C452"/>
    <mergeCell ref="D451:D452"/>
    <mergeCell ref="E451:E452"/>
    <mergeCell ref="F451:F452"/>
    <mergeCell ref="H451:H452"/>
    <mergeCell ref="A443:A449"/>
    <mergeCell ref="B443:B449"/>
    <mergeCell ref="G443:G449"/>
    <mergeCell ref="I443:I449"/>
    <mergeCell ref="C444:C445"/>
    <mergeCell ref="D444:D445"/>
    <mergeCell ref="E444:E445"/>
    <mergeCell ref="F444:F445"/>
    <mergeCell ref="H444:H445"/>
    <mergeCell ref="A436:A442"/>
    <mergeCell ref="B436:B442"/>
    <mergeCell ref="G436:G442"/>
    <mergeCell ref="I436:I442"/>
    <mergeCell ref="C437:C438"/>
    <mergeCell ref="D437:D438"/>
    <mergeCell ref="E437:E438"/>
    <mergeCell ref="F437:F438"/>
    <mergeCell ref="H437:H438"/>
    <mergeCell ref="A429:A435"/>
    <mergeCell ref="B429:B435"/>
    <mergeCell ref="G429:G435"/>
    <mergeCell ref="I429:I435"/>
    <mergeCell ref="C430:C431"/>
    <mergeCell ref="D430:D431"/>
    <mergeCell ref="E430:E431"/>
    <mergeCell ref="F430:F431"/>
    <mergeCell ref="H430:H431"/>
    <mergeCell ref="A422:A428"/>
    <mergeCell ref="B422:B428"/>
    <mergeCell ref="G422:G428"/>
    <mergeCell ref="I422:I428"/>
    <mergeCell ref="C423:C424"/>
    <mergeCell ref="D423:D424"/>
    <mergeCell ref="E423:E424"/>
    <mergeCell ref="F423:F424"/>
    <mergeCell ref="H423:H424"/>
    <mergeCell ref="A415:A421"/>
    <mergeCell ref="B415:B421"/>
    <mergeCell ref="G415:G421"/>
    <mergeCell ref="I415:I421"/>
    <mergeCell ref="C416:C417"/>
    <mergeCell ref="D416:D417"/>
    <mergeCell ref="E416:E417"/>
    <mergeCell ref="F416:F417"/>
    <mergeCell ref="H416:H417"/>
    <mergeCell ref="A407:A413"/>
    <mergeCell ref="B407:B413"/>
    <mergeCell ref="G407:G413"/>
    <mergeCell ref="I407:I413"/>
    <mergeCell ref="C408:C409"/>
    <mergeCell ref="D408:D409"/>
    <mergeCell ref="E408:E409"/>
    <mergeCell ref="F408:F409"/>
    <mergeCell ref="H408:H409"/>
    <mergeCell ref="A400:A406"/>
    <mergeCell ref="B400:B406"/>
    <mergeCell ref="G400:G406"/>
    <mergeCell ref="I400:I406"/>
    <mergeCell ref="C401:C402"/>
    <mergeCell ref="D401:D402"/>
    <mergeCell ref="E401:E402"/>
    <mergeCell ref="F401:F402"/>
    <mergeCell ref="H401:H402"/>
    <mergeCell ref="A393:A399"/>
    <mergeCell ref="B393:B399"/>
    <mergeCell ref="G393:G399"/>
    <mergeCell ref="I393:I399"/>
    <mergeCell ref="C394:C395"/>
    <mergeCell ref="D394:D395"/>
    <mergeCell ref="E394:E395"/>
    <mergeCell ref="F394:F395"/>
    <mergeCell ref="H394:H395"/>
    <mergeCell ref="A386:A392"/>
    <mergeCell ref="B386:B392"/>
    <mergeCell ref="G386:G392"/>
    <mergeCell ref="I386:I392"/>
    <mergeCell ref="C387:C388"/>
    <mergeCell ref="D387:D388"/>
    <mergeCell ref="E387:E388"/>
    <mergeCell ref="F387:F388"/>
    <mergeCell ref="H387:H388"/>
    <mergeCell ref="A378:A384"/>
    <mergeCell ref="B378:B384"/>
    <mergeCell ref="G378:G384"/>
    <mergeCell ref="I378:I384"/>
    <mergeCell ref="C379:C380"/>
    <mergeCell ref="D379:D380"/>
    <mergeCell ref="E379:E380"/>
    <mergeCell ref="F379:F380"/>
    <mergeCell ref="H379:H380"/>
    <mergeCell ref="A371:A377"/>
    <mergeCell ref="B371:B377"/>
    <mergeCell ref="G371:G377"/>
    <mergeCell ref="I371:I377"/>
    <mergeCell ref="C372:C373"/>
    <mergeCell ref="D372:D373"/>
    <mergeCell ref="E372:E373"/>
    <mergeCell ref="F372:F373"/>
    <mergeCell ref="H372:H373"/>
    <mergeCell ref="A364:A370"/>
    <mergeCell ref="B364:B370"/>
    <mergeCell ref="G364:G370"/>
    <mergeCell ref="I364:I370"/>
    <mergeCell ref="C365:C366"/>
    <mergeCell ref="D365:D366"/>
    <mergeCell ref="E365:E366"/>
    <mergeCell ref="F365:F366"/>
    <mergeCell ref="H365:H366"/>
    <mergeCell ref="A357:A363"/>
    <mergeCell ref="B357:B363"/>
    <mergeCell ref="G357:G363"/>
    <mergeCell ref="I357:I363"/>
    <mergeCell ref="C358:C359"/>
    <mergeCell ref="D358:D359"/>
    <mergeCell ref="E358:E359"/>
    <mergeCell ref="F358:F359"/>
    <mergeCell ref="H358:H359"/>
    <mergeCell ref="A349:A355"/>
    <mergeCell ref="B349:B355"/>
    <mergeCell ref="G349:G355"/>
    <mergeCell ref="I349:I355"/>
    <mergeCell ref="C350:C351"/>
    <mergeCell ref="D350:D351"/>
    <mergeCell ref="E350:E351"/>
    <mergeCell ref="F350:F351"/>
    <mergeCell ref="H350:H351"/>
    <mergeCell ref="A1:I1"/>
    <mergeCell ref="A3:A16"/>
    <mergeCell ref="B3:B16"/>
    <mergeCell ref="G3:G16"/>
    <mergeCell ref="I3:I16"/>
    <mergeCell ref="C4:C5"/>
    <mergeCell ref="D4:D5"/>
    <mergeCell ref="E4:E5"/>
    <mergeCell ref="F4:F5"/>
    <mergeCell ref="H4:H5"/>
    <mergeCell ref="C7:C8"/>
    <mergeCell ref="D7:D8"/>
    <mergeCell ref="H7:H8"/>
    <mergeCell ref="C9:C11"/>
    <mergeCell ref="H9:H11"/>
    <mergeCell ref="A18:A31"/>
    <mergeCell ref="B18:B31"/>
    <mergeCell ref="G18:G31"/>
    <mergeCell ref="H24:H26"/>
    <mergeCell ref="I32:I45"/>
    <mergeCell ref="C33:C34"/>
    <mergeCell ref="D33:D34"/>
    <mergeCell ref="E33:E34"/>
    <mergeCell ref="F33:F34"/>
    <mergeCell ref="H33:H34"/>
    <mergeCell ref="C36:C37"/>
    <mergeCell ref="I18:I31"/>
    <mergeCell ref="C19:C20"/>
    <mergeCell ref="D19:D20"/>
    <mergeCell ref="E19:E20"/>
    <mergeCell ref="F19:F20"/>
    <mergeCell ref="H19:H20"/>
    <mergeCell ref="C22:C23"/>
    <mergeCell ref="D22:D23"/>
    <mergeCell ref="H22:H23"/>
    <mergeCell ref="C24:C26"/>
    <mergeCell ref="D36:D37"/>
    <mergeCell ref="H36:H37"/>
    <mergeCell ref="C38:C40"/>
    <mergeCell ref="H38:H40"/>
    <mergeCell ref="A46:A59"/>
    <mergeCell ref="B46:B59"/>
    <mergeCell ref="G46:G59"/>
    <mergeCell ref="H52:H54"/>
    <mergeCell ref="A32:A45"/>
    <mergeCell ref="B32:B45"/>
    <mergeCell ref="G32:G45"/>
    <mergeCell ref="I60:I73"/>
    <mergeCell ref="C61:C62"/>
    <mergeCell ref="D61:D62"/>
    <mergeCell ref="E61:E62"/>
    <mergeCell ref="F61:F62"/>
    <mergeCell ref="H61:H62"/>
    <mergeCell ref="C64:C65"/>
    <mergeCell ref="I46:I59"/>
    <mergeCell ref="C47:C48"/>
    <mergeCell ref="D47:D48"/>
    <mergeCell ref="E47:E48"/>
    <mergeCell ref="F47:F48"/>
    <mergeCell ref="H47:H48"/>
    <mergeCell ref="C50:C51"/>
    <mergeCell ref="D50:D51"/>
    <mergeCell ref="H50:H51"/>
    <mergeCell ref="C52:C54"/>
    <mergeCell ref="D64:D65"/>
    <mergeCell ref="H64:H65"/>
    <mergeCell ref="C66:C68"/>
    <mergeCell ref="H66:H68"/>
    <mergeCell ref="A75:A88"/>
    <mergeCell ref="B75:B88"/>
    <mergeCell ref="G75:G88"/>
    <mergeCell ref="H81:H83"/>
    <mergeCell ref="A60:A73"/>
    <mergeCell ref="B60:B73"/>
    <mergeCell ref="G60:G73"/>
    <mergeCell ref="I89:I102"/>
    <mergeCell ref="C90:C91"/>
    <mergeCell ref="D90:D91"/>
    <mergeCell ref="E90:E91"/>
    <mergeCell ref="F90:F91"/>
    <mergeCell ref="H90:H91"/>
    <mergeCell ref="C93:C94"/>
    <mergeCell ref="I75:I88"/>
    <mergeCell ref="C76:C77"/>
    <mergeCell ref="D76:D77"/>
    <mergeCell ref="E76:E77"/>
    <mergeCell ref="F76:F77"/>
    <mergeCell ref="H76:H77"/>
    <mergeCell ref="C79:C80"/>
    <mergeCell ref="D79:D80"/>
    <mergeCell ref="H79:H80"/>
    <mergeCell ref="C81:C83"/>
    <mergeCell ref="D93:D94"/>
    <mergeCell ref="H93:H94"/>
    <mergeCell ref="C95:C97"/>
    <mergeCell ref="H95:H97"/>
    <mergeCell ref="A103:A116"/>
    <mergeCell ref="B103:B116"/>
    <mergeCell ref="G103:G116"/>
    <mergeCell ref="H109:H111"/>
    <mergeCell ref="A89:A102"/>
    <mergeCell ref="B89:B102"/>
    <mergeCell ref="G89:G102"/>
    <mergeCell ref="I117:I130"/>
    <mergeCell ref="C118:C119"/>
    <mergeCell ref="D118:D119"/>
    <mergeCell ref="E118:E119"/>
    <mergeCell ref="F118:F119"/>
    <mergeCell ref="H118:H119"/>
    <mergeCell ref="C121:C122"/>
    <mergeCell ref="I103:I116"/>
    <mergeCell ref="C104:C105"/>
    <mergeCell ref="D104:D105"/>
    <mergeCell ref="E104:E105"/>
    <mergeCell ref="F104:F105"/>
    <mergeCell ref="H104:H105"/>
    <mergeCell ref="C107:C108"/>
    <mergeCell ref="D107:D108"/>
    <mergeCell ref="H107:H108"/>
    <mergeCell ref="C109:C111"/>
    <mergeCell ref="D121:D122"/>
    <mergeCell ref="H121:H122"/>
    <mergeCell ref="C123:C125"/>
    <mergeCell ref="H123:H125"/>
    <mergeCell ref="A132:A145"/>
    <mergeCell ref="B132:B145"/>
    <mergeCell ref="G132:G145"/>
    <mergeCell ref="H138:H140"/>
    <mergeCell ref="A117:A130"/>
    <mergeCell ref="B117:B130"/>
    <mergeCell ref="G117:G130"/>
    <mergeCell ref="I146:I159"/>
    <mergeCell ref="C147:C148"/>
    <mergeCell ref="D147:D148"/>
    <mergeCell ref="E147:E148"/>
    <mergeCell ref="F147:F148"/>
    <mergeCell ref="H147:H148"/>
    <mergeCell ref="C150:C151"/>
    <mergeCell ref="I132:I145"/>
    <mergeCell ref="C133:C134"/>
    <mergeCell ref="D133:D134"/>
    <mergeCell ref="E133:E134"/>
    <mergeCell ref="F133:F134"/>
    <mergeCell ref="H133:H134"/>
    <mergeCell ref="C136:C137"/>
    <mergeCell ref="D136:D137"/>
    <mergeCell ref="H136:H137"/>
    <mergeCell ref="C138:C140"/>
    <mergeCell ref="D150:D151"/>
    <mergeCell ref="H150:H151"/>
    <mergeCell ref="C152:C154"/>
    <mergeCell ref="H152:H154"/>
    <mergeCell ref="A160:A173"/>
    <mergeCell ref="B160:B173"/>
    <mergeCell ref="G160:G173"/>
    <mergeCell ref="H166:H168"/>
    <mergeCell ref="A146:A159"/>
    <mergeCell ref="B146:B159"/>
    <mergeCell ref="G146:G159"/>
    <mergeCell ref="I174:I187"/>
    <mergeCell ref="C175:C176"/>
    <mergeCell ref="D175:D176"/>
    <mergeCell ref="E175:E176"/>
    <mergeCell ref="F175:F176"/>
    <mergeCell ref="H175:H176"/>
    <mergeCell ref="C178:C179"/>
    <mergeCell ref="I160:I173"/>
    <mergeCell ref="C161:C162"/>
    <mergeCell ref="D161:D162"/>
    <mergeCell ref="E161:E162"/>
    <mergeCell ref="F161:F162"/>
    <mergeCell ref="H161:H162"/>
    <mergeCell ref="C164:C165"/>
    <mergeCell ref="D164:D165"/>
    <mergeCell ref="H164:H165"/>
    <mergeCell ref="C166:C168"/>
    <mergeCell ref="C208:C210"/>
    <mergeCell ref="H208:H210"/>
    <mergeCell ref="D178:D179"/>
    <mergeCell ref="H178:H179"/>
    <mergeCell ref="C180:C182"/>
    <mergeCell ref="H180:H182"/>
    <mergeCell ref="A188:A201"/>
    <mergeCell ref="B188:B201"/>
    <mergeCell ref="G188:G201"/>
    <mergeCell ref="H194:H196"/>
    <mergeCell ref="A174:A187"/>
    <mergeCell ref="B174:B187"/>
    <mergeCell ref="G174:G187"/>
    <mergeCell ref="A202:A215"/>
    <mergeCell ref="B202:B215"/>
    <mergeCell ref="G202:G215"/>
    <mergeCell ref="I188:I201"/>
    <mergeCell ref="C189:C190"/>
    <mergeCell ref="D189:D190"/>
    <mergeCell ref="E189:E190"/>
    <mergeCell ref="F189:F190"/>
    <mergeCell ref="H189:H190"/>
    <mergeCell ref="C192:C193"/>
    <mergeCell ref="D192:D193"/>
    <mergeCell ref="H192:H193"/>
    <mergeCell ref="C194:C196"/>
    <mergeCell ref="I202:I215"/>
    <mergeCell ref="C203:C204"/>
    <mergeCell ref="D203:D204"/>
    <mergeCell ref="E203:E204"/>
    <mergeCell ref="F203:F204"/>
    <mergeCell ref="H203:H204"/>
    <mergeCell ref="C206:C207"/>
    <mergeCell ref="B218:I218"/>
    <mergeCell ref="A220:A233"/>
    <mergeCell ref="B220:B233"/>
    <mergeCell ref="G220:G233"/>
    <mergeCell ref="I220:I233"/>
    <mergeCell ref="C221:C222"/>
    <mergeCell ref="D221:D222"/>
    <mergeCell ref="E221:E222"/>
    <mergeCell ref="F221:F222"/>
    <mergeCell ref="H221:H222"/>
    <mergeCell ref="C224:C225"/>
    <mergeCell ref="D224:D225"/>
    <mergeCell ref="H224:H225"/>
    <mergeCell ref="C226:C228"/>
    <mergeCell ref="H226:H228"/>
    <mergeCell ref="D206:D207"/>
    <mergeCell ref="H206:H207"/>
    <mergeCell ref="A234:A247"/>
    <mergeCell ref="B234:B247"/>
    <mergeCell ref="G234:G247"/>
    <mergeCell ref="H240:H242"/>
    <mergeCell ref="I248:I261"/>
    <mergeCell ref="C249:C250"/>
    <mergeCell ref="D249:D250"/>
    <mergeCell ref="E249:E250"/>
    <mergeCell ref="F249:F250"/>
    <mergeCell ref="H249:H250"/>
    <mergeCell ref="C252:C253"/>
    <mergeCell ref="I234:I247"/>
    <mergeCell ref="C235:C236"/>
    <mergeCell ref="D235:D236"/>
    <mergeCell ref="E235:E236"/>
    <mergeCell ref="F235:F236"/>
    <mergeCell ref="H235:H236"/>
    <mergeCell ref="C238:C239"/>
    <mergeCell ref="D238:D239"/>
    <mergeCell ref="H238:H239"/>
    <mergeCell ref="C240:C242"/>
    <mergeCell ref="D252:D253"/>
    <mergeCell ref="H252:H253"/>
    <mergeCell ref="C254:C256"/>
    <mergeCell ref="I276:I289"/>
    <mergeCell ref="C277:C278"/>
    <mergeCell ref="D277:D278"/>
    <mergeCell ref="E277:E278"/>
    <mergeCell ref="F277:F278"/>
    <mergeCell ref="H277:H278"/>
    <mergeCell ref="C280:C281"/>
    <mergeCell ref="I262:I275"/>
    <mergeCell ref="C263:C264"/>
    <mergeCell ref="D263:D264"/>
    <mergeCell ref="E263:E264"/>
    <mergeCell ref="F263:F264"/>
    <mergeCell ref="H263:H264"/>
    <mergeCell ref="C266:C267"/>
    <mergeCell ref="D266:D267"/>
    <mergeCell ref="H266:H267"/>
    <mergeCell ref="A290:A303"/>
    <mergeCell ref="B290:B303"/>
    <mergeCell ref="G290:G303"/>
    <mergeCell ref="H296:H298"/>
    <mergeCell ref="A276:A289"/>
    <mergeCell ref="B276:B289"/>
    <mergeCell ref="G276:G289"/>
    <mergeCell ref="H254:H256"/>
    <mergeCell ref="A262:A275"/>
    <mergeCell ref="B262:B275"/>
    <mergeCell ref="G262:G275"/>
    <mergeCell ref="H268:H270"/>
    <mergeCell ref="A248:A261"/>
    <mergeCell ref="B248:B261"/>
    <mergeCell ref="G248:G261"/>
    <mergeCell ref="D308:D309"/>
    <mergeCell ref="H308:H309"/>
    <mergeCell ref="C310:C312"/>
    <mergeCell ref="H310:H312"/>
    <mergeCell ref="C268:C270"/>
    <mergeCell ref="D280:D281"/>
    <mergeCell ref="H280:H281"/>
    <mergeCell ref="C282:C284"/>
    <mergeCell ref="H282:H284"/>
    <mergeCell ref="I290:I303"/>
    <mergeCell ref="C291:C292"/>
    <mergeCell ref="D291:D292"/>
    <mergeCell ref="E291:E292"/>
    <mergeCell ref="F291:F292"/>
    <mergeCell ref="H291:H292"/>
    <mergeCell ref="C294:C295"/>
    <mergeCell ref="D294:D295"/>
    <mergeCell ref="H294:H295"/>
    <mergeCell ref="C296:C298"/>
    <mergeCell ref="A318:A331"/>
    <mergeCell ref="B318:B331"/>
    <mergeCell ref="G318:G331"/>
    <mergeCell ref="H324:H326"/>
    <mergeCell ref="A304:A317"/>
    <mergeCell ref="B304:B317"/>
    <mergeCell ref="G304:G317"/>
    <mergeCell ref="I318:I331"/>
    <mergeCell ref="C319:C320"/>
    <mergeCell ref="D319:D320"/>
    <mergeCell ref="E319:E320"/>
    <mergeCell ref="F319:F320"/>
    <mergeCell ref="H319:H320"/>
    <mergeCell ref="C322:C323"/>
    <mergeCell ref="D322:D323"/>
    <mergeCell ref="H322:H323"/>
    <mergeCell ref="C324:C326"/>
    <mergeCell ref="I304:I317"/>
    <mergeCell ref="C305:C306"/>
    <mergeCell ref="D305:D306"/>
    <mergeCell ref="E305:E306"/>
    <mergeCell ref="F305:F306"/>
    <mergeCell ref="H305:H306"/>
    <mergeCell ref="C308:C309"/>
    <mergeCell ref="D336:D337"/>
    <mergeCell ref="H336:H337"/>
    <mergeCell ref="C338:C340"/>
    <mergeCell ref="H338:H340"/>
    <mergeCell ref="B346:G346"/>
    <mergeCell ref="A332:A345"/>
    <mergeCell ref="B332:B345"/>
    <mergeCell ref="G332:G345"/>
    <mergeCell ref="I332:I345"/>
    <mergeCell ref="C333:C334"/>
    <mergeCell ref="D333:D334"/>
    <mergeCell ref="E333:E334"/>
    <mergeCell ref="F333:F334"/>
    <mergeCell ref="H333:H334"/>
    <mergeCell ref="C336:C33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A7927-ABBA-4D02-AA1D-8D44021C7AE9}">
  <dimension ref="A1:W286"/>
  <sheetViews>
    <sheetView zoomScale="59" workbookViewId="0">
      <selection activeCell="R1" sqref="R1:W17"/>
    </sheetView>
  </sheetViews>
  <sheetFormatPr baseColWidth="10" defaultRowHeight="14.5" x14ac:dyDescent="0.35"/>
  <cols>
    <col min="1" max="1" width="29.7265625" customWidth="1"/>
    <col min="4" max="4" width="13.90625" customWidth="1"/>
    <col min="5" max="5" width="14.6328125" customWidth="1"/>
    <col min="6" max="6" width="15.6328125" customWidth="1"/>
    <col min="9" max="9" width="12.7265625" customWidth="1"/>
    <col min="10" max="10" width="23.36328125" customWidth="1"/>
  </cols>
  <sheetData>
    <row r="1" spans="1:23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60"/>
      <c r="J1" s="275" t="s">
        <v>145</v>
      </c>
      <c r="K1" s="277" t="s">
        <v>115</v>
      </c>
      <c r="L1" s="278"/>
      <c r="M1" s="284" t="s">
        <v>165</v>
      </c>
      <c r="N1" s="285"/>
      <c r="O1" s="286"/>
      <c r="P1" s="178">
        <v>180</v>
      </c>
      <c r="R1" s="382" t="s">
        <v>1</v>
      </c>
      <c r="S1" s="369" t="s">
        <v>3</v>
      </c>
      <c r="T1" s="2" t="s">
        <v>5</v>
      </c>
      <c r="U1" s="2" t="s">
        <v>4</v>
      </c>
      <c r="V1" s="2" t="s">
        <v>6</v>
      </c>
      <c r="W1" s="3" t="s">
        <v>7</v>
      </c>
    </row>
    <row r="2" spans="1:23" ht="26.5" customHeight="1" thickBot="1" x14ac:dyDescent="0.65">
      <c r="A2" s="1" t="s">
        <v>87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276"/>
      <c r="K2" s="279"/>
      <c r="L2" s="251"/>
      <c r="M2" s="284" t="s">
        <v>165</v>
      </c>
      <c r="N2" s="285"/>
      <c r="O2" s="286"/>
      <c r="P2" s="179">
        <v>38</v>
      </c>
      <c r="R2" s="383"/>
      <c r="S2" s="370" t="s">
        <v>12</v>
      </c>
      <c r="T2" s="6" t="e">
        <f>E2+E21+E35+E50+E64+E78+E92+E106+E120+E135</f>
        <v>#VALUE!</v>
      </c>
      <c r="U2" s="5">
        <v>5</v>
      </c>
      <c r="V2" s="7" t="e">
        <f>+T2*U2</f>
        <v>#VALUE!</v>
      </c>
      <c r="W2" s="392" t="e">
        <f>SUM(V2:V17)</f>
        <v>#VALUE!</v>
      </c>
    </row>
    <row r="3" spans="1:23" x14ac:dyDescent="0.35">
      <c r="A3" s="289" t="s">
        <v>88</v>
      </c>
      <c r="B3" s="292" t="s">
        <v>27</v>
      </c>
      <c r="C3" s="52" t="s">
        <v>72</v>
      </c>
      <c r="D3" s="53">
        <v>5</v>
      </c>
      <c r="E3" s="54">
        <f>H3*I3</f>
        <v>6.0386000000000006</v>
      </c>
      <c r="F3" s="30">
        <f>D3*E3</f>
        <v>30.193000000000005</v>
      </c>
      <c r="G3" s="295">
        <f>SUM(F3:F16)</f>
        <v>190.58506</v>
      </c>
      <c r="H3" s="14">
        <v>0.27700000000000002</v>
      </c>
      <c r="I3" s="242">
        <f>P3*P5</f>
        <v>21.8</v>
      </c>
      <c r="J3" s="276"/>
      <c r="K3" s="279"/>
      <c r="L3" s="251"/>
      <c r="M3" s="266" t="s">
        <v>164</v>
      </c>
      <c r="N3" s="267"/>
      <c r="O3" s="268"/>
      <c r="P3" s="179">
        <f>AVERAGE(P1:P2)</f>
        <v>109</v>
      </c>
      <c r="R3" s="383"/>
      <c r="S3" s="371" t="s">
        <v>13</v>
      </c>
      <c r="T3" s="249">
        <f>+E3+E22+E36+E51+E65+E79+E93+E107+E121+E136</f>
        <v>26.038600000000002</v>
      </c>
      <c r="U3" s="247">
        <v>5.9</v>
      </c>
      <c r="V3" s="250">
        <f>T3*U3</f>
        <v>153.62774000000002</v>
      </c>
      <c r="W3" s="393"/>
    </row>
    <row r="4" spans="1:23" ht="24" thickBot="1" x14ac:dyDescent="0.6">
      <c r="A4" s="290"/>
      <c r="B4" s="293"/>
      <c r="C4" s="245" t="s">
        <v>13</v>
      </c>
      <c r="D4" s="247">
        <v>5.9</v>
      </c>
      <c r="E4" s="249">
        <f>H4*I3</f>
        <v>2.8994000000000004</v>
      </c>
      <c r="F4" s="250">
        <f t="shared" ref="F3:F4" si="0">D4*E4</f>
        <v>17.106460000000002</v>
      </c>
      <c r="G4" s="296"/>
      <c r="H4" s="238">
        <v>0.13300000000000001</v>
      </c>
      <c r="I4" s="243"/>
      <c r="J4" s="183">
        <f>J185+J280</f>
        <v>10.918407663512932</v>
      </c>
      <c r="K4" s="279"/>
      <c r="L4" s="251"/>
      <c r="M4" s="266" t="s">
        <v>154</v>
      </c>
      <c r="N4" s="267"/>
      <c r="O4" s="268"/>
      <c r="P4" s="180">
        <v>0.25</v>
      </c>
      <c r="R4" s="383"/>
      <c r="S4" s="371"/>
      <c r="T4" s="249"/>
      <c r="U4" s="247"/>
      <c r="V4" s="250"/>
      <c r="W4" s="393"/>
    </row>
    <row r="5" spans="1:23" x14ac:dyDescent="0.35">
      <c r="A5" s="290"/>
      <c r="B5" s="293"/>
      <c r="C5" s="246"/>
      <c r="D5" s="248"/>
      <c r="E5" s="249"/>
      <c r="F5" s="251"/>
      <c r="G5" s="296"/>
      <c r="H5" s="251"/>
      <c r="I5" s="243"/>
      <c r="K5" s="279"/>
      <c r="L5" s="251"/>
      <c r="M5" s="266" t="s">
        <v>155</v>
      </c>
      <c r="N5" s="267"/>
      <c r="O5" s="268"/>
      <c r="P5" s="180">
        <v>0.2</v>
      </c>
      <c r="R5" s="383"/>
      <c r="S5" s="371"/>
      <c r="T5" s="249"/>
      <c r="U5" s="247"/>
      <c r="V5" s="250"/>
      <c r="W5" s="393"/>
    </row>
    <row r="6" spans="1:23" x14ac:dyDescent="0.35">
      <c r="A6" s="290"/>
      <c r="B6" s="293"/>
      <c r="C6" s="55" t="s">
        <v>14</v>
      </c>
      <c r="D6" s="56">
        <v>3</v>
      </c>
      <c r="E6" s="57">
        <f>H6*I3</f>
        <v>3.9458000000000002</v>
      </c>
      <c r="F6" s="30">
        <f t="shared" ref="F6:F7" si="1">D6*E6</f>
        <v>11.837400000000001</v>
      </c>
      <c r="G6" s="296"/>
      <c r="H6" s="14">
        <v>0.18099999999999999</v>
      </c>
      <c r="I6" s="243"/>
      <c r="J6" s="224"/>
      <c r="K6" s="279"/>
      <c r="L6" s="251"/>
      <c r="M6" s="266" t="s">
        <v>148</v>
      </c>
      <c r="N6" s="267"/>
      <c r="O6" s="268"/>
      <c r="P6" s="180">
        <v>0.3</v>
      </c>
      <c r="R6" s="383"/>
      <c r="S6" s="372"/>
      <c r="T6" s="249"/>
      <c r="U6" s="248"/>
      <c r="V6" s="251"/>
      <c r="W6" s="393"/>
    </row>
    <row r="7" spans="1:23" x14ac:dyDescent="0.35">
      <c r="A7" s="290"/>
      <c r="B7" s="293"/>
      <c r="C7" s="298" t="s">
        <v>15</v>
      </c>
      <c r="D7" s="254">
        <v>4</v>
      </c>
      <c r="E7" s="54">
        <v>2</v>
      </c>
      <c r="F7" s="30">
        <f t="shared" si="1"/>
        <v>8</v>
      </c>
      <c r="G7" s="296"/>
      <c r="H7" s="238">
        <v>0.22700000000000001</v>
      </c>
      <c r="I7" s="243"/>
      <c r="K7" s="279"/>
      <c r="L7" s="251"/>
      <c r="M7" s="266" t="s">
        <v>149</v>
      </c>
      <c r="N7" s="267"/>
      <c r="O7" s="268"/>
      <c r="P7" s="180">
        <v>0.25</v>
      </c>
      <c r="R7" s="383"/>
      <c r="S7" s="373" t="s">
        <v>14</v>
      </c>
      <c r="T7" s="12">
        <f>+E8+E24+E38+E53+E67+E81+E95+E109+E123+E138</f>
        <v>24.79025</v>
      </c>
      <c r="U7" s="11">
        <v>3</v>
      </c>
      <c r="V7" s="228">
        <f>T7*U7</f>
        <v>74.370750000000001</v>
      </c>
      <c r="W7" s="393"/>
    </row>
    <row r="8" spans="1:23" x14ac:dyDescent="0.35">
      <c r="A8" s="290"/>
      <c r="B8" s="293"/>
      <c r="C8" s="299"/>
      <c r="D8" s="255"/>
      <c r="E8" s="54">
        <v>2</v>
      </c>
      <c r="F8" s="30">
        <f>D7*E8</f>
        <v>8</v>
      </c>
      <c r="G8" s="296"/>
      <c r="H8" s="251"/>
      <c r="I8" s="243"/>
      <c r="K8" s="279"/>
      <c r="L8" s="251"/>
      <c r="M8" s="266" t="s">
        <v>150</v>
      </c>
      <c r="N8" s="267"/>
      <c r="O8" s="268"/>
      <c r="P8" s="180">
        <v>0.3</v>
      </c>
      <c r="R8" s="383"/>
      <c r="S8" s="374" t="s">
        <v>15</v>
      </c>
      <c r="T8" s="385">
        <f>+E10+E11+E25+E26+E39+E40+E54+E55+E68+E69+E82+E83+E96+E97+E110+E111+E124+E125+E139+E140</f>
        <v>126.19664999999999</v>
      </c>
      <c r="U8" s="254">
        <v>4</v>
      </c>
      <c r="V8" s="228">
        <f t="shared" ref="V8:V17" si="2">T8*U8</f>
        <v>504.78659999999996</v>
      </c>
      <c r="W8" s="393"/>
    </row>
    <row r="9" spans="1:23" x14ac:dyDescent="0.35">
      <c r="A9" s="290"/>
      <c r="B9" s="293"/>
      <c r="C9" s="256" t="s">
        <v>16</v>
      </c>
      <c r="D9" s="58">
        <v>3</v>
      </c>
      <c r="E9" s="59">
        <v>2</v>
      </c>
      <c r="F9" s="30">
        <f t="shared" ref="F9:F14" si="3">D9*E9</f>
        <v>6</v>
      </c>
      <c r="G9" s="296"/>
      <c r="H9" s="301">
        <v>0.153</v>
      </c>
      <c r="I9" s="243"/>
      <c r="K9" s="279"/>
      <c r="L9" s="251"/>
      <c r="M9" s="266" t="s">
        <v>153</v>
      </c>
      <c r="N9" s="267"/>
      <c r="O9" s="268"/>
      <c r="P9" s="180">
        <v>0.25</v>
      </c>
      <c r="R9" s="383"/>
      <c r="S9" s="375"/>
      <c r="T9" s="386"/>
      <c r="U9" s="255"/>
      <c r="V9" s="228">
        <f t="shared" si="2"/>
        <v>0</v>
      </c>
      <c r="W9" s="393"/>
    </row>
    <row r="10" spans="1:23" ht="15" thickBot="1" x14ac:dyDescent="0.4">
      <c r="A10" s="290"/>
      <c r="B10" s="293"/>
      <c r="C10" s="300"/>
      <c r="D10" s="58">
        <v>3.5</v>
      </c>
      <c r="E10" s="59">
        <v>2</v>
      </c>
      <c r="F10" s="30">
        <f t="shared" si="3"/>
        <v>7</v>
      </c>
      <c r="G10" s="296"/>
      <c r="H10" s="302"/>
      <c r="I10" s="243"/>
      <c r="K10" s="280"/>
      <c r="L10" s="281"/>
      <c r="M10" s="269" t="s">
        <v>151</v>
      </c>
      <c r="N10" s="270"/>
      <c r="O10" s="271"/>
      <c r="P10" s="185">
        <v>0.3</v>
      </c>
      <c r="R10" s="383"/>
      <c r="S10" s="376" t="s">
        <v>16</v>
      </c>
      <c r="T10" s="387">
        <f>+E12+E14+E27+E29+E41+E43+E56+E58+E70+E72+E84+E86+E98+E100+E112+E114+E126+E128+E141+E143</f>
        <v>158.76394999999999</v>
      </c>
      <c r="U10" s="16">
        <v>3</v>
      </c>
      <c r="V10" s="228">
        <f t="shared" si="2"/>
        <v>476.29184999999995</v>
      </c>
      <c r="W10" s="393"/>
    </row>
    <row r="11" spans="1:23" ht="15" thickBot="1" x14ac:dyDescent="0.4">
      <c r="A11" s="290"/>
      <c r="B11" s="293"/>
      <c r="C11" s="300"/>
      <c r="D11" s="58">
        <v>4</v>
      </c>
      <c r="E11" s="59">
        <v>3</v>
      </c>
      <c r="F11" s="30">
        <f t="shared" si="3"/>
        <v>12</v>
      </c>
      <c r="G11" s="296"/>
      <c r="H11" s="303"/>
      <c r="I11" s="243"/>
      <c r="K11" s="282"/>
      <c r="L11" s="283"/>
      <c r="M11" s="269" t="s">
        <v>152</v>
      </c>
      <c r="N11" s="270"/>
      <c r="O11" s="271"/>
      <c r="P11" s="181">
        <v>0.3</v>
      </c>
      <c r="R11" s="383"/>
      <c r="S11" s="376"/>
      <c r="T11" s="388"/>
      <c r="U11" s="16">
        <v>3.5</v>
      </c>
      <c r="V11" s="228">
        <f t="shared" si="2"/>
        <v>0</v>
      </c>
      <c r="W11" s="393"/>
    </row>
    <row r="12" spans="1:23" x14ac:dyDescent="0.35">
      <c r="A12" s="290"/>
      <c r="B12" s="293"/>
      <c r="C12" s="60" t="s">
        <v>17</v>
      </c>
      <c r="D12" s="61">
        <v>3.5</v>
      </c>
      <c r="E12" s="62">
        <f>H12*I3</f>
        <v>0.6322000000000001</v>
      </c>
      <c r="F12" s="30">
        <f t="shared" si="3"/>
        <v>2.2127000000000003</v>
      </c>
      <c r="G12" s="296"/>
      <c r="H12" s="14">
        <v>2.9000000000000001E-2</v>
      </c>
      <c r="I12" s="243"/>
      <c r="R12" s="383"/>
      <c r="S12" s="376"/>
      <c r="T12" s="389"/>
      <c r="U12" s="16">
        <v>4</v>
      </c>
      <c r="V12" s="228">
        <f t="shared" si="2"/>
        <v>0</v>
      </c>
      <c r="W12" s="393"/>
    </row>
    <row r="13" spans="1:23" x14ac:dyDescent="0.35">
      <c r="A13" s="290"/>
      <c r="B13" s="293"/>
      <c r="C13" s="63" t="s">
        <v>18</v>
      </c>
      <c r="D13" s="64">
        <v>3.5</v>
      </c>
      <c r="E13" s="65">
        <f>H13*I3</f>
        <v>11.009</v>
      </c>
      <c r="F13" s="30">
        <f t="shared" si="3"/>
        <v>38.531500000000001</v>
      </c>
      <c r="G13" s="296"/>
      <c r="H13" s="14">
        <v>0.505</v>
      </c>
      <c r="I13" s="243"/>
      <c r="R13" s="383"/>
      <c r="S13" s="377" t="s">
        <v>17</v>
      </c>
      <c r="T13" s="20">
        <f>+E15+E30+E44+E59+E73+E87+E101+E115+E129+E144</f>
        <v>82.20235000000001</v>
      </c>
      <c r="U13" s="19">
        <v>3.5</v>
      </c>
      <c r="V13" s="228">
        <f t="shared" si="2"/>
        <v>287.70822500000003</v>
      </c>
      <c r="W13" s="393"/>
    </row>
    <row r="14" spans="1:23" x14ac:dyDescent="0.35">
      <c r="A14" s="290"/>
      <c r="B14" s="293"/>
      <c r="C14" s="66" t="s">
        <v>19</v>
      </c>
      <c r="D14" s="67">
        <v>1.5</v>
      </c>
      <c r="E14" s="68">
        <f>H14*I3</f>
        <v>3.0520000000000005</v>
      </c>
      <c r="F14" s="30">
        <f t="shared" si="3"/>
        <v>4.5780000000000012</v>
      </c>
      <c r="G14" s="296"/>
      <c r="H14" s="14">
        <v>0.14000000000000001</v>
      </c>
      <c r="I14" s="243"/>
      <c r="R14" s="383"/>
      <c r="S14" s="378" t="s">
        <v>18</v>
      </c>
      <c r="T14" s="23">
        <f>+E16+E31+E45+E60+E74+E88+E102+E116+E130+E145</f>
        <v>44.771749999999997</v>
      </c>
      <c r="U14" s="22">
        <v>3.5</v>
      </c>
      <c r="V14" s="228">
        <f t="shared" si="2"/>
        <v>156.70112499999999</v>
      </c>
      <c r="W14" s="393"/>
    </row>
    <row r="15" spans="1:23" x14ac:dyDescent="0.35">
      <c r="A15" s="290"/>
      <c r="B15" s="293"/>
      <c r="C15" s="27" t="s">
        <v>20</v>
      </c>
      <c r="D15" s="28">
        <v>3</v>
      </c>
      <c r="E15" s="29">
        <f>H15*I3</f>
        <v>10.9</v>
      </c>
      <c r="F15" s="30">
        <f>D15*E15</f>
        <v>32.700000000000003</v>
      </c>
      <c r="G15" s="296"/>
      <c r="H15" s="14">
        <v>0.5</v>
      </c>
      <c r="I15" s="243"/>
      <c r="R15" s="383"/>
      <c r="S15" s="379" t="s">
        <v>19</v>
      </c>
      <c r="T15" s="227">
        <f>+E17+E32+E46+E61+E75+E89+E117+E12+E131+E146</f>
        <v>19.63635</v>
      </c>
      <c r="U15" s="226">
        <v>1.5</v>
      </c>
      <c r="V15" s="228">
        <f t="shared" si="2"/>
        <v>29.454525</v>
      </c>
      <c r="W15" s="393"/>
    </row>
    <row r="16" spans="1:23" ht="15" thickBot="1" x14ac:dyDescent="0.4">
      <c r="A16" s="291"/>
      <c r="B16" s="294"/>
      <c r="C16" s="31" t="s">
        <v>21</v>
      </c>
      <c r="D16" s="32">
        <v>1.9</v>
      </c>
      <c r="E16" s="33">
        <f>H16*I3</f>
        <v>6.54</v>
      </c>
      <c r="F16" s="34">
        <f>D16*E16</f>
        <v>12.426</v>
      </c>
      <c r="G16" s="297"/>
      <c r="H16" s="35">
        <v>0.3</v>
      </c>
      <c r="I16" s="244"/>
      <c r="R16" s="383"/>
      <c r="S16" s="380" t="s">
        <v>20</v>
      </c>
      <c r="T16" s="29">
        <f>+E18+E33+E47+E62+E76+E90+E104+E118+E132+E147</f>
        <v>39.24485</v>
      </c>
      <c r="U16" s="28">
        <v>3</v>
      </c>
      <c r="V16" s="228">
        <f t="shared" si="2"/>
        <v>117.73455</v>
      </c>
      <c r="W16" s="393"/>
    </row>
    <row r="17" spans="1:23" ht="15" thickBot="1" x14ac:dyDescent="0.4">
      <c r="A17" s="289" t="s">
        <v>89</v>
      </c>
      <c r="B17" s="292" t="s">
        <v>27</v>
      </c>
      <c r="C17" s="52" t="s">
        <v>72</v>
      </c>
      <c r="D17" s="53">
        <v>5</v>
      </c>
      <c r="E17" s="54">
        <f>H17*I17</f>
        <v>7.5482500000000003</v>
      </c>
      <c r="F17" s="30">
        <f t="shared" ref="F17:F18" si="4">D17*E17</f>
        <v>37.741250000000001</v>
      </c>
      <c r="G17" s="295">
        <f>SUM(F17:F30)</f>
        <v>231.981325</v>
      </c>
      <c r="H17" s="14">
        <v>0.27700000000000002</v>
      </c>
      <c r="I17" s="242">
        <f>P7*P3</f>
        <v>27.25</v>
      </c>
      <c r="R17" s="384"/>
      <c r="S17" s="381" t="s">
        <v>21</v>
      </c>
      <c r="T17" s="33">
        <f>+E19+E34+E48+E63+E77+E91+E105+E119+E133+E148</f>
        <v>27.878050000000002</v>
      </c>
      <c r="U17" s="32">
        <v>1.9</v>
      </c>
      <c r="V17" s="123">
        <f t="shared" si="2"/>
        <v>52.968294999999998</v>
      </c>
      <c r="W17" s="394"/>
    </row>
    <row r="18" spans="1:23" x14ac:dyDescent="0.35">
      <c r="A18" s="290"/>
      <c r="B18" s="293"/>
      <c r="C18" s="245" t="s">
        <v>13</v>
      </c>
      <c r="D18" s="247">
        <v>5.9</v>
      </c>
      <c r="E18" s="249">
        <f>H18*I17</f>
        <v>3.62425</v>
      </c>
      <c r="F18" s="250">
        <f t="shared" si="4"/>
        <v>21.383075000000002</v>
      </c>
      <c r="G18" s="296"/>
      <c r="H18" s="238">
        <v>0.13300000000000001</v>
      </c>
      <c r="I18" s="243"/>
    </row>
    <row r="19" spans="1:23" x14ac:dyDescent="0.35">
      <c r="A19" s="290"/>
      <c r="B19" s="293"/>
      <c r="C19" s="246"/>
      <c r="D19" s="248"/>
      <c r="E19" s="249"/>
      <c r="F19" s="251"/>
      <c r="G19" s="296"/>
      <c r="H19" s="251"/>
      <c r="I19" s="243"/>
    </row>
    <row r="20" spans="1:23" x14ac:dyDescent="0.35">
      <c r="A20" s="290"/>
      <c r="B20" s="293"/>
      <c r="C20" s="55" t="s">
        <v>14</v>
      </c>
      <c r="D20" s="56">
        <v>3</v>
      </c>
      <c r="E20" s="57">
        <f>H20*I17</f>
        <v>4.9322499999999998</v>
      </c>
      <c r="F20" s="30">
        <f t="shared" ref="F20:F21" si="5">D20*E20</f>
        <v>14.796749999999999</v>
      </c>
      <c r="G20" s="296"/>
      <c r="H20" s="14">
        <v>0.18099999999999999</v>
      </c>
      <c r="I20" s="243"/>
    </row>
    <row r="21" spans="1:23" x14ac:dyDescent="0.35">
      <c r="A21" s="290"/>
      <c r="B21" s="293"/>
      <c r="C21" s="298" t="s">
        <v>15</v>
      </c>
      <c r="D21" s="254">
        <v>4</v>
      </c>
      <c r="E21" s="54">
        <v>2</v>
      </c>
      <c r="F21" s="30">
        <f t="shared" si="5"/>
        <v>8</v>
      </c>
      <c r="G21" s="296"/>
      <c r="H21" s="238">
        <v>0.22700000000000001</v>
      </c>
      <c r="I21" s="243"/>
    </row>
    <row r="22" spans="1:23" x14ac:dyDescent="0.35">
      <c r="A22" s="290"/>
      <c r="B22" s="293"/>
      <c r="C22" s="299"/>
      <c r="D22" s="255"/>
      <c r="E22" s="54">
        <v>3</v>
      </c>
      <c r="F22" s="30">
        <f>D21*E22</f>
        <v>12</v>
      </c>
      <c r="G22" s="296"/>
      <c r="H22" s="251"/>
      <c r="I22" s="243"/>
    </row>
    <row r="23" spans="1:23" x14ac:dyDescent="0.35">
      <c r="A23" s="290"/>
      <c r="B23" s="293"/>
      <c r="C23" s="256" t="s">
        <v>16</v>
      </c>
      <c r="D23" s="58">
        <v>3</v>
      </c>
      <c r="E23" s="59">
        <v>2</v>
      </c>
      <c r="F23" s="30">
        <f t="shared" ref="F23:F28" si="6">D23*E23</f>
        <v>6</v>
      </c>
      <c r="G23" s="296"/>
      <c r="H23" s="301">
        <v>0.153</v>
      </c>
      <c r="I23" s="243"/>
    </row>
    <row r="24" spans="1:23" x14ac:dyDescent="0.35">
      <c r="A24" s="290"/>
      <c r="B24" s="293"/>
      <c r="C24" s="300"/>
      <c r="D24" s="58">
        <v>3.5</v>
      </c>
      <c r="E24" s="59">
        <v>2</v>
      </c>
      <c r="F24" s="30">
        <f t="shared" si="6"/>
        <v>7</v>
      </c>
      <c r="G24" s="296"/>
      <c r="H24" s="302"/>
      <c r="I24" s="243"/>
    </row>
    <row r="25" spans="1:23" x14ac:dyDescent="0.35">
      <c r="A25" s="290"/>
      <c r="B25" s="293"/>
      <c r="C25" s="300"/>
      <c r="D25" s="58">
        <v>4</v>
      </c>
      <c r="E25" s="59">
        <v>3</v>
      </c>
      <c r="F25" s="30">
        <f t="shared" si="6"/>
        <v>12</v>
      </c>
      <c r="G25" s="296"/>
      <c r="H25" s="303"/>
      <c r="I25" s="243"/>
    </row>
    <row r="26" spans="1:23" x14ac:dyDescent="0.35">
      <c r="A26" s="290"/>
      <c r="B26" s="293"/>
      <c r="C26" s="60" t="s">
        <v>17</v>
      </c>
      <c r="D26" s="61">
        <v>3.5</v>
      </c>
      <c r="E26" s="62">
        <f>H26*I17</f>
        <v>0.79025000000000001</v>
      </c>
      <c r="F26" s="30">
        <f t="shared" si="6"/>
        <v>2.7658749999999999</v>
      </c>
      <c r="G26" s="296"/>
      <c r="H26" s="14">
        <v>2.9000000000000001E-2</v>
      </c>
      <c r="I26" s="243"/>
    </row>
    <row r="27" spans="1:23" x14ac:dyDescent="0.35">
      <c r="A27" s="290"/>
      <c r="B27" s="293"/>
      <c r="C27" s="63" t="s">
        <v>18</v>
      </c>
      <c r="D27" s="64">
        <v>3.5</v>
      </c>
      <c r="E27" s="65">
        <f>H27*I17</f>
        <v>13.76125</v>
      </c>
      <c r="F27" s="30">
        <f t="shared" si="6"/>
        <v>48.164375</v>
      </c>
      <c r="G27" s="296"/>
      <c r="H27" s="14">
        <v>0.505</v>
      </c>
      <c r="I27" s="243"/>
    </row>
    <row r="28" spans="1:23" x14ac:dyDescent="0.35">
      <c r="A28" s="290"/>
      <c r="B28" s="293"/>
      <c r="C28" s="66" t="s">
        <v>19</v>
      </c>
      <c r="D28" s="67">
        <v>1.5</v>
      </c>
      <c r="E28" s="68">
        <f>H28*I17</f>
        <v>3.8150000000000004</v>
      </c>
      <c r="F28" s="30">
        <f t="shared" si="6"/>
        <v>5.7225000000000001</v>
      </c>
      <c r="G28" s="296"/>
      <c r="H28" s="14">
        <v>0.14000000000000001</v>
      </c>
      <c r="I28" s="243"/>
    </row>
    <row r="29" spans="1:23" x14ac:dyDescent="0.35">
      <c r="A29" s="290"/>
      <c r="B29" s="293"/>
      <c r="C29" s="27" t="s">
        <v>20</v>
      </c>
      <c r="D29" s="28">
        <v>3</v>
      </c>
      <c r="E29" s="29">
        <f>H29*I17</f>
        <v>13.625</v>
      </c>
      <c r="F29" s="30">
        <f>D29*E29</f>
        <v>40.875</v>
      </c>
      <c r="G29" s="296"/>
      <c r="H29" s="14">
        <v>0.5</v>
      </c>
      <c r="I29" s="243"/>
    </row>
    <row r="30" spans="1:23" ht="15" thickBot="1" x14ac:dyDescent="0.4">
      <c r="A30" s="291"/>
      <c r="B30" s="294"/>
      <c r="C30" s="31" t="s">
        <v>21</v>
      </c>
      <c r="D30" s="32">
        <v>1.9</v>
      </c>
      <c r="E30" s="33">
        <f>H30*I17</f>
        <v>8.1749999999999989</v>
      </c>
      <c r="F30" s="34">
        <f>D30*E30</f>
        <v>15.532499999999997</v>
      </c>
      <c r="G30" s="297"/>
      <c r="H30" s="35">
        <v>0.3</v>
      </c>
      <c r="I30" s="244"/>
    </row>
    <row r="31" spans="1:23" x14ac:dyDescent="0.35">
      <c r="A31" s="289" t="s">
        <v>91</v>
      </c>
      <c r="B31" s="292" t="s">
        <v>27</v>
      </c>
      <c r="C31" s="52" t="s">
        <v>72</v>
      </c>
      <c r="D31" s="53">
        <v>5</v>
      </c>
      <c r="E31" s="54">
        <f>H31*I31</f>
        <v>7.5482500000000003</v>
      </c>
      <c r="F31" s="30">
        <f t="shared" ref="F31:F32" si="7">D31*E31</f>
        <v>37.741250000000001</v>
      </c>
      <c r="G31" s="295">
        <f>SUM(F31:F44)</f>
        <v>231.981325</v>
      </c>
      <c r="H31" s="14">
        <v>0.27700000000000002</v>
      </c>
      <c r="I31" s="242">
        <f>P9*P3</f>
        <v>27.25</v>
      </c>
    </row>
    <row r="32" spans="1:23" x14ac:dyDescent="0.35">
      <c r="A32" s="290"/>
      <c r="B32" s="293"/>
      <c r="C32" s="245" t="s">
        <v>13</v>
      </c>
      <c r="D32" s="247">
        <v>5.9</v>
      </c>
      <c r="E32" s="249">
        <f>H32*I31</f>
        <v>3.62425</v>
      </c>
      <c r="F32" s="250">
        <f t="shared" si="7"/>
        <v>21.383075000000002</v>
      </c>
      <c r="G32" s="296"/>
      <c r="H32" s="238">
        <v>0.13300000000000001</v>
      </c>
      <c r="I32" s="243"/>
    </row>
    <row r="33" spans="1:9" x14ac:dyDescent="0.35">
      <c r="A33" s="290"/>
      <c r="B33" s="293"/>
      <c r="C33" s="246"/>
      <c r="D33" s="248"/>
      <c r="E33" s="249"/>
      <c r="F33" s="251"/>
      <c r="G33" s="296"/>
      <c r="H33" s="251"/>
      <c r="I33" s="243"/>
    </row>
    <row r="34" spans="1:9" x14ac:dyDescent="0.35">
      <c r="A34" s="290"/>
      <c r="B34" s="293"/>
      <c r="C34" s="55" t="s">
        <v>14</v>
      </c>
      <c r="D34" s="56">
        <v>3</v>
      </c>
      <c r="E34" s="57">
        <f>H34*I31</f>
        <v>4.9322499999999998</v>
      </c>
      <c r="F34" s="30">
        <f t="shared" ref="F34:F35" si="8">D34*E34</f>
        <v>14.796749999999999</v>
      </c>
      <c r="G34" s="296"/>
      <c r="H34" s="14">
        <v>0.18099999999999999</v>
      </c>
      <c r="I34" s="243"/>
    </row>
    <row r="35" spans="1:9" x14ac:dyDescent="0.35">
      <c r="A35" s="290"/>
      <c r="B35" s="293"/>
      <c r="C35" s="298" t="s">
        <v>15</v>
      </c>
      <c r="D35" s="254">
        <v>4</v>
      </c>
      <c r="E35" s="54">
        <v>2</v>
      </c>
      <c r="F35" s="30">
        <f t="shared" si="8"/>
        <v>8</v>
      </c>
      <c r="G35" s="296"/>
      <c r="H35" s="238">
        <v>0.22700000000000001</v>
      </c>
      <c r="I35" s="243"/>
    </row>
    <row r="36" spans="1:9" x14ac:dyDescent="0.35">
      <c r="A36" s="290"/>
      <c r="B36" s="293"/>
      <c r="C36" s="299"/>
      <c r="D36" s="255"/>
      <c r="E36" s="54">
        <v>3</v>
      </c>
      <c r="F36" s="30">
        <f>D35*E36</f>
        <v>12</v>
      </c>
      <c r="G36" s="296"/>
      <c r="H36" s="251"/>
      <c r="I36" s="243"/>
    </row>
    <row r="37" spans="1:9" x14ac:dyDescent="0.35">
      <c r="A37" s="290"/>
      <c r="B37" s="293"/>
      <c r="C37" s="256" t="s">
        <v>16</v>
      </c>
      <c r="D37" s="58">
        <v>3</v>
      </c>
      <c r="E37" s="59">
        <v>2</v>
      </c>
      <c r="F37" s="30">
        <f t="shared" ref="F37:F42" si="9">D37*E37</f>
        <v>6</v>
      </c>
      <c r="G37" s="296"/>
      <c r="H37" s="301">
        <v>0.153</v>
      </c>
      <c r="I37" s="243"/>
    </row>
    <row r="38" spans="1:9" x14ac:dyDescent="0.35">
      <c r="A38" s="290"/>
      <c r="B38" s="293"/>
      <c r="C38" s="300"/>
      <c r="D38" s="58">
        <v>3.5</v>
      </c>
      <c r="E38" s="59">
        <v>2</v>
      </c>
      <c r="F38" s="30">
        <f t="shared" si="9"/>
        <v>7</v>
      </c>
      <c r="G38" s="296"/>
      <c r="H38" s="302"/>
      <c r="I38" s="243"/>
    </row>
    <row r="39" spans="1:9" x14ac:dyDescent="0.35">
      <c r="A39" s="290"/>
      <c r="B39" s="293"/>
      <c r="C39" s="300"/>
      <c r="D39" s="58">
        <v>4</v>
      </c>
      <c r="E39" s="59">
        <v>3</v>
      </c>
      <c r="F39" s="30">
        <f t="shared" si="9"/>
        <v>12</v>
      </c>
      <c r="G39" s="296"/>
      <c r="H39" s="303"/>
      <c r="I39" s="243"/>
    </row>
    <row r="40" spans="1:9" x14ac:dyDescent="0.35">
      <c r="A40" s="290"/>
      <c r="B40" s="293"/>
      <c r="C40" s="60" t="s">
        <v>17</v>
      </c>
      <c r="D40" s="61">
        <v>3.5</v>
      </c>
      <c r="E40" s="62">
        <f>H40*I31</f>
        <v>0.79025000000000001</v>
      </c>
      <c r="F40" s="30">
        <f t="shared" si="9"/>
        <v>2.7658749999999999</v>
      </c>
      <c r="G40" s="296"/>
      <c r="H40" s="14">
        <v>2.9000000000000001E-2</v>
      </c>
      <c r="I40" s="243"/>
    </row>
    <row r="41" spans="1:9" x14ac:dyDescent="0.35">
      <c r="A41" s="290"/>
      <c r="B41" s="293"/>
      <c r="C41" s="63" t="s">
        <v>18</v>
      </c>
      <c r="D41" s="64">
        <v>3.5</v>
      </c>
      <c r="E41" s="65">
        <f>H41*I31</f>
        <v>13.76125</v>
      </c>
      <c r="F41" s="30">
        <f t="shared" si="9"/>
        <v>48.164375</v>
      </c>
      <c r="G41" s="296"/>
      <c r="H41" s="14">
        <v>0.505</v>
      </c>
      <c r="I41" s="243"/>
    </row>
    <row r="42" spans="1:9" x14ac:dyDescent="0.35">
      <c r="A42" s="290"/>
      <c r="B42" s="293"/>
      <c r="C42" s="66" t="s">
        <v>19</v>
      </c>
      <c r="D42" s="67">
        <v>1.5</v>
      </c>
      <c r="E42" s="68">
        <f>H42*I31</f>
        <v>3.8150000000000004</v>
      </c>
      <c r="F42" s="30">
        <f t="shared" si="9"/>
        <v>5.7225000000000001</v>
      </c>
      <c r="G42" s="296"/>
      <c r="H42" s="14">
        <v>0.14000000000000001</v>
      </c>
      <c r="I42" s="243"/>
    </row>
    <row r="43" spans="1:9" x14ac:dyDescent="0.35">
      <c r="A43" s="290"/>
      <c r="B43" s="293"/>
      <c r="C43" s="27" t="s">
        <v>20</v>
      </c>
      <c r="D43" s="28">
        <v>3</v>
      </c>
      <c r="E43" s="29">
        <f>H43*I31</f>
        <v>13.625</v>
      </c>
      <c r="F43" s="30">
        <f>D43*E43</f>
        <v>40.875</v>
      </c>
      <c r="G43" s="296"/>
      <c r="H43" s="14">
        <v>0.5</v>
      </c>
      <c r="I43" s="243"/>
    </row>
    <row r="44" spans="1:9" ht="15" thickBot="1" x14ac:dyDescent="0.4">
      <c r="A44" s="291"/>
      <c r="B44" s="294"/>
      <c r="C44" s="31" t="s">
        <v>21</v>
      </c>
      <c r="D44" s="32">
        <v>1.9</v>
      </c>
      <c r="E44" s="33">
        <f>H44*I31</f>
        <v>8.1749999999999989</v>
      </c>
      <c r="F44" s="34">
        <f>D44*E44</f>
        <v>15.532499999999997</v>
      </c>
      <c r="G44" s="297"/>
      <c r="H44" s="35">
        <v>0.3</v>
      </c>
      <c r="I44" s="244"/>
    </row>
    <row r="45" spans="1:9" x14ac:dyDescent="0.35">
      <c r="A45" s="289" t="s">
        <v>90</v>
      </c>
      <c r="B45" s="292" t="s">
        <v>27</v>
      </c>
      <c r="C45" s="52" t="s">
        <v>72</v>
      </c>
      <c r="D45" s="53">
        <v>5</v>
      </c>
      <c r="E45" s="54">
        <f>H45*I45</f>
        <v>6.0386000000000006</v>
      </c>
      <c r="F45" s="30">
        <f t="shared" ref="F45:F46" si="10">D45*E45</f>
        <v>30.193000000000005</v>
      </c>
      <c r="G45" s="295">
        <f>SUM(F45:F58)</f>
        <v>190.58506</v>
      </c>
      <c r="H45" s="14">
        <v>0.27700000000000002</v>
      </c>
      <c r="I45" s="242">
        <f>P5*P3</f>
        <v>21.8</v>
      </c>
    </row>
    <row r="46" spans="1:9" x14ac:dyDescent="0.35">
      <c r="A46" s="290"/>
      <c r="B46" s="293"/>
      <c r="C46" s="245" t="s">
        <v>13</v>
      </c>
      <c r="D46" s="247">
        <v>5.9</v>
      </c>
      <c r="E46" s="249">
        <f>H46*I45</f>
        <v>2.8994000000000004</v>
      </c>
      <c r="F46" s="250">
        <f t="shared" si="10"/>
        <v>17.106460000000002</v>
      </c>
      <c r="G46" s="296"/>
      <c r="H46" s="238">
        <v>0.13300000000000001</v>
      </c>
      <c r="I46" s="243"/>
    </row>
    <row r="47" spans="1:9" x14ac:dyDescent="0.35">
      <c r="A47" s="290"/>
      <c r="B47" s="293"/>
      <c r="C47" s="246"/>
      <c r="D47" s="248"/>
      <c r="E47" s="249"/>
      <c r="F47" s="251"/>
      <c r="G47" s="296"/>
      <c r="H47" s="251"/>
      <c r="I47" s="243"/>
    </row>
    <row r="48" spans="1:9" x14ac:dyDescent="0.35">
      <c r="A48" s="290"/>
      <c r="B48" s="293"/>
      <c r="C48" s="55" t="s">
        <v>14</v>
      </c>
      <c r="D48" s="56">
        <v>3</v>
      </c>
      <c r="E48" s="57">
        <f>H48*I45</f>
        <v>3.9458000000000002</v>
      </c>
      <c r="F48" s="30">
        <f t="shared" ref="F48:F49" si="11">D48*E48</f>
        <v>11.837400000000001</v>
      </c>
      <c r="G48" s="296"/>
      <c r="H48" s="14">
        <v>0.18099999999999999</v>
      </c>
      <c r="I48" s="243"/>
    </row>
    <row r="49" spans="1:9" x14ac:dyDescent="0.35">
      <c r="A49" s="290"/>
      <c r="B49" s="293"/>
      <c r="C49" s="298" t="s">
        <v>15</v>
      </c>
      <c r="D49" s="254">
        <v>4</v>
      </c>
      <c r="E49" s="54">
        <v>2</v>
      </c>
      <c r="F49" s="30">
        <f t="shared" si="11"/>
        <v>8</v>
      </c>
      <c r="G49" s="296"/>
      <c r="H49" s="238">
        <v>0.22700000000000001</v>
      </c>
      <c r="I49" s="243"/>
    </row>
    <row r="50" spans="1:9" x14ac:dyDescent="0.35">
      <c r="A50" s="290"/>
      <c r="B50" s="293"/>
      <c r="C50" s="299"/>
      <c r="D50" s="255"/>
      <c r="E50" s="54">
        <v>2</v>
      </c>
      <c r="F50" s="30">
        <f>D49*E50</f>
        <v>8</v>
      </c>
      <c r="G50" s="296"/>
      <c r="H50" s="251"/>
      <c r="I50" s="243"/>
    </row>
    <row r="51" spans="1:9" x14ac:dyDescent="0.35">
      <c r="A51" s="290"/>
      <c r="B51" s="293"/>
      <c r="C51" s="256" t="s">
        <v>16</v>
      </c>
      <c r="D51" s="58">
        <v>3</v>
      </c>
      <c r="E51" s="59">
        <v>2</v>
      </c>
      <c r="F51" s="30">
        <f t="shared" ref="F51:F56" si="12">D51*E51</f>
        <v>6</v>
      </c>
      <c r="G51" s="296"/>
      <c r="H51" s="301">
        <v>0.153</v>
      </c>
      <c r="I51" s="243"/>
    </row>
    <row r="52" spans="1:9" x14ac:dyDescent="0.35">
      <c r="A52" s="290"/>
      <c r="B52" s="293"/>
      <c r="C52" s="300"/>
      <c r="D52" s="58">
        <v>3.5</v>
      </c>
      <c r="E52" s="59">
        <v>2</v>
      </c>
      <c r="F52" s="30">
        <f t="shared" si="12"/>
        <v>7</v>
      </c>
      <c r="G52" s="296"/>
      <c r="H52" s="302"/>
      <c r="I52" s="243"/>
    </row>
    <row r="53" spans="1:9" x14ac:dyDescent="0.35">
      <c r="A53" s="290"/>
      <c r="B53" s="293"/>
      <c r="C53" s="300"/>
      <c r="D53" s="58">
        <v>4</v>
      </c>
      <c r="E53" s="59">
        <v>3</v>
      </c>
      <c r="F53" s="30">
        <f t="shared" si="12"/>
        <v>12</v>
      </c>
      <c r="G53" s="296"/>
      <c r="H53" s="303"/>
      <c r="I53" s="243"/>
    </row>
    <row r="54" spans="1:9" x14ac:dyDescent="0.35">
      <c r="A54" s="290"/>
      <c r="B54" s="293"/>
      <c r="C54" s="60" t="s">
        <v>17</v>
      </c>
      <c r="D54" s="61">
        <v>3.5</v>
      </c>
      <c r="E54" s="62">
        <f>H54*I45</f>
        <v>0.6322000000000001</v>
      </c>
      <c r="F54" s="30">
        <f t="shared" si="12"/>
        <v>2.2127000000000003</v>
      </c>
      <c r="G54" s="296"/>
      <c r="H54" s="14">
        <v>2.9000000000000001E-2</v>
      </c>
      <c r="I54" s="243"/>
    </row>
    <row r="55" spans="1:9" x14ac:dyDescent="0.35">
      <c r="A55" s="290"/>
      <c r="B55" s="293"/>
      <c r="C55" s="63" t="s">
        <v>18</v>
      </c>
      <c r="D55" s="64">
        <v>3.5</v>
      </c>
      <c r="E55" s="65">
        <f>H55*I45</f>
        <v>11.009</v>
      </c>
      <c r="F55" s="30">
        <f t="shared" si="12"/>
        <v>38.531500000000001</v>
      </c>
      <c r="G55" s="296"/>
      <c r="H55" s="14">
        <v>0.505</v>
      </c>
      <c r="I55" s="243"/>
    </row>
    <row r="56" spans="1:9" x14ac:dyDescent="0.35">
      <c r="A56" s="290"/>
      <c r="B56" s="293"/>
      <c r="C56" s="66" t="s">
        <v>19</v>
      </c>
      <c r="D56" s="67">
        <v>1.5</v>
      </c>
      <c r="E56" s="68">
        <f>H56*I45</f>
        <v>3.0520000000000005</v>
      </c>
      <c r="F56" s="30">
        <f t="shared" si="12"/>
        <v>4.5780000000000012</v>
      </c>
      <c r="G56" s="296"/>
      <c r="H56" s="14">
        <v>0.14000000000000001</v>
      </c>
      <c r="I56" s="243"/>
    </row>
    <row r="57" spans="1:9" x14ac:dyDescent="0.35">
      <c r="A57" s="290"/>
      <c r="B57" s="293"/>
      <c r="C57" s="27" t="s">
        <v>20</v>
      </c>
      <c r="D57" s="28">
        <v>3</v>
      </c>
      <c r="E57" s="29">
        <f>H57*I45</f>
        <v>10.9</v>
      </c>
      <c r="F57" s="30">
        <f>D57*E57</f>
        <v>32.700000000000003</v>
      </c>
      <c r="G57" s="296"/>
      <c r="H57" s="14">
        <v>0.5</v>
      </c>
      <c r="I57" s="243"/>
    </row>
    <row r="58" spans="1:9" ht="15" thickBot="1" x14ac:dyDescent="0.4">
      <c r="A58" s="291"/>
      <c r="B58" s="294"/>
      <c r="C58" s="31" t="s">
        <v>21</v>
      </c>
      <c r="D58" s="32">
        <v>1.9</v>
      </c>
      <c r="E58" s="33">
        <f>H58*I45</f>
        <v>6.54</v>
      </c>
      <c r="F58" s="34">
        <f>D58*E58</f>
        <v>12.426</v>
      </c>
      <c r="G58" s="297"/>
      <c r="H58" s="35">
        <v>0.3</v>
      </c>
      <c r="I58" s="244"/>
    </row>
    <row r="59" spans="1:9" x14ac:dyDescent="0.35">
      <c r="A59" s="289" t="s">
        <v>92</v>
      </c>
      <c r="B59" s="292" t="s">
        <v>11</v>
      </c>
      <c r="C59" s="52" t="s">
        <v>72</v>
      </c>
      <c r="D59" s="53">
        <v>5</v>
      </c>
      <c r="E59" s="54">
        <f>H59*I59</f>
        <v>9.0579000000000001</v>
      </c>
      <c r="F59" s="30">
        <f t="shared" ref="F59:F60" si="13">D59*E59</f>
        <v>45.289500000000004</v>
      </c>
      <c r="G59" s="295">
        <f>SUM(F59:F72)</f>
        <v>273.37759</v>
      </c>
      <c r="H59" s="14">
        <v>0.27700000000000002</v>
      </c>
      <c r="I59" s="242">
        <f>P3*P6</f>
        <v>32.699999999999996</v>
      </c>
    </row>
    <row r="60" spans="1:9" x14ac:dyDescent="0.35">
      <c r="A60" s="290"/>
      <c r="B60" s="293"/>
      <c r="C60" s="245" t="s">
        <v>13</v>
      </c>
      <c r="D60" s="247">
        <v>5.9</v>
      </c>
      <c r="E60" s="249">
        <f>H60*I59</f>
        <v>4.3491</v>
      </c>
      <c r="F60" s="250">
        <f t="shared" si="13"/>
        <v>25.659690000000001</v>
      </c>
      <c r="G60" s="296"/>
      <c r="H60" s="238">
        <v>0.13300000000000001</v>
      </c>
      <c r="I60" s="243"/>
    </row>
    <row r="61" spans="1:9" x14ac:dyDescent="0.35">
      <c r="A61" s="290"/>
      <c r="B61" s="293"/>
      <c r="C61" s="246"/>
      <c r="D61" s="248"/>
      <c r="E61" s="249"/>
      <c r="F61" s="251"/>
      <c r="G61" s="296"/>
      <c r="H61" s="251"/>
      <c r="I61" s="243"/>
    </row>
    <row r="62" spans="1:9" x14ac:dyDescent="0.35">
      <c r="A62" s="290"/>
      <c r="B62" s="293"/>
      <c r="C62" s="55" t="s">
        <v>14</v>
      </c>
      <c r="D62" s="56">
        <v>3</v>
      </c>
      <c r="E62" s="57">
        <f>H62*I59</f>
        <v>5.9186999999999994</v>
      </c>
      <c r="F62" s="30">
        <f t="shared" ref="F62:F63" si="14">D62*E62</f>
        <v>17.756099999999996</v>
      </c>
      <c r="G62" s="296"/>
      <c r="H62" s="14">
        <v>0.18099999999999999</v>
      </c>
      <c r="I62" s="243"/>
    </row>
    <row r="63" spans="1:9" x14ac:dyDescent="0.35">
      <c r="A63" s="290"/>
      <c r="B63" s="293"/>
      <c r="C63" s="298" t="s">
        <v>15</v>
      </c>
      <c r="D63" s="254">
        <v>4</v>
      </c>
      <c r="E63" s="54">
        <v>3</v>
      </c>
      <c r="F63" s="30">
        <f t="shared" si="14"/>
        <v>12</v>
      </c>
      <c r="G63" s="296"/>
      <c r="H63" s="238">
        <v>0.22700000000000001</v>
      </c>
      <c r="I63" s="243"/>
    </row>
    <row r="64" spans="1:9" x14ac:dyDescent="0.35">
      <c r="A64" s="290"/>
      <c r="B64" s="293"/>
      <c r="C64" s="299"/>
      <c r="D64" s="255"/>
      <c r="E64" s="54">
        <v>3</v>
      </c>
      <c r="F64" s="30">
        <f>D63*E64</f>
        <v>12</v>
      </c>
      <c r="G64" s="296"/>
      <c r="H64" s="251"/>
      <c r="I64" s="243"/>
    </row>
    <row r="65" spans="1:9" x14ac:dyDescent="0.35">
      <c r="A65" s="290"/>
      <c r="B65" s="293"/>
      <c r="C65" s="256" t="s">
        <v>16</v>
      </c>
      <c r="D65" s="58">
        <v>3</v>
      </c>
      <c r="E65" s="59">
        <v>2</v>
      </c>
      <c r="F65" s="30">
        <f t="shared" ref="F65:F70" si="15">D65*E65</f>
        <v>6</v>
      </c>
      <c r="G65" s="296"/>
      <c r="H65" s="301">
        <v>0.153</v>
      </c>
      <c r="I65" s="243"/>
    </row>
    <row r="66" spans="1:9" x14ac:dyDescent="0.35">
      <c r="A66" s="290"/>
      <c r="B66" s="293"/>
      <c r="C66" s="300"/>
      <c r="D66" s="58">
        <v>3.5</v>
      </c>
      <c r="E66" s="59">
        <v>2</v>
      </c>
      <c r="F66" s="30">
        <f t="shared" si="15"/>
        <v>7</v>
      </c>
      <c r="G66" s="296"/>
      <c r="H66" s="302"/>
      <c r="I66" s="243"/>
    </row>
    <row r="67" spans="1:9" x14ac:dyDescent="0.35">
      <c r="A67" s="290"/>
      <c r="B67" s="293"/>
      <c r="C67" s="300"/>
      <c r="D67" s="58">
        <v>4</v>
      </c>
      <c r="E67" s="59">
        <v>3</v>
      </c>
      <c r="F67" s="30">
        <f t="shared" si="15"/>
        <v>12</v>
      </c>
      <c r="G67" s="296"/>
      <c r="H67" s="303"/>
      <c r="I67" s="243"/>
    </row>
    <row r="68" spans="1:9" x14ac:dyDescent="0.35">
      <c r="A68" s="290"/>
      <c r="B68" s="293"/>
      <c r="C68" s="60" t="s">
        <v>17</v>
      </c>
      <c r="D68" s="61">
        <v>3.5</v>
      </c>
      <c r="E68" s="62">
        <f>H68*I59</f>
        <v>0.94829999999999992</v>
      </c>
      <c r="F68" s="30">
        <f t="shared" si="15"/>
        <v>3.3190499999999998</v>
      </c>
      <c r="G68" s="296"/>
      <c r="H68" s="14">
        <v>2.9000000000000001E-2</v>
      </c>
      <c r="I68" s="243"/>
    </row>
    <row r="69" spans="1:9" x14ac:dyDescent="0.35">
      <c r="A69" s="290"/>
      <c r="B69" s="293"/>
      <c r="C69" s="63" t="s">
        <v>18</v>
      </c>
      <c r="D69" s="64">
        <v>3.5</v>
      </c>
      <c r="E69" s="65">
        <f>H69*I59</f>
        <v>16.513499999999997</v>
      </c>
      <c r="F69" s="30">
        <f t="shared" si="15"/>
        <v>57.797249999999991</v>
      </c>
      <c r="G69" s="296"/>
      <c r="H69" s="14">
        <v>0.505</v>
      </c>
      <c r="I69" s="243"/>
    </row>
    <row r="70" spans="1:9" x14ac:dyDescent="0.35">
      <c r="A70" s="290"/>
      <c r="B70" s="293"/>
      <c r="C70" s="66" t="s">
        <v>19</v>
      </c>
      <c r="D70" s="67">
        <v>1.5</v>
      </c>
      <c r="E70" s="68">
        <f>H70*I59</f>
        <v>4.5779999999999994</v>
      </c>
      <c r="F70" s="30">
        <f t="shared" si="15"/>
        <v>6.8669999999999991</v>
      </c>
      <c r="G70" s="296"/>
      <c r="H70" s="14">
        <v>0.14000000000000001</v>
      </c>
      <c r="I70" s="243"/>
    </row>
    <row r="71" spans="1:9" x14ac:dyDescent="0.35">
      <c r="A71" s="290"/>
      <c r="B71" s="293"/>
      <c r="C71" s="27" t="s">
        <v>20</v>
      </c>
      <c r="D71" s="28">
        <v>3</v>
      </c>
      <c r="E71" s="29">
        <f>H71*I59</f>
        <v>16.349999999999998</v>
      </c>
      <c r="F71" s="30">
        <f>D71*E71</f>
        <v>49.05</v>
      </c>
      <c r="G71" s="296"/>
      <c r="H71" s="14">
        <v>0.5</v>
      </c>
      <c r="I71" s="243"/>
    </row>
    <row r="72" spans="1:9" ht="15" thickBot="1" x14ac:dyDescent="0.4">
      <c r="A72" s="291"/>
      <c r="B72" s="294"/>
      <c r="C72" s="31" t="s">
        <v>21</v>
      </c>
      <c r="D72" s="32">
        <v>1.9</v>
      </c>
      <c r="E72" s="33">
        <f>H72*I59</f>
        <v>9.8099999999999987</v>
      </c>
      <c r="F72" s="34">
        <f>D72*E72</f>
        <v>18.638999999999996</v>
      </c>
      <c r="G72" s="297"/>
      <c r="H72" s="35">
        <v>0.3</v>
      </c>
      <c r="I72" s="244"/>
    </row>
    <row r="73" spans="1:9" x14ac:dyDescent="0.35">
      <c r="A73" s="289" t="s">
        <v>93</v>
      </c>
      <c r="B73" s="292" t="s">
        <v>11</v>
      </c>
      <c r="C73" s="52" t="s">
        <v>72</v>
      </c>
      <c r="D73" s="53">
        <v>5</v>
      </c>
      <c r="E73" s="54">
        <f>H73*I73</f>
        <v>9.0579000000000001</v>
      </c>
      <c r="F73" s="30">
        <f t="shared" ref="F73:F74" si="16">D73*E73</f>
        <v>45.289500000000004</v>
      </c>
      <c r="G73" s="295">
        <f>SUM(F73:F86)</f>
        <v>273.62148999999999</v>
      </c>
      <c r="H73" s="14">
        <v>0.27700000000000002</v>
      </c>
      <c r="I73" s="242">
        <f>P8*P3</f>
        <v>32.699999999999996</v>
      </c>
    </row>
    <row r="74" spans="1:9" x14ac:dyDescent="0.35">
      <c r="A74" s="290"/>
      <c r="B74" s="293"/>
      <c r="C74" s="245" t="s">
        <v>13</v>
      </c>
      <c r="D74" s="247">
        <v>5.9</v>
      </c>
      <c r="E74" s="249">
        <f>H74*I73</f>
        <v>4.3491</v>
      </c>
      <c r="F74" s="250">
        <f t="shared" si="16"/>
        <v>25.659690000000001</v>
      </c>
      <c r="G74" s="296"/>
      <c r="H74" s="238">
        <v>0.13300000000000001</v>
      </c>
      <c r="I74" s="243"/>
    </row>
    <row r="75" spans="1:9" x14ac:dyDescent="0.35">
      <c r="A75" s="290"/>
      <c r="B75" s="293"/>
      <c r="C75" s="246"/>
      <c r="D75" s="248"/>
      <c r="E75" s="249"/>
      <c r="F75" s="251"/>
      <c r="G75" s="296"/>
      <c r="H75" s="251"/>
      <c r="I75" s="243"/>
    </row>
    <row r="76" spans="1:9" x14ac:dyDescent="0.35">
      <c r="A76" s="290"/>
      <c r="B76" s="293"/>
      <c r="C76" s="55" t="s">
        <v>14</v>
      </c>
      <c r="D76" s="56">
        <v>3</v>
      </c>
      <c r="E76" s="57">
        <v>6</v>
      </c>
      <c r="F76" s="30">
        <f t="shared" ref="F76:F77" si="17">D76*E76</f>
        <v>18</v>
      </c>
      <c r="G76" s="296"/>
      <c r="H76" s="14">
        <v>0.18099999999999999</v>
      </c>
      <c r="I76" s="243"/>
    </row>
    <row r="77" spans="1:9" x14ac:dyDescent="0.35">
      <c r="A77" s="290"/>
      <c r="B77" s="293"/>
      <c r="C77" s="298" t="s">
        <v>15</v>
      </c>
      <c r="D77" s="254">
        <v>4</v>
      </c>
      <c r="E77" s="54">
        <v>3</v>
      </c>
      <c r="F77" s="30">
        <f t="shared" si="17"/>
        <v>12</v>
      </c>
      <c r="G77" s="296"/>
      <c r="H77" s="238">
        <v>0.22700000000000001</v>
      </c>
      <c r="I77" s="243"/>
    </row>
    <row r="78" spans="1:9" x14ac:dyDescent="0.35">
      <c r="A78" s="290"/>
      <c r="B78" s="293"/>
      <c r="C78" s="299"/>
      <c r="D78" s="255"/>
      <c r="E78" s="54">
        <v>3</v>
      </c>
      <c r="F78" s="30">
        <f>D77*E78</f>
        <v>12</v>
      </c>
      <c r="G78" s="296"/>
      <c r="H78" s="251"/>
      <c r="I78" s="243"/>
    </row>
    <row r="79" spans="1:9" x14ac:dyDescent="0.35">
      <c r="A79" s="290"/>
      <c r="B79" s="293"/>
      <c r="C79" s="256" t="s">
        <v>16</v>
      </c>
      <c r="D79" s="58">
        <v>3</v>
      </c>
      <c r="E79" s="59">
        <v>2</v>
      </c>
      <c r="F79" s="30">
        <f t="shared" ref="F79:F84" si="18">D79*E79</f>
        <v>6</v>
      </c>
      <c r="G79" s="296"/>
      <c r="H79" s="301">
        <v>0.153</v>
      </c>
      <c r="I79" s="243"/>
    </row>
    <row r="80" spans="1:9" x14ac:dyDescent="0.35">
      <c r="A80" s="290"/>
      <c r="B80" s="293"/>
      <c r="C80" s="300"/>
      <c r="D80" s="58">
        <v>3.5</v>
      </c>
      <c r="E80" s="59">
        <v>2</v>
      </c>
      <c r="F80" s="30">
        <f t="shared" si="18"/>
        <v>7</v>
      </c>
      <c r="G80" s="296"/>
      <c r="H80" s="302"/>
      <c r="I80" s="243"/>
    </row>
    <row r="81" spans="1:9" x14ac:dyDescent="0.35">
      <c r="A81" s="290"/>
      <c r="B81" s="293"/>
      <c r="C81" s="300"/>
      <c r="D81" s="58">
        <v>4</v>
      </c>
      <c r="E81" s="59">
        <v>3</v>
      </c>
      <c r="F81" s="30">
        <f t="shared" si="18"/>
        <v>12</v>
      </c>
      <c r="G81" s="296"/>
      <c r="H81" s="303"/>
      <c r="I81" s="243"/>
    </row>
    <row r="82" spans="1:9" x14ac:dyDescent="0.35">
      <c r="A82" s="290"/>
      <c r="B82" s="293"/>
      <c r="C82" s="60" t="s">
        <v>17</v>
      </c>
      <c r="D82" s="61">
        <v>3.5</v>
      </c>
      <c r="E82" s="62">
        <f>H82*I73</f>
        <v>0.94829999999999992</v>
      </c>
      <c r="F82" s="30">
        <f t="shared" si="18"/>
        <v>3.3190499999999998</v>
      </c>
      <c r="G82" s="296"/>
      <c r="H82" s="14">
        <v>2.9000000000000001E-2</v>
      </c>
      <c r="I82" s="243"/>
    </row>
    <row r="83" spans="1:9" x14ac:dyDescent="0.35">
      <c r="A83" s="290"/>
      <c r="B83" s="293"/>
      <c r="C83" s="63" t="s">
        <v>18</v>
      </c>
      <c r="D83" s="64">
        <v>3.5</v>
      </c>
      <c r="E83" s="65">
        <f>H83*I73</f>
        <v>16.513499999999997</v>
      </c>
      <c r="F83" s="30">
        <f t="shared" si="18"/>
        <v>57.797249999999991</v>
      </c>
      <c r="G83" s="296"/>
      <c r="H83" s="14">
        <v>0.505</v>
      </c>
      <c r="I83" s="243"/>
    </row>
    <row r="84" spans="1:9" x14ac:dyDescent="0.35">
      <c r="A84" s="290"/>
      <c r="B84" s="293"/>
      <c r="C84" s="66" t="s">
        <v>19</v>
      </c>
      <c r="D84" s="67">
        <v>1.5</v>
      </c>
      <c r="E84" s="68">
        <f>H84*I73</f>
        <v>4.5779999999999994</v>
      </c>
      <c r="F84" s="30">
        <f t="shared" si="18"/>
        <v>6.8669999999999991</v>
      </c>
      <c r="G84" s="296"/>
      <c r="H84" s="14">
        <v>0.14000000000000001</v>
      </c>
      <c r="I84" s="243"/>
    </row>
    <row r="85" spans="1:9" x14ac:dyDescent="0.35">
      <c r="A85" s="290"/>
      <c r="B85" s="293"/>
      <c r="C85" s="27" t="s">
        <v>20</v>
      </c>
      <c r="D85" s="28">
        <v>3</v>
      </c>
      <c r="E85" s="29">
        <f>H85*I73</f>
        <v>16.349999999999998</v>
      </c>
      <c r="F85" s="30">
        <f>D85*E85</f>
        <v>49.05</v>
      </c>
      <c r="G85" s="296"/>
      <c r="H85" s="14">
        <v>0.5</v>
      </c>
      <c r="I85" s="243"/>
    </row>
    <row r="86" spans="1:9" ht="15" thickBot="1" x14ac:dyDescent="0.4">
      <c r="A86" s="291"/>
      <c r="B86" s="294"/>
      <c r="C86" s="31" t="s">
        <v>21</v>
      </c>
      <c r="D86" s="32">
        <v>1.9</v>
      </c>
      <c r="E86" s="33">
        <f>H86*I73</f>
        <v>9.8099999999999987</v>
      </c>
      <c r="F86" s="34">
        <f>D86*E86</f>
        <v>18.638999999999996</v>
      </c>
      <c r="G86" s="297"/>
      <c r="H86" s="35">
        <v>0.3</v>
      </c>
      <c r="I86" s="244"/>
    </row>
    <row r="87" spans="1:9" x14ac:dyDescent="0.35">
      <c r="A87" s="289" t="s">
        <v>94</v>
      </c>
      <c r="B87" s="292" t="s">
        <v>11</v>
      </c>
      <c r="C87" s="52" t="s">
        <v>72</v>
      </c>
      <c r="D87" s="53">
        <v>5</v>
      </c>
      <c r="E87" s="54">
        <f>H87*I87</f>
        <v>7.5482500000000003</v>
      </c>
      <c r="F87" s="30">
        <f t="shared" ref="F87:F88" si="19">D87*E87</f>
        <v>37.741250000000001</v>
      </c>
      <c r="G87" s="295">
        <f>SUM(F87:F100)</f>
        <v>231.981325</v>
      </c>
      <c r="H87" s="14">
        <v>0.27700000000000002</v>
      </c>
      <c r="I87" s="242">
        <f>P4*P3</f>
        <v>27.25</v>
      </c>
    </row>
    <row r="88" spans="1:9" x14ac:dyDescent="0.35">
      <c r="A88" s="290"/>
      <c r="B88" s="293"/>
      <c r="C88" s="245" t="s">
        <v>13</v>
      </c>
      <c r="D88" s="247">
        <v>5.9</v>
      </c>
      <c r="E88" s="249">
        <f>H88*I87</f>
        <v>3.62425</v>
      </c>
      <c r="F88" s="250">
        <f t="shared" si="19"/>
        <v>21.383075000000002</v>
      </c>
      <c r="G88" s="296"/>
      <c r="H88" s="238">
        <v>0.13300000000000001</v>
      </c>
      <c r="I88" s="243"/>
    </row>
    <row r="89" spans="1:9" x14ac:dyDescent="0.35">
      <c r="A89" s="290"/>
      <c r="B89" s="293"/>
      <c r="C89" s="246"/>
      <c r="D89" s="248"/>
      <c r="E89" s="249"/>
      <c r="F89" s="251"/>
      <c r="G89" s="296"/>
      <c r="H89" s="251"/>
      <c r="I89" s="243"/>
    </row>
    <row r="90" spans="1:9" x14ac:dyDescent="0.35">
      <c r="A90" s="290"/>
      <c r="B90" s="293"/>
      <c r="C90" s="55" t="s">
        <v>14</v>
      </c>
      <c r="D90" s="56">
        <v>3</v>
      </c>
      <c r="E90" s="57">
        <f>H90*I87</f>
        <v>4.9322499999999998</v>
      </c>
      <c r="F90" s="30">
        <f t="shared" ref="F90:F91" si="20">D90*E90</f>
        <v>14.796749999999999</v>
      </c>
      <c r="G90" s="296"/>
      <c r="H90" s="14">
        <v>0.18099999999999999</v>
      </c>
      <c r="I90" s="243"/>
    </row>
    <row r="91" spans="1:9" x14ac:dyDescent="0.35">
      <c r="A91" s="290"/>
      <c r="B91" s="293"/>
      <c r="C91" s="298" t="s">
        <v>15</v>
      </c>
      <c r="D91" s="254">
        <v>4</v>
      </c>
      <c r="E91" s="54">
        <v>2</v>
      </c>
      <c r="F91" s="30">
        <f t="shared" si="20"/>
        <v>8</v>
      </c>
      <c r="G91" s="296"/>
      <c r="H91" s="238">
        <v>0.22700000000000001</v>
      </c>
      <c r="I91" s="243"/>
    </row>
    <row r="92" spans="1:9" x14ac:dyDescent="0.35">
      <c r="A92" s="290"/>
      <c r="B92" s="293"/>
      <c r="C92" s="299"/>
      <c r="D92" s="255"/>
      <c r="E92" s="54">
        <v>3</v>
      </c>
      <c r="F92" s="30">
        <f>D91*E92</f>
        <v>12</v>
      </c>
      <c r="G92" s="296"/>
      <c r="H92" s="251"/>
      <c r="I92" s="243"/>
    </row>
    <row r="93" spans="1:9" x14ac:dyDescent="0.35">
      <c r="A93" s="290"/>
      <c r="B93" s="293"/>
      <c r="C93" s="256" t="s">
        <v>16</v>
      </c>
      <c r="D93" s="58">
        <v>3</v>
      </c>
      <c r="E93" s="59">
        <v>2</v>
      </c>
      <c r="F93" s="30">
        <f t="shared" ref="F93:F98" si="21">D93*E93</f>
        <v>6</v>
      </c>
      <c r="G93" s="296"/>
      <c r="H93" s="301">
        <v>0.153</v>
      </c>
      <c r="I93" s="243"/>
    </row>
    <row r="94" spans="1:9" x14ac:dyDescent="0.35">
      <c r="A94" s="290"/>
      <c r="B94" s="293"/>
      <c r="C94" s="300"/>
      <c r="D94" s="58">
        <v>3.5</v>
      </c>
      <c r="E94" s="59">
        <v>2</v>
      </c>
      <c r="F94" s="30">
        <f t="shared" si="21"/>
        <v>7</v>
      </c>
      <c r="G94" s="296"/>
      <c r="H94" s="302"/>
      <c r="I94" s="243"/>
    </row>
    <row r="95" spans="1:9" x14ac:dyDescent="0.35">
      <c r="A95" s="290"/>
      <c r="B95" s="293"/>
      <c r="C95" s="300"/>
      <c r="D95" s="58">
        <v>4</v>
      </c>
      <c r="E95" s="59">
        <v>3</v>
      </c>
      <c r="F95" s="30">
        <f t="shared" si="21"/>
        <v>12</v>
      </c>
      <c r="G95" s="296"/>
      <c r="H95" s="303"/>
      <c r="I95" s="243"/>
    </row>
    <row r="96" spans="1:9" x14ac:dyDescent="0.35">
      <c r="A96" s="290"/>
      <c r="B96" s="293"/>
      <c r="C96" s="60" t="s">
        <v>17</v>
      </c>
      <c r="D96" s="61">
        <v>3.5</v>
      </c>
      <c r="E96" s="62">
        <f>H96*I87</f>
        <v>0.79025000000000001</v>
      </c>
      <c r="F96" s="30">
        <f t="shared" si="21"/>
        <v>2.7658749999999999</v>
      </c>
      <c r="G96" s="296"/>
      <c r="H96" s="14">
        <v>2.9000000000000001E-2</v>
      </c>
      <c r="I96" s="243"/>
    </row>
    <row r="97" spans="1:9" x14ac:dyDescent="0.35">
      <c r="A97" s="290"/>
      <c r="B97" s="293"/>
      <c r="C97" s="63" t="s">
        <v>18</v>
      </c>
      <c r="D97" s="64">
        <v>3.5</v>
      </c>
      <c r="E97" s="65">
        <f>H97*I87</f>
        <v>13.76125</v>
      </c>
      <c r="F97" s="30">
        <f t="shared" si="21"/>
        <v>48.164375</v>
      </c>
      <c r="G97" s="296"/>
      <c r="H97" s="14">
        <v>0.505</v>
      </c>
      <c r="I97" s="243"/>
    </row>
    <row r="98" spans="1:9" x14ac:dyDescent="0.35">
      <c r="A98" s="290"/>
      <c r="B98" s="293"/>
      <c r="C98" s="66" t="s">
        <v>19</v>
      </c>
      <c r="D98" s="67">
        <v>1.5</v>
      </c>
      <c r="E98" s="68">
        <f>H98*I87</f>
        <v>3.8150000000000004</v>
      </c>
      <c r="F98" s="30">
        <f t="shared" si="21"/>
        <v>5.7225000000000001</v>
      </c>
      <c r="G98" s="296"/>
      <c r="H98" s="14">
        <v>0.14000000000000001</v>
      </c>
      <c r="I98" s="243"/>
    </row>
    <row r="99" spans="1:9" x14ac:dyDescent="0.35">
      <c r="A99" s="290"/>
      <c r="B99" s="293"/>
      <c r="C99" s="27" t="s">
        <v>20</v>
      </c>
      <c r="D99" s="28">
        <v>3</v>
      </c>
      <c r="E99" s="29">
        <f>H99*I87</f>
        <v>13.625</v>
      </c>
      <c r="F99" s="30">
        <f>D99*E99</f>
        <v>40.875</v>
      </c>
      <c r="G99" s="296"/>
      <c r="H99" s="14">
        <v>0.5</v>
      </c>
      <c r="I99" s="243"/>
    </row>
    <row r="100" spans="1:9" ht="15" thickBot="1" x14ac:dyDescent="0.4">
      <c r="A100" s="291"/>
      <c r="B100" s="294"/>
      <c r="C100" s="31" t="s">
        <v>21</v>
      </c>
      <c r="D100" s="32">
        <v>1.9</v>
      </c>
      <c r="E100" s="33">
        <f>H100*I87</f>
        <v>8.1749999999999989</v>
      </c>
      <c r="F100" s="34">
        <f>D100*E100</f>
        <v>15.532499999999997</v>
      </c>
      <c r="G100" s="297"/>
      <c r="H100" s="35">
        <v>0.3</v>
      </c>
      <c r="I100" s="244"/>
    </row>
    <row r="101" spans="1:9" x14ac:dyDescent="0.35">
      <c r="A101" s="289" t="s">
        <v>95</v>
      </c>
      <c r="B101" s="292" t="s">
        <v>11</v>
      </c>
      <c r="C101" s="52" t="s">
        <v>72</v>
      </c>
      <c r="D101" s="53">
        <v>5</v>
      </c>
      <c r="E101" s="54">
        <f>H101*I101</f>
        <v>9.0579000000000001</v>
      </c>
      <c r="F101" s="30">
        <f t="shared" ref="F101:F102" si="22">D101*E101</f>
        <v>45.289500000000004</v>
      </c>
      <c r="G101" s="295">
        <f>SUM(F101:F114)</f>
        <v>273.37759</v>
      </c>
      <c r="H101" s="14">
        <v>0.27700000000000002</v>
      </c>
      <c r="I101" s="242">
        <f>P6*P3</f>
        <v>32.699999999999996</v>
      </c>
    </row>
    <row r="102" spans="1:9" x14ac:dyDescent="0.35">
      <c r="A102" s="290"/>
      <c r="B102" s="293"/>
      <c r="C102" s="245" t="s">
        <v>13</v>
      </c>
      <c r="D102" s="247">
        <v>5.9</v>
      </c>
      <c r="E102" s="249">
        <f>H102*I101</f>
        <v>4.3491</v>
      </c>
      <c r="F102" s="250">
        <f t="shared" si="22"/>
        <v>25.659690000000001</v>
      </c>
      <c r="G102" s="296"/>
      <c r="H102" s="238">
        <v>0.13300000000000001</v>
      </c>
      <c r="I102" s="243"/>
    </row>
    <row r="103" spans="1:9" x14ac:dyDescent="0.35">
      <c r="A103" s="290"/>
      <c r="B103" s="293"/>
      <c r="C103" s="246"/>
      <c r="D103" s="248"/>
      <c r="E103" s="249"/>
      <c r="F103" s="251"/>
      <c r="G103" s="296"/>
      <c r="H103" s="251"/>
      <c r="I103" s="243"/>
    </row>
    <row r="104" spans="1:9" x14ac:dyDescent="0.35">
      <c r="A104" s="290"/>
      <c r="B104" s="293"/>
      <c r="C104" s="55" t="s">
        <v>14</v>
      </c>
      <c r="D104" s="56">
        <v>3</v>
      </c>
      <c r="E104" s="57">
        <f>H104*I101</f>
        <v>5.9186999999999994</v>
      </c>
      <c r="F104" s="30">
        <f t="shared" ref="F104:F105" si="23">D104*E104</f>
        <v>17.756099999999996</v>
      </c>
      <c r="G104" s="296"/>
      <c r="H104" s="14">
        <v>0.18099999999999999</v>
      </c>
      <c r="I104" s="243"/>
    </row>
    <row r="105" spans="1:9" x14ac:dyDescent="0.35">
      <c r="A105" s="290"/>
      <c r="B105" s="293"/>
      <c r="C105" s="298" t="s">
        <v>15</v>
      </c>
      <c r="D105" s="254">
        <v>4</v>
      </c>
      <c r="E105" s="54">
        <v>3</v>
      </c>
      <c r="F105" s="30">
        <f t="shared" si="23"/>
        <v>12</v>
      </c>
      <c r="G105" s="296"/>
      <c r="H105" s="238">
        <v>0.22700000000000001</v>
      </c>
      <c r="I105" s="243"/>
    </row>
    <row r="106" spans="1:9" x14ac:dyDescent="0.35">
      <c r="A106" s="290"/>
      <c r="B106" s="293"/>
      <c r="C106" s="299"/>
      <c r="D106" s="255"/>
      <c r="E106" s="54">
        <v>3</v>
      </c>
      <c r="F106" s="30">
        <f>D105*E106</f>
        <v>12</v>
      </c>
      <c r="G106" s="296"/>
      <c r="H106" s="251"/>
      <c r="I106" s="243"/>
    </row>
    <row r="107" spans="1:9" x14ac:dyDescent="0.35">
      <c r="A107" s="290"/>
      <c r="B107" s="293"/>
      <c r="C107" s="256" t="s">
        <v>16</v>
      </c>
      <c r="D107" s="58">
        <v>3</v>
      </c>
      <c r="E107" s="59">
        <v>2</v>
      </c>
      <c r="F107" s="30">
        <f t="shared" ref="F107:F112" si="24">D107*E107</f>
        <v>6</v>
      </c>
      <c r="G107" s="296"/>
      <c r="H107" s="301">
        <v>0.153</v>
      </c>
      <c r="I107" s="243"/>
    </row>
    <row r="108" spans="1:9" x14ac:dyDescent="0.35">
      <c r="A108" s="290"/>
      <c r="B108" s="293"/>
      <c r="C108" s="300"/>
      <c r="D108" s="58">
        <v>3.5</v>
      </c>
      <c r="E108" s="59">
        <v>2</v>
      </c>
      <c r="F108" s="30">
        <f t="shared" si="24"/>
        <v>7</v>
      </c>
      <c r="G108" s="296"/>
      <c r="H108" s="302"/>
      <c r="I108" s="243"/>
    </row>
    <row r="109" spans="1:9" x14ac:dyDescent="0.35">
      <c r="A109" s="290"/>
      <c r="B109" s="293"/>
      <c r="C109" s="300"/>
      <c r="D109" s="58">
        <v>4</v>
      </c>
      <c r="E109" s="59">
        <v>3</v>
      </c>
      <c r="F109" s="30">
        <f t="shared" si="24"/>
        <v>12</v>
      </c>
      <c r="G109" s="296"/>
      <c r="H109" s="303"/>
      <c r="I109" s="243"/>
    </row>
    <row r="110" spans="1:9" x14ac:dyDescent="0.35">
      <c r="A110" s="290"/>
      <c r="B110" s="293"/>
      <c r="C110" s="60" t="s">
        <v>17</v>
      </c>
      <c r="D110" s="61">
        <v>3.5</v>
      </c>
      <c r="E110" s="62">
        <f>H110*I101</f>
        <v>0.94829999999999992</v>
      </c>
      <c r="F110" s="30">
        <f t="shared" si="24"/>
        <v>3.3190499999999998</v>
      </c>
      <c r="G110" s="296"/>
      <c r="H110" s="14">
        <v>2.9000000000000001E-2</v>
      </c>
      <c r="I110" s="243"/>
    </row>
    <row r="111" spans="1:9" x14ac:dyDescent="0.35">
      <c r="A111" s="290"/>
      <c r="B111" s="293"/>
      <c r="C111" s="63" t="s">
        <v>18</v>
      </c>
      <c r="D111" s="64">
        <v>3.5</v>
      </c>
      <c r="E111" s="65">
        <f>H111*I101</f>
        <v>16.513499999999997</v>
      </c>
      <c r="F111" s="30">
        <f t="shared" si="24"/>
        <v>57.797249999999991</v>
      </c>
      <c r="G111" s="296"/>
      <c r="H111" s="14">
        <v>0.505</v>
      </c>
      <c r="I111" s="243"/>
    </row>
    <row r="112" spans="1:9" x14ac:dyDescent="0.35">
      <c r="A112" s="290"/>
      <c r="B112" s="293"/>
      <c r="C112" s="66" t="s">
        <v>19</v>
      </c>
      <c r="D112" s="67">
        <v>1.5</v>
      </c>
      <c r="E112" s="68">
        <f>H112*I101</f>
        <v>4.5779999999999994</v>
      </c>
      <c r="F112" s="30">
        <f t="shared" si="24"/>
        <v>6.8669999999999991</v>
      </c>
      <c r="G112" s="296"/>
      <c r="H112" s="14">
        <v>0.14000000000000001</v>
      </c>
      <c r="I112" s="243"/>
    </row>
    <row r="113" spans="1:9" x14ac:dyDescent="0.35">
      <c r="A113" s="290"/>
      <c r="B113" s="293"/>
      <c r="C113" s="27" t="s">
        <v>20</v>
      </c>
      <c r="D113" s="28">
        <v>3</v>
      </c>
      <c r="E113" s="29">
        <f>H113*I101</f>
        <v>16.349999999999998</v>
      </c>
      <c r="F113" s="30">
        <f>D113*E113</f>
        <v>49.05</v>
      </c>
      <c r="G113" s="296"/>
      <c r="H113" s="14">
        <v>0.5</v>
      </c>
      <c r="I113" s="243"/>
    </row>
    <row r="114" spans="1:9" ht="15" thickBot="1" x14ac:dyDescent="0.4">
      <c r="A114" s="291"/>
      <c r="B114" s="294"/>
      <c r="C114" s="31" t="s">
        <v>21</v>
      </c>
      <c r="D114" s="32">
        <v>1.9</v>
      </c>
      <c r="E114" s="33">
        <f>H114*I101</f>
        <v>9.8099999999999987</v>
      </c>
      <c r="F114" s="34">
        <f>D114*E114</f>
        <v>18.638999999999996</v>
      </c>
      <c r="G114" s="297"/>
      <c r="H114" s="35">
        <v>0.3</v>
      </c>
      <c r="I114" s="244"/>
    </row>
    <row r="115" spans="1:9" x14ac:dyDescent="0.35">
      <c r="A115" s="289" t="s">
        <v>96</v>
      </c>
      <c r="B115" s="292" t="s">
        <v>11</v>
      </c>
      <c r="C115" s="52" t="s">
        <v>72</v>
      </c>
      <c r="D115" s="53">
        <v>5</v>
      </c>
      <c r="E115" s="54">
        <f>H115*I115</f>
        <v>9.0579000000000001</v>
      </c>
      <c r="F115" s="30">
        <f t="shared" ref="F115:F116" si="25">D115*E115</f>
        <v>45.289500000000004</v>
      </c>
      <c r="G115" s="295">
        <f>SUM(F115:F128)</f>
        <v>273.37759</v>
      </c>
      <c r="H115" s="14">
        <v>0.27700000000000002</v>
      </c>
      <c r="I115" s="242">
        <f>P3*P8</f>
        <v>32.699999999999996</v>
      </c>
    </row>
    <row r="116" spans="1:9" x14ac:dyDescent="0.35">
      <c r="A116" s="290"/>
      <c r="B116" s="293"/>
      <c r="C116" s="245" t="s">
        <v>13</v>
      </c>
      <c r="D116" s="247">
        <v>5.9</v>
      </c>
      <c r="E116" s="249">
        <f>H116*I115</f>
        <v>4.3491</v>
      </c>
      <c r="F116" s="250">
        <f t="shared" si="25"/>
        <v>25.659690000000001</v>
      </c>
      <c r="G116" s="296"/>
      <c r="H116" s="238">
        <v>0.13300000000000001</v>
      </c>
      <c r="I116" s="243"/>
    </row>
    <row r="117" spans="1:9" x14ac:dyDescent="0.35">
      <c r="A117" s="290"/>
      <c r="B117" s="293"/>
      <c r="C117" s="246"/>
      <c r="D117" s="248"/>
      <c r="E117" s="249"/>
      <c r="F117" s="251"/>
      <c r="G117" s="296"/>
      <c r="H117" s="251"/>
      <c r="I117" s="243"/>
    </row>
    <row r="118" spans="1:9" x14ac:dyDescent="0.35">
      <c r="A118" s="290"/>
      <c r="B118" s="293"/>
      <c r="C118" s="55" t="s">
        <v>14</v>
      </c>
      <c r="D118" s="56">
        <v>3</v>
      </c>
      <c r="E118" s="57">
        <f>H118*I115</f>
        <v>5.9186999999999994</v>
      </c>
      <c r="F118" s="30">
        <f t="shared" ref="F118:F119" si="26">D118*E118</f>
        <v>17.756099999999996</v>
      </c>
      <c r="G118" s="296"/>
      <c r="H118" s="14">
        <v>0.18099999999999999</v>
      </c>
      <c r="I118" s="243"/>
    </row>
    <row r="119" spans="1:9" x14ac:dyDescent="0.35">
      <c r="A119" s="290"/>
      <c r="B119" s="293"/>
      <c r="C119" s="298" t="s">
        <v>15</v>
      </c>
      <c r="D119" s="254">
        <v>4</v>
      </c>
      <c r="E119" s="54">
        <v>3</v>
      </c>
      <c r="F119" s="30">
        <f t="shared" si="26"/>
        <v>12</v>
      </c>
      <c r="G119" s="296"/>
      <c r="H119" s="238">
        <v>0.22700000000000001</v>
      </c>
      <c r="I119" s="243"/>
    </row>
    <row r="120" spans="1:9" x14ac:dyDescent="0.35">
      <c r="A120" s="290"/>
      <c r="B120" s="293"/>
      <c r="C120" s="299"/>
      <c r="D120" s="255"/>
      <c r="E120" s="54">
        <v>3</v>
      </c>
      <c r="F120" s="30">
        <f>D119*E120</f>
        <v>12</v>
      </c>
      <c r="G120" s="296"/>
      <c r="H120" s="251"/>
      <c r="I120" s="243"/>
    </row>
    <row r="121" spans="1:9" x14ac:dyDescent="0.35">
      <c r="A121" s="290"/>
      <c r="B121" s="293"/>
      <c r="C121" s="256" t="s">
        <v>16</v>
      </c>
      <c r="D121" s="58">
        <v>3</v>
      </c>
      <c r="E121" s="59">
        <v>2</v>
      </c>
      <c r="F121" s="30">
        <f t="shared" ref="F121:F126" si="27">D121*E121</f>
        <v>6</v>
      </c>
      <c r="G121" s="296"/>
      <c r="H121" s="301">
        <v>0.153</v>
      </c>
      <c r="I121" s="243"/>
    </row>
    <row r="122" spans="1:9" x14ac:dyDescent="0.35">
      <c r="A122" s="290"/>
      <c r="B122" s="293"/>
      <c r="C122" s="300"/>
      <c r="D122" s="58">
        <v>3.5</v>
      </c>
      <c r="E122" s="59">
        <v>2</v>
      </c>
      <c r="F122" s="30">
        <f t="shared" si="27"/>
        <v>7</v>
      </c>
      <c r="G122" s="296"/>
      <c r="H122" s="302"/>
      <c r="I122" s="243"/>
    </row>
    <row r="123" spans="1:9" x14ac:dyDescent="0.35">
      <c r="A123" s="290"/>
      <c r="B123" s="293"/>
      <c r="C123" s="300"/>
      <c r="D123" s="58">
        <v>4</v>
      </c>
      <c r="E123" s="59">
        <v>3</v>
      </c>
      <c r="F123" s="30">
        <f t="shared" si="27"/>
        <v>12</v>
      </c>
      <c r="G123" s="296"/>
      <c r="H123" s="303"/>
      <c r="I123" s="243"/>
    </row>
    <row r="124" spans="1:9" x14ac:dyDescent="0.35">
      <c r="A124" s="290"/>
      <c r="B124" s="293"/>
      <c r="C124" s="60" t="s">
        <v>17</v>
      </c>
      <c r="D124" s="61">
        <v>3.5</v>
      </c>
      <c r="E124" s="62">
        <f>H124*I115</f>
        <v>0.94829999999999992</v>
      </c>
      <c r="F124" s="30">
        <f t="shared" si="27"/>
        <v>3.3190499999999998</v>
      </c>
      <c r="G124" s="296"/>
      <c r="H124" s="14">
        <v>2.9000000000000001E-2</v>
      </c>
      <c r="I124" s="243"/>
    </row>
    <row r="125" spans="1:9" x14ac:dyDescent="0.35">
      <c r="A125" s="290"/>
      <c r="B125" s="293"/>
      <c r="C125" s="63" t="s">
        <v>18</v>
      </c>
      <c r="D125" s="64">
        <v>3.5</v>
      </c>
      <c r="E125" s="65">
        <f>H125*I115</f>
        <v>16.513499999999997</v>
      </c>
      <c r="F125" s="30">
        <f t="shared" si="27"/>
        <v>57.797249999999991</v>
      </c>
      <c r="G125" s="296"/>
      <c r="H125" s="14">
        <v>0.505</v>
      </c>
      <c r="I125" s="243"/>
    </row>
    <row r="126" spans="1:9" x14ac:dyDescent="0.35">
      <c r="A126" s="290"/>
      <c r="B126" s="293"/>
      <c r="C126" s="66" t="s">
        <v>19</v>
      </c>
      <c r="D126" s="67">
        <v>1.5</v>
      </c>
      <c r="E126" s="68">
        <f>H126*I115</f>
        <v>4.5779999999999994</v>
      </c>
      <c r="F126" s="30">
        <f t="shared" si="27"/>
        <v>6.8669999999999991</v>
      </c>
      <c r="G126" s="296"/>
      <c r="H126" s="14">
        <v>0.14000000000000001</v>
      </c>
      <c r="I126" s="243"/>
    </row>
    <row r="127" spans="1:9" x14ac:dyDescent="0.35">
      <c r="A127" s="290"/>
      <c r="B127" s="293"/>
      <c r="C127" s="27" t="s">
        <v>20</v>
      </c>
      <c r="D127" s="28">
        <v>3</v>
      </c>
      <c r="E127" s="29">
        <f>H127*I115</f>
        <v>16.349999999999998</v>
      </c>
      <c r="F127" s="30">
        <f>D127*E127</f>
        <v>49.05</v>
      </c>
      <c r="G127" s="296"/>
      <c r="H127" s="14">
        <v>0.5</v>
      </c>
      <c r="I127" s="243"/>
    </row>
    <row r="128" spans="1:9" ht="15" thickBot="1" x14ac:dyDescent="0.4">
      <c r="A128" s="291"/>
      <c r="B128" s="294"/>
      <c r="C128" s="31" t="s">
        <v>21</v>
      </c>
      <c r="D128" s="32">
        <v>1.9</v>
      </c>
      <c r="E128" s="33">
        <f>H128*I115</f>
        <v>9.8099999999999987</v>
      </c>
      <c r="F128" s="34">
        <f>D128*E128</f>
        <v>18.638999999999996</v>
      </c>
      <c r="G128" s="297"/>
      <c r="H128" s="35">
        <v>0.3</v>
      </c>
      <c r="I128" s="244"/>
    </row>
    <row r="129" spans="1:9" x14ac:dyDescent="0.35">
      <c r="A129" s="289" t="s">
        <v>97</v>
      </c>
      <c r="B129" s="292" t="s">
        <v>11</v>
      </c>
      <c r="C129" s="52" t="s">
        <v>72</v>
      </c>
      <c r="D129" s="53">
        <v>5</v>
      </c>
      <c r="E129" s="54">
        <f>H129*I129</f>
        <v>7.5482500000000003</v>
      </c>
      <c r="F129" s="30">
        <f t="shared" ref="F129:F130" si="28">D129*E129</f>
        <v>37.741250000000001</v>
      </c>
      <c r="G129" s="295">
        <f>SUM(F129:F142)</f>
        <v>231.981325</v>
      </c>
      <c r="H129" s="14">
        <v>0.27700000000000002</v>
      </c>
      <c r="I129" s="242">
        <f>I87</f>
        <v>27.25</v>
      </c>
    </row>
    <row r="130" spans="1:9" x14ac:dyDescent="0.35">
      <c r="A130" s="290"/>
      <c r="B130" s="293"/>
      <c r="C130" s="245" t="s">
        <v>13</v>
      </c>
      <c r="D130" s="247">
        <v>5.9</v>
      </c>
      <c r="E130" s="249">
        <f>H130*I129</f>
        <v>3.62425</v>
      </c>
      <c r="F130" s="250">
        <f t="shared" si="28"/>
        <v>21.383075000000002</v>
      </c>
      <c r="G130" s="296"/>
      <c r="H130" s="238">
        <v>0.13300000000000001</v>
      </c>
      <c r="I130" s="243"/>
    </row>
    <row r="131" spans="1:9" x14ac:dyDescent="0.35">
      <c r="A131" s="290"/>
      <c r="B131" s="293"/>
      <c r="C131" s="246"/>
      <c r="D131" s="248"/>
      <c r="E131" s="249"/>
      <c r="F131" s="251"/>
      <c r="G131" s="296"/>
      <c r="H131" s="251"/>
      <c r="I131" s="243"/>
    </row>
    <row r="132" spans="1:9" x14ac:dyDescent="0.35">
      <c r="A132" s="290"/>
      <c r="B132" s="293"/>
      <c r="C132" s="55" t="s">
        <v>14</v>
      </c>
      <c r="D132" s="56">
        <v>3</v>
      </c>
      <c r="E132" s="57">
        <f>H132*I129</f>
        <v>4.9322499999999998</v>
      </c>
      <c r="F132" s="30">
        <f t="shared" ref="F132:F133" si="29">D132*E132</f>
        <v>14.796749999999999</v>
      </c>
      <c r="G132" s="296"/>
      <c r="H132" s="14">
        <v>0.18099999999999999</v>
      </c>
      <c r="I132" s="243"/>
    </row>
    <row r="133" spans="1:9" x14ac:dyDescent="0.35">
      <c r="A133" s="290"/>
      <c r="B133" s="293"/>
      <c r="C133" s="298" t="s">
        <v>15</v>
      </c>
      <c r="D133" s="254">
        <v>4</v>
      </c>
      <c r="E133" s="54">
        <v>2</v>
      </c>
      <c r="F133" s="30">
        <f t="shared" si="29"/>
        <v>8</v>
      </c>
      <c r="G133" s="296"/>
      <c r="H133" s="238">
        <v>0.22700000000000001</v>
      </c>
      <c r="I133" s="243"/>
    </row>
    <row r="134" spans="1:9" x14ac:dyDescent="0.35">
      <c r="A134" s="290"/>
      <c r="B134" s="293"/>
      <c r="C134" s="299"/>
      <c r="D134" s="255"/>
      <c r="E134" s="54">
        <v>3</v>
      </c>
      <c r="F134" s="30">
        <f>D133*E134</f>
        <v>12</v>
      </c>
      <c r="G134" s="296"/>
      <c r="H134" s="251"/>
      <c r="I134" s="243"/>
    </row>
    <row r="135" spans="1:9" x14ac:dyDescent="0.35">
      <c r="A135" s="290"/>
      <c r="B135" s="293"/>
      <c r="C135" s="256" t="s">
        <v>16</v>
      </c>
      <c r="D135" s="58">
        <v>3</v>
      </c>
      <c r="E135" s="59">
        <v>2</v>
      </c>
      <c r="F135" s="30">
        <f t="shared" ref="F135:F140" si="30">D135*E135</f>
        <v>6</v>
      </c>
      <c r="G135" s="296"/>
      <c r="H135" s="301">
        <v>0.153</v>
      </c>
      <c r="I135" s="243"/>
    </row>
    <row r="136" spans="1:9" x14ac:dyDescent="0.35">
      <c r="A136" s="290"/>
      <c r="B136" s="293"/>
      <c r="C136" s="300"/>
      <c r="D136" s="58">
        <v>3.5</v>
      </c>
      <c r="E136" s="59">
        <v>2</v>
      </c>
      <c r="F136" s="30">
        <f t="shared" si="30"/>
        <v>7</v>
      </c>
      <c r="G136" s="296"/>
      <c r="H136" s="302"/>
      <c r="I136" s="243"/>
    </row>
    <row r="137" spans="1:9" x14ac:dyDescent="0.35">
      <c r="A137" s="290"/>
      <c r="B137" s="293"/>
      <c r="C137" s="300"/>
      <c r="D137" s="58">
        <v>4</v>
      </c>
      <c r="E137" s="59">
        <v>3</v>
      </c>
      <c r="F137" s="30">
        <f t="shared" si="30"/>
        <v>12</v>
      </c>
      <c r="G137" s="296"/>
      <c r="H137" s="303"/>
      <c r="I137" s="243"/>
    </row>
    <row r="138" spans="1:9" x14ac:dyDescent="0.35">
      <c r="A138" s="290"/>
      <c r="B138" s="293"/>
      <c r="C138" s="60" t="s">
        <v>17</v>
      </c>
      <c r="D138" s="61">
        <v>3.5</v>
      </c>
      <c r="E138" s="62">
        <f>H138*I129</f>
        <v>0.79025000000000001</v>
      </c>
      <c r="F138" s="30">
        <f t="shared" si="30"/>
        <v>2.7658749999999999</v>
      </c>
      <c r="G138" s="296"/>
      <c r="H138" s="14">
        <v>2.9000000000000001E-2</v>
      </c>
      <c r="I138" s="243"/>
    </row>
    <row r="139" spans="1:9" x14ac:dyDescent="0.35">
      <c r="A139" s="290"/>
      <c r="B139" s="293"/>
      <c r="C139" s="63" t="s">
        <v>18</v>
      </c>
      <c r="D139" s="64">
        <v>3.5</v>
      </c>
      <c r="E139" s="65">
        <f>H139*I129</f>
        <v>13.76125</v>
      </c>
      <c r="F139" s="30">
        <f t="shared" si="30"/>
        <v>48.164375</v>
      </c>
      <c r="G139" s="296"/>
      <c r="H139" s="14">
        <v>0.505</v>
      </c>
      <c r="I139" s="243"/>
    </row>
    <row r="140" spans="1:9" x14ac:dyDescent="0.35">
      <c r="A140" s="290"/>
      <c r="B140" s="293"/>
      <c r="C140" s="66" t="s">
        <v>19</v>
      </c>
      <c r="D140" s="67">
        <v>1.5</v>
      </c>
      <c r="E140" s="68">
        <f>H140*I129</f>
        <v>3.8150000000000004</v>
      </c>
      <c r="F140" s="30">
        <f t="shared" si="30"/>
        <v>5.7225000000000001</v>
      </c>
      <c r="G140" s="296"/>
      <c r="H140" s="14">
        <v>0.14000000000000001</v>
      </c>
      <c r="I140" s="243"/>
    </row>
    <row r="141" spans="1:9" x14ac:dyDescent="0.35">
      <c r="A141" s="290"/>
      <c r="B141" s="293"/>
      <c r="C141" s="27" t="s">
        <v>20</v>
      </c>
      <c r="D141" s="28">
        <v>3</v>
      </c>
      <c r="E141" s="29">
        <f>H141*I129</f>
        <v>13.625</v>
      </c>
      <c r="F141" s="30">
        <f>D141*E141</f>
        <v>40.875</v>
      </c>
      <c r="G141" s="296"/>
      <c r="H141" s="14">
        <v>0.5</v>
      </c>
      <c r="I141" s="243"/>
    </row>
    <row r="142" spans="1:9" ht="15" thickBot="1" x14ac:dyDescent="0.4">
      <c r="A142" s="291"/>
      <c r="B142" s="294"/>
      <c r="C142" s="31" t="s">
        <v>21</v>
      </c>
      <c r="D142" s="32">
        <v>1.9</v>
      </c>
      <c r="E142" s="33">
        <f>H142*I129</f>
        <v>8.1749999999999989</v>
      </c>
      <c r="F142" s="34">
        <f>D142*E142</f>
        <v>15.532499999999997</v>
      </c>
      <c r="G142" s="297"/>
      <c r="H142" s="35">
        <v>0.3</v>
      </c>
      <c r="I142" s="244"/>
    </row>
    <row r="143" spans="1:9" x14ac:dyDescent="0.35">
      <c r="A143" s="289" t="s">
        <v>98</v>
      </c>
      <c r="B143" s="292" t="s">
        <v>27</v>
      </c>
      <c r="C143" s="52" t="s">
        <v>72</v>
      </c>
      <c r="D143" s="53">
        <v>5</v>
      </c>
      <c r="E143" s="54">
        <f>H143*I143</f>
        <v>7.5482500000000003</v>
      </c>
      <c r="F143" s="30">
        <f t="shared" ref="F143:F144" si="31">D143*E143</f>
        <v>37.741250000000001</v>
      </c>
      <c r="G143" s="295">
        <f>SUM(F143:F156)</f>
        <v>231.981325</v>
      </c>
      <c r="H143" s="14">
        <v>0.27700000000000002</v>
      </c>
      <c r="I143" s="242">
        <f>I17</f>
        <v>27.25</v>
      </c>
    </row>
    <row r="144" spans="1:9" x14ac:dyDescent="0.35">
      <c r="A144" s="290"/>
      <c r="B144" s="293"/>
      <c r="C144" s="245" t="s">
        <v>13</v>
      </c>
      <c r="D144" s="247">
        <v>5.9</v>
      </c>
      <c r="E144" s="249">
        <f>H144*I143</f>
        <v>3.62425</v>
      </c>
      <c r="F144" s="250">
        <f t="shared" si="31"/>
        <v>21.383075000000002</v>
      </c>
      <c r="G144" s="296"/>
      <c r="H144" s="238">
        <v>0.13300000000000001</v>
      </c>
      <c r="I144" s="243"/>
    </row>
    <row r="145" spans="1:9" x14ac:dyDescent="0.35">
      <c r="A145" s="290"/>
      <c r="B145" s="293"/>
      <c r="C145" s="246"/>
      <c r="D145" s="248"/>
      <c r="E145" s="249"/>
      <c r="F145" s="251"/>
      <c r="G145" s="296"/>
      <c r="H145" s="251"/>
      <c r="I145" s="243"/>
    </row>
    <row r="146" spans="1:9" x14ac:dyDescent="0.35">
      <c r="A146" s="290"/>
      <c r="B146" s="293"/>
      <c r="C146" s="55" t="s">
        <v>14</v>
      </c>
      <c r="D146" s="56">
        <v>3</v>
      </c>
      <c r="E146" s="57">
        <f>H146*I143</f>
        <v>4.9322499999999998</v>
      </c>
      <c r="F146" s="30">
        <f t="shared" ref="F146:F147" si="32">D146*E146</f>
        <v>14.796749999999999</v>
      </c>
      <c r="G146" s="296"/>
      <c r="H146" s="14">
        <v>0.18099999999999999</v>
      </c>
      <c r="I146" s="243"/>
    </row>
    <row r="147" spans="1:9" x14ac:dyDescent="0.35">
      <c r="A147" s="290"/>
      <c r="B147" s="293"/>
      <c r="C147" s="298" t="s">
        <v>15</v>
      </c>
      <c r="D147" s="254">
        <v>4</v>
      </c>
      <c r="E147" s="54">
        <v>2</v>
      </c>
      <c r="F147" s="30">
        <f t="shared" si="32"/>
        <v>8</v>
      </c>
      <c r="G147" s="296"/>
      <c r="H147" s="238">
        <v>0.22700000000000001</v>
      </c>
      <c r="I147" s="243"/>
    </row>
    <row r="148" spans="1:9" x14ac:dyDescent="0.35">
      <c r="A148" s="290"/>
      <c r="B148" s="293"/>
      <c r="C148" s="299"/>
      <c r="D148" s="255"/>
      <c r="E148" s="54">
        <v>3</v>
      </c>
      <c r="F148" s="30">
        <f>D147*E148</f>
        <v>12</v>
      </c>
      <c r="G148" s="296"/>
      <c r="H148" s="251"/>
      <c r="I148" s="243"/>
    </row>
    <row r="149" spans="1:9" x14ac:dyDescent="0.35">
      <c r="A149" s="290"/>
      <c r="B149" s="293"/>
      <c r="C149" s="256" t="s">
        <v>16</v>
      </c>
      <c r="D149" s="58">
        <v>3</v>
      </c>
      <c r="E149" s="59">
        <v>2</v>
      </c>
      <c r="F149" s="30">
        <f t="shared" ref="F149:F154" si="33">D149*E149</f>
        <v>6</v>
      </c>
      <c r="G149" s="296"/>
      <c r="H149" s="301">
        <v>0.153</v>
      </c>
      <c r="I149" s="243"/>
    </row>
    <row r="150" spans="1:9" x14ac:dyDescent="0.35">
      <c r="A150" s="290"/>
      <c r="B150" s="293"/>
      <c r="C150" s="300"/>
      <c r="D150" s="58">
        <v>3.5</v>
      </c>
      <c r="E150" s="59">
        <v>2</v>
      </c>
      <c r="F150" s="30">
        <f t="shared" si="33"/>
        <v>7</v>
      </c>
      <c r="G150" s="296"/>
      <c r="H150" s="302"/>
      <c r="I150" s="243"/>
    </row>
    <row r="151" spans="1:9" x14ac:dyDescent="0.35">
      <c r="A151" s="290"/>
      <c r="B151" s="293"/>
      <c r="C151" s="300"/>
      <c r="D151" s="58">
        <v>4</v>
      </c>
      <c r="E151" s="59">
        <v>3</v>
      </c>
      <c r="F151" s="30">
        <f t="shared" si="33"/>
        <v>12</v>
      </c>
      <c r="G151" s="296"/>
      <c r="H151" s="303"/>
      <c r="I151" s="243"/>
    </row>
    <row r="152" spans="1:9" x14ac:dyDescent="0.35">
      <c r="A152" s="290"/>
      <c r="B152" s="293"/>
      <c r="C152" s="60" t="s">
        <v>17</v>
      </c>
      <c r="D152" s="61">
        <v>3.5</v>
      </c>
      <c r="E152" s="62">
        <f>H152*I143</f>
        <v>0.79025000000000001</v>
      </c>
      <c r="F152" s="30">
        <f t="shared" si="33"/>
        <v>2.7658749999999999</v>
      </c>
      <c r="G152" s="296"/>
      <c r="H152" s="14">
        <v>2.9000000000000001E-2</v>
      </c>
      <c r="I152" s="243"/>
    </row>
    <row r="153" spans="1:9" x14ac:dyDescent="0.35">
      <c r="A153" s="290"/>
      <c r="B153" s="293"/>
      <c r="C153" s="63" t="s">
        <v>18</v>
      </c>
      <c r="D153" s="64">
        <v>3.5</v>
      </c>
      <c r="E153" s="65">
        <f>H153*I143</f>
        <v>13.76125</v>
      </c>
      <c r="F153" s="30">
        <f t="shared" si="33"/>
        <v>48.164375</v>
      </c>
      <c r="G153" s="296"/>
      <c r="H153" s="14">
        <v>0.505</v>
      </c>
      <c r="I153" s="243"/>
    </row>
    <row r="154" spans="1:9" x14ac:dyDescent="0.35">
      <c r="A154" s="290"/>
      <c r="B154" s="293"/>
      <c r="C154" s="66" t="s">
        <v>19</v>
      </c>
      <c r="D154" s="67">
        <v>1.5</v>
      </c>
      <c r="E154" s="68">
        <f>H154*I143</f>
        <v>3.8150000000000004</v>
      </c>
      <c r="F154" s="30">
        <f t="shared" si="33"/>
        <v>5.7225000000000001</v>
      </c>
      <c r="G154" s="296"/>
      <c r="H154" s="14">
        <v>0.14000000000000001</v>
      </c>
      <c r="I154" s="243"/>
    </row>
    <row r="155" spans="1:9" x14ac:dyDescent="0.35">
      <c r="A155" s="290"/>
      <c r="B155" s="293"/>
      <c r="C155" s="27" t="s">
        <v>20</v>
      </c>
      <c r="D155" s="28">
        <v>3</v>
      </c>
      <c r="E155" s="29">
        <f>H155*I143</f>
        <v>13.625</v>
      </c>
      <c r="F155" s="30">
        <f>D155*E155</f>
        <v>40.875</v>
      </c>
      <c r="G155" s="296"/>
      <c r="H155" s="14">
        <v>0.5</v>
      </c>
      <c r="I155" s="243"/>
    </row>
    <row r="156" spans="1:9" ht="15" thickBot="1" x14ac:dyDescent="0.4">
      <c r="A156" s="291"/>
      <c r="B156" s="294"/>
      <c r="C156" s="31" t="s">
        <v>21</v>
      </c>
      <c r="D156" s="32">
        <v>1.9</v>
      </c>
      <c r="E156" s="33">
        <f>H156*I143</f>
        <v>8.1749999999999989</v>
      </c>
      <c r="F156" s="34">
        <f>D156*E156</f>
        <v>15.532499999999997</v>
      </c>
      <c r="G156" s="297"/>
      <c r="H156" s="35">
        <v>0.3</v>
      </c>
      <c r="I156" s="244"/>
    </row>
    <row r="157" spans="1:9" x14ac:dyDescent="0.35">
      <c r="A157" s="289" t="s">
        <v>99</v>
      </c>
      <c r="B157" s="292" t="s">
        <v>11</v>
      </c>
      <c r="C157" s="52" t="s">
        <v>72</v>
      </c>
      <c r="D157" s="53">
        <v>5</v>
      </c>
      <c r="E157" s="54">
        <f>H157*I157</f>
        <v>9.0579000000000001</v>
      </c>
      <c r="F157" s="30">
        <f t="shared" ref="F157:F158" si="34">D157*E157</f>
        <v>45.289500000000004</v>
      </c>
      <c r="G157" s="295">
        <f>SUM(F157:F170)</f>
        <v>273.37759</v>
      </c>
      <c r="H157" s="14">
        <v>0.27700000000000002</v>
      </c>
      <c r="I157" s="242">
        <f>I73</f>
        <v>32.699999999999996</v>
      </c>
    </row>
    <row r="158" spans="1:9" x14ac:dyDescent="0.35">
      <c r="A158" s="290"/>
      <c r="B158" s="293"/>
      <c r="C158" s="245" t="s">
        <v>13</v>
      </c>
      <c r="D158" s="247">
        <v>5.9</v>
      </c>
      <c r="E158" s="249">
        <f>H158*I157</f>
        <v>4.3491</v>
      </c>
      <c r="F158" s="250">
        <f t="shared" si="34"/>
        <v>25.659690000000001</v>
      </c>
      <c r="G158" s="296"/>
      <c r="H158" s="238">
        <v>0.13300000000000001</v>
      </c>
      <c r="I158" s="243"/>
    </row>
    <row r="159" spans="1:9" x14ac:dyDescent="0.35">
      <c r="A159" s="290"/>
      <c r="B159" s="293"/>
      <c r="C159" s="246"/>
      <c r="D159" s="248"/>
      <c r="E159" s="249"/>
      <c r="F159" s="251"/>
      <c r="G159" s="296"/>
      <c r="H159" s="251"/>
      <c r="I159" s="243"/>
    </row>
    <row r="160" spans="1:9" x14ac:dyDescent="0.35">
      <c r="A160" s="290"/>
      <c r="B160" s="293"/>
      <c r="C160" s="55" t="s">
        <v>14</v>
      </c>
      <c r="D160" s="56">
        <v>3</v>
      </c>
      <c r="E160" s="57">
        <f>H160*I157</f>
        <v>5.9186999999999994</v>
      </c>
      <c r="F160" s="30">
        <f t="shared" ref="F160:F161" si="35">D160*E160</f>
        <v>17.756099999999996</v>
      </c>
      <c r="G160" s="296"/>
      <c r="H160" s="14">
        <v>0.18099999999999999</v>
      </c>
      <c r="I160" s="243"/>
    </row>
    <row r="161" spans="1:9" x14ac:dyDescent="0.35">
      <c r="A161" s="290"/>
      <c r="B161" s="293"/>
      <c r="C161" s="298" t="s">
        <v>15</v>
      </c>
      <c r="D161" s="254">
        <v>4</v>
      </c>
      <c r="E161" s="54">
        <v>3</v>
      </c>
      <c r="F161" s="30">
        <f t="shared" si="35"/>
        <v>12</v>
      </c>
      <c r="G161" s="296"/>
      <c r="H161" s="238">
        <v>0.22700000000000001</v>
      </c>
      <c r="I161" s="243"/>
    </row>
    <row r="162" spans="1:9" x14ac:dyDescent="0.35">
      <c r="A162" s="290"/>
      <c r="B162" s="293"/>
      <c r="C162" s="299"/>
      <c r="D162" s="255"/>
      <c r="E162" s="54">
        <v>3</v>
      </c>
      <c r="F162" s="30">
        <f>D161*E162</f>
        <v>12</v>
      </c>
      <c r="G162" s="296"/>
      <c r="H162" s="251"/>
      <c r="I162" s="243"/>
    </row>
    <row r="163" spans="1:9" x14ac:dyDescent="0.35">
      <c r="A163" s="290"/>
      <c r="B163" s="293"/>
      <c r="C163" s="256" t="s">
        <v>16</v>
      </c>
      <c r="D163" s="58">
        <v>3</v>
      </c>
      <c r="E163" s="59">
        <v>2</v>
      </c>
      <c r="F163" s="30">
        <f t="shared" ref="F163:F168" si="36">D163*E163</f>
        <v>6</v>
      </c>
      <c r="G163" s="296"/>
      <c r="H163" s="301">
        <v>0.153</v>
      </c>
      <c r="I163" s="243"/>
    </row>
    <row r="164" spans="1:9" x14ac:dyDescent="0.35">
      <c r="A164" s="290"/>
      <c r="B164" s="293"/>
      <c r="C164" s="300"/>
      <c r="D164" s="58">
        <v>3.5</v>
      </c>
      <c r="E164" s="59">
        <v>2</v>
      </c>
      <c r="F164" s="30">
        <f t="shared" si="36"/>
        <v>7</v>
      </c>
      <c r="G164" s="296"/>
      <c r="H164" s="302"/>
      <c r="I164" s="243"/>
    </row>
    <row r="165" spans="1:9" x14ac:dyDescent="0.35">
      <c r="A165" s="290"/>
      <c r="B165" s="293"/>
      <c r="C165" s="300"/>
      <c r="D165" s="58">
        <v>4</v>
      </c>
      <c r="E165" s="59">
        <v>3</v>
      </c>
      <c r="F165" s="30">
        <f t="shared" si="36"/>
        <v>12</v>
      </c>
      <c r="G165" s="296"/>
      <c r="H165" s="303"/>
      <c r="I165" s="243"/>
    </row>
    <row r="166" spans="1:9" x14ac:dyDescent="0.35">
      <c r="A166" s="290"/>
      <c r="B166" s="293"/>
      <c r="C166" s="60" t="s">
        <v>17</v>
      </c>
      <c r="D166" s="61">
        <v>3.5</v>
      </c>
      <c r="E166" s="62">
        <f>H166*I157</f>
        <v>0.94829999999999992</v>
      </c>
      <c r="F166" s="30">
        <f t="shared" si="36"/>
        <v>3.3190499999999998</v>
      </c>
      <c r="G166" s="296"/>
      <c r="H166" s="14">
        <v>2.9000000000000001E-2</v>
      </c>
      <c r="I166" s="243"/>
    </row>
    <row r="167" spans="1:9" x14ac:dyDescent="0.35">
      <c r="A167" s="290"/>
      <c r="B167" s="293"/>
      <c r="C167" s="63" t="s">
        <v>18</v>
      </c>
      <c r="D167" s="64">
        <v>3.5</v>
      </c>
      <c r="E167" s="65">
        <f>H167*I157</f>
        <v>16.513499999999997</v>
      </c>
      <c r="F167" s="30">
        <f t="shared" si="36"/>
        <v>57.797249999999991</v>
      </c>
      <c r="G167" s="296"/>
      <c r="H167" s="14">
        <v>0.505</v>
      </c>
      <c r="I167" s="243"/>
    </row>
    <row r="168" spans="1:9" x14ac:dyDescent="0.35">
      <c r="A168" s="290"/>
      <c r="B168" s="293"/>
      <c r="C168" s="66" t="s">
        <v>19</v>
      </c>
      <c r="D168" s="67">
        <v>1.5</v>
      </c>
      <c r="E168" s="68">
        <f>H168*I157</f>
        <v>4.5779999999999994</v>
      </c>
      <c r="F168" s="30">
        <f t="shared" si="36"/>
        <v>6.8669999999999991</v>
      </c>
      <c r="G168" s="296"/>
      <c r="H168" s="14">
        <v>0.14000000000000001</v>
      </c>
      <c r="I168" s="243"/>
    </row>
    <row r="169" spans="1:9" x14ac:dyDescent="0.35">
      <c r="A169" s="290"/>
      <c r="B169" s="293"/>
      <c r="C169" s="27" t="s">
        <v>20</v>
      </c>
      <c r="D169" s="28">
        <v>3</v>
      </c>
      <c r="E169" s="29">
        <f>H169*I157</f>
        <v>16.349999999999998</v>
      </c>
      <c r="F169" s="30">
        <f>D169*E169</f>
        <v>49.05</v>
      </c>
      <c r="G169" s="296"/>
      <c r="H169" s="14">
        <v>0.5</v>
      </c>
      <c r="I169" s="243"/>
    </row>
    <row r="170" spans="1:9" ht="15" thickBot="1" x14ac:dyDescent="0.4">
      <c r="A170" s="291"/>
      <c r="B170" s="294"/>
      <c r="C170" s="31" t="s">
        <v>21</v>
      </c>
      <c r="D170" s="32">
        <v>1.9</v>
      </c>
      <c r="E170" s="33">
        <f>H170*I157</f>
        <v>9.8099999999999987</v>
      </c>
      <c r="F170" s="34">
        <f>D170*E170</f>
        <v>18.638999999999996</v>
      </c>
      <c r="G170" s="297"/>
      <c r="H170" s="35">
        <v>0.3</v>
      </c>
      <c r="I170" s="244"/>
    </row>
    <row r="171" spans="1:9" x14ac:dyDescent="0.35">
      <c r="A171" s="289" t="s">
        <v>100</v>
      </c>
      <c r="B171" s="292" t="s">
        <v>11</v>
      </c>
      <c r="C171" s="52" t="s">
        <v>72</v>
      </c>
      <c r="D171" s="53">
        <v>5</v>
      </c>
      <c r="E171" s="54">
        <f>H171*I171</f>
        <v>7.5482500000000003</v>
      </c>
      <c r="F171" s="30">
        <f t="shared" ref="F171:F172" si="37">D171*E171</f>
        <v>37.741250000000001</v>
      </c>
      <c r="G171" s="295">
        <f>SUM(F171:F184)</f>
        <v>232.184575</v>
      </c>
      <c r="H171" s="14">
        <v>0.27700000000000002</v>
      </c>
      <c r="I171" s="242">
        <f>I129</f>
        <v>27.25</v>
      </c>
    </row>
    <row r="172" spans="1:9" x14ac:dyDescent="0.35">
      <c r="A172" s="290"/>
      <c r="B172" s="293"/>
      <c r="C172" s="245" t="s">
        <v>13</v>
      </c>
      <c r="D172" s="247">
        <v>5.9</v>
      </c>
      <c r="E172" s="249">
        <f>H172*I171</f>
        <v>3.62425</v>
      </c>
      <c r="F172" s="250">
        <f t="shared" si="37"/>
        <v>21.383075000000002</v>
      </c>
      <c r="G172" s="296"/>
      <c r="H172" s="238">
        <v>0.13300000000000001</v>
      </c>
      <c r="I172" s="243"/>
    </row>
    <row r="173" spans="1:9" x14ac:dyDescent="0.35">
      <c r="A173" s="290"/>
      <c r="B173" s="293"/>
      <c r="C173" s="246"/>
      <c r="D173" s="248"/>
      <c r="E173" s="249"/>
      <c r="F173" s="251"/>
      <c r="G173" s="296"/>
      <c r="H173" s="251"/>
      <c r="I173" s="243"/>
    </row>
    <row r="174" spans="1:9" x14ac:dyDescent="0.35">
      <c r="A174" s="290"/>
      <c r="B174" s="293"/>
      <c r="C174" s="55" t="s">
        <v>14</v>
      </c>
      <c r="D174" s="56">
        <v>3</v>
      </c>
      <c r="E174" s="57">
        <v>5</v>
      </c>
      <c r="F174" s="30">
        <f t="shared" ref="F174:F175" si="38">D174*E174</f>
        <v>15</v>
      </c>
      <c r="G174" s="296"/>
      <c r="H174" s="14">
        <v>0.18099999999999999</v>
      </c>
      <c r="I174" s="243"/>
    </row>
    <row r="175" spans="1:9" x14ac:dyDescent="0.35">
      <c r="A175" s="290"/>
      <c r="B175" s="293"/>
      <c r="C175" s="298" t="s">
        <v>15</v>
      </c>
      <c r="D175" s="254">
        <v>4</v>
      </c>
      <c r="E175" s="54">
        <v>2</v>
      </c>
      <c r="F175" s="30">
        <f t="shared" si="38"/>
        <v>8</v>
      </c>
      <c r="G175" s="296"/>
      <c r="H175" s="238">
        <v>0.22700000000000001</v>
      </c>
      <c r="I175" s="243"/>
    </row>
    <row r="176" spans="1:9" x14ac:dyDescent="0.35">
      <c r="A176" s="290"/>
      <c r="B176" s="293"/>
      <c r="C176" s="299"/>
      <c r="D176" s="255"/>
      <c r="E176" s="54">
        <v>3</v>
      </c>
      <c r="F176" s="30">
        <f>D175*E176</f>
        <v>12</v>
      </c>
      <c r="G176" s="296"/>
      <c r="H176" s="251"/>
      <c r="I176" s="243"/>
    </row>
    <row r="177" spans="1:16" x14ac:dyDescent="0.35">
      <c r="A177" s="290"/>
      <c r="B177" s="293"/>
      <c r="C177" s="256" t="s">
        <v>16</v>
      </c>
      <c r="D177" s="58">
        <v>3</v>
      </c>
      <c r="E177" s="59">
        <v>2</v>
      </c>
      <c r="F177" s="30">
        <f t="shared" ref="F177:F182" si="39">D177*E177</f>
        <v>6</v>
      </c>
      <c r="G177" s="296"/>
      <c r="H177" s="301">
        <v>0.153</v>
      </c>
      <c r="I177" s="243"/>
    </row>
    <row r="178" spans="1:16" x14ac:dyDescent="0.35">
      <c r="A178" s="290"/>
      <c r="B178" s="293"/>
      <c r="C178" s="300"/>
      <c r="D178" s="58">
        <v>3.5</v>
      </c>
      <c r="E178" s="59">
        <v>2</v>
      </c>
      <c r="F178" s="30">
        <f t="shared" si="39"/>
        <v>7</v>
      </c>
      <c r="G178" s="296"/>
      <c r="H178" s="302"/>
      <c r="I178" s="243"/>
    </row>
    <row r="179" spans="1:16" x14ac:dyDescent="0.35">
      <c r="A179" s="290"/>
      <c r="B179" s="293"/>
      <c r="C179" s="300"/>
      <c r="D179" s="58">
        <v>4</v>
      </c>
      <c r="E179" s="59">
        <v>3</v>
      </c>
      <c r="F179" s="30">
        <f t="shared" si="39"/>
        <v>12</v>
      </c>
      <c r="G179" s="296"/>
      <c r="H179" s="303"/>
      <c r="I179" s="243"/>
    </row>
    <row r="180" spans="1:16" x14ac:dyDescent="0.35">
      <c r="A180" s="290"/>
      <c r="B180" s="293"/>
      <c r="C180" s="60" t="s">
        <v>17</v>
      </c>
      <c r="D180" s="61">
        <v>3.5</v>
      </c>
      <c r="E180" s="62">
        <f>H180*I171</f>
        <v>0.79025000000000001</v>
      </c>
      <c r="F180" s="30">
        <f t="shared" si="39"/>
        <v>2.7658749999999999</v>
      </c>
      <c r="G180" s="296"/>
      <c r="H180" s="14">
        <v>2.9000000000000001E-2</v>
      </c>
      <c r="I180" s="243"/>
    </row>
    <row r="181" spans="1:16" ht="15" thickBot="1" x14ac:dyDescent="0.4">
      <c r="A181" s="290"/>
      <c r="B181" s="293"/>
      <c r="C181" s="63" t="s">
        <v>18</v>
      </c>
      <c r="D181" s="64">
        <v>3.5</v>
      </c>
      <c r="E181" s="65">
        <f>H181*I171</f>
        <v>13.76125</v>
      </c>
      <c r="F181" s="30">
        <f t="shared" si="39"/>
        <v>48.164375</v>
      </c>
      <c r="G181" s="296"/>
      <c r="H181" s="14">
        <v>0.505</v>
      </c>
      <c r="I181" s="243"/>
    </row>
    <row r="182" spans="1:16" x14ac:dyDescent="0.35">
      <c r="A182" s="290"/>
      <c r="B182" s="293"/>
      <c r="C182" s="66" t="s">
        <v>19</v>
      </c>
      <c r="D182" s="67">
        <v>1.5</v>
      </c>
      <c r="E182" s="68">
        <f>H182*I171</f>
        <v>3.8150000000000004</v>
      </c>
      <c r="F182" s="30">
        <f t="shared" si="39"/>
        <v>5.7225000000000001</v>
      </c>
      <c r="G182" s="296"/>
      <c r="H182" s="14">
        <v>0.14000000000000001</v>
      </c>
      <c r="I182" s="243"/>
      <c r="J182" s="272" t="s">
        <v>145</v>
      </c>
    </row>
    <row r="183" spans="1:16" x14ac:dyDescent="0.35">
      <c r="A183" s="290"/>
      <c r="B183" s="293"/>
      <c r="C183" s="27" t="s">
        <v>20</v>
      </c>
      <c r="D183" s="28">
        <v>3</v>
      </c>
      <c r="E183" s="29">
        <f>H183*I171</f>
        <v>13.625</v>
      </c>
      <c r="F183" s="30">
        <f>D183*E183</f>
        <v>40.875</v>
      </c>
      <c r="G183" s="296"/>
      <c r="H183" s="14">
        <v>0.5</v>
      </c>
      <c r="I183" s="243"/>
      <c r="J183" s="273"/>
    </row>
    <row r="184" spans="1:16" ht="15" thickBot="1" x14ac:dyDescent="0.4">
      <c r="A184" s="291"/>
      <c r="B184" s="294"/>
      <c r="C184" s="31" t="s">
        <v>21</v>
      </c>
      <c r="D184" s="32">
        <v>1.9</v>
      </c>
      <c r="E184" s="33">
        <f>H184*I171</f>
        <v>8.1749999999999989</v>
      </c>
      <c r="F184" s="34">
        <f>D184*E184</f>
        <v>15.532499999999997</v>
      </c>
      <c r="G184" s="297"/>
      <c r="H184" s="35">
        <v>0.3</v>
      </c>
      <c r="I184" s="244"/>
      <c r="J184" s="274"/>
    </row>
    <row r="185" spans="1:16" ht="43" thickBot="1" x14ac:dyDescent="0.6">
      <c r="A185" s="44" t="s">
        <v>38</v>
      </c>
      <c r="B185" s="325">
        <f>SUM(G59:G179)</f>
        <v>2295.2604000000001</v>
      </c>
      <c r="C185" s="326"/>
      <c r="D185" s="326"/>
      <c r="E185" s="326"/>
      <c r="F185" s="326"/>
      <c r="G185" s="327"/>
      <c r="H185" s="44" t="s">
        <v>39</v>
      </c>
      <c r="I185" s="46">
        <f>SUM(I59:I184)</f>
        <v>272.5</v>
      </c>
      <c r="J185" s="177">
        <f>B185/I185</f>
        <v>8.4229739449541281</v>
      </c>
    </row>
    <row r="186" spans="1:16" ht="15" thickBot="1" x14ac:dyDescent="0.4"/>
    <row r="187" spans="1:16" ht="29" thickBot="1" x14ac:dyDescent="0.7">
      <c r="A187" s="257" t="s">
        <v>0</v>
      </c>
      <c r="B187" s="258"/>
      <c r="C187" s="258"/>
      <c r="D187" s="258"/>
      <c r="E187" s="258"/>
      <c r="F187" s="258"/>
      <c r="G187" s="258"/>
      <c r="H187" s="258"/>
      <c r="I187" s="260"/>
    </row>
    <row r="188" spans="1:16" ht="26.5" thickBot="1" x14ac:dyDescent="0.65">
      <c r="A188" s="1" t="s">
        <v>87</v>
      </c>
      <c r="B188" s="2" t="s">
        <v>2</v>
      </c>
      <c r="C188" s="2" t="s">
        <v>3</v>
      </c>
      <c r="D188" s="2" t="s">
        <v>4</v>
      </c>
      <c r="E188" s="2" t="s">
        <v>5</v>
      </c>
      <c r="F188" s="2" t="s">
        <v>6</v>
      </c>
      <c r="G188" s="2" t="s">
        <v>7</v>
      </c>
      <c r="H188" s="2" t="s">
        <v>8</v>
      </c>
      <c r="I188" s="3" t="s">
        <v>9</v>
      </c>
      <c r="K188" s="277" t="s">
        <v>115</v>
      </c>
      <c r="L188" s="278"/>
      <c r="M188" s="284" t="s">
        <v>117</v>
      </c>
      <c r="N188" s="285"/>
      <c r="O188" s="286"/>
      <c r="P188" s="178">
        <v>180</v>
      </c>
    </row>
    <row r="189" spans="1:16" ht="43.5" x14ac:dyDescent="0.35">
      <c r="A189" s="289" t="s">
        <v>88</v>
      </c>
      <c r="B189" s="292" t="s">
        <v>27</v>
      </c>
      <c r="C189" s="99" t="s">
        <v>120</v>
      </c>
      <c r="D189" s="100">
        <v>1.5</v>
      </c>
      <c r="E189" s="101">
        <f>H189*I189</f>
        <v>10.17624</v>
      </c>
      <c r="F189" s="96">
        <f t="shared" ref="F189:F190" si="40">D189*E189</f>
        <v>15.26436</v>
      </c>
      <c r="G189" s="317">
        <f>SUM(F189:F195)</f>
        <v>83.345759999999984</v>
      </c>
      <c r="H189" s="14">
        <v>0.38900000000000001</v>
      </c>
      <c r="I189" s="320">
        <f>(I3*P5)+I3</f>
        <v>26.16</v>
      </c>
      <c r="K189" s="279"/>
      <c r="L189" s="251"/>
      <c r="M189" s="266" t="s">
        <v>118</v>
      </c>
      <c r="N189" s="267"/>
      <c r="O189" s="268"/>
      <c r="P189" s="179">
        <v>38</v>
      </c>
    </row>
    <row r="190" spans="1:16" x14ac:dyDescent="0.35">
      <c r="A190" s="290"/>
      <c r="B190" s="293"/>
      <c r="C190" s="261" t="s">
        <v>121</v>
      </c>
      <c r="D190" s="263">
        <v>2</v>
      </c>
      <c r="E190" s="265">
        <f>H190*I189</f>
        <v>8.2403999999999993</v>
      </c>
      <c r="F190" s="250">
        <f t="shared" si="40"/>
        <v>16.480799999999999</v>
      </c>
      <c r="G190" s="236"/>
      <c r="H190" s="238">
        <v>0.315</v>
      </c>
      <c r="I190" s="315"/>
      <c r="K190" s="279"/>
      <c r="L190" s="251"/>
      <c r="M190" s="266" t="s">
        <v>116</v>
      </c>
      <c r="N190" s="267"/>
      <c r="O190" s="268"/>
      <c r="P190" s="179">
        <f>AVERAGE(P188:P189)</f>
        <v>109</v>
      </c>
    </row>
    <row r="191" spans="1:16" x14ac:dyDescent="0.35">
      <c r="A191" s="290"/>
      <c r="B191" s="293"/>
      <c r="C191" s="262"/>
      <c r="D191" s="264"/>
      <c r="E191" s="265"/>
      <c r="F191" s="251"/>
      <c r="G191" s="236"/>
      <c r="H191" s="238"/>
      <c r="I191" s="315"/>
      <c r="K191" s="279"/>
      <c r="L191" s="251"/>
      <c r="M191" s="266" t="s">
        <v>154</v>
      </c>
      <c r="N191" s="267"/>
      <c r="O191" s="268"/>
      <c r="P191" s="180">
        <v>0.25</v>
      </c>
    </row>
    <row r="192" spans="1:16" x14ac:dyDescent="0.35">
      <c r="A192" s="290"/>
      <c r="B192" s="293"/>
      <c r="C192" s="102" t="s">
        <v>122</v>
      </c>
      <c r="D192" s="22">
        <v>4.3</v>
      </c>
      <c r="E192" s="23">
        <f>H192*I189</f>
        <v>4.8395999999999999</v>
      </c>
      <c r="F192" s="96">
        <f t="shared" ref="F192:F194" si="41">D192*E192</f>
        <v>20.810279999999999</v>
      </c>
      <c r="G192" s="236"/>
      <c r="H192" s="14">
        <v>0.185</v>
      </c>
      <c r="I192" s="315"/>
      <c r="K192" s="279"/>
      <c r="L192" s="251"/>
      <c r="M192" s="266" t="s">
        <v>155</v>
      </c>
      <c r="N192" s="267"/>
      <c r="O192" s="268"/>
      <c r="P192" s="180">
        <v>0.2</v>
      </c>
    </row>
    <row r="193" spans="1:16" x14ac:dyDescent="0.35">
      <c r="A193" s="290"/>
      <c r="B193" s="293"/>
      <c r="C193" s="103" t="s">
        <v>123</v>
      </c>
      <c r="D193" s="104">
        <v>4.5</v>
      </c>
      <c r="E193" s="105">
        <f>H193*I189</f>
        <v>2.66832</v>
      </c>
      <c r="F193" s="96">
        <f t="shared" si="41"/>
        <v>12.007440000000001</v>
      </c>
      <c r="G193" s="236"/>
      <c r="H193" s="97">
        <v>0.10199999999999999</v>
      </c>
      <c r="I193" s="315"/>
      <c r="K193" s="279"/>
      <c r="L193" s="251"/>
      <c r="M193" s="266" t="s">
        <v>148</v>
      </c>
      <c r="N193" s="267"/>
      <c r="O193" s="268"/>
      <c r="P193" s="180">
        <v>0.3</v>
      </c>
    </row>
    <row r="194" spans="1:16" x14ac:dyDescent="0.35">
      <c r="A194" s="290"/>
      <c r="B194" s="293"/>
      <c r="C194" s="106" t="s">
        <v>124</v>
      </c>
      <c r="D194" s="16">
        <v>2</v>
      </c>
      <c r="E194" s="17">
        <f>H194*I189</f>
        <v>0.23543999999999998</v>
      </c>
      <c r="F194" s="96">
        <f t="shared" si="41"/>
        <v>0.47087999999999997</v>
      </c>
      <c r="G194" s="236"/>
      <c r="H194" s="97">
        <v>8.9999999999999993E-3</v>
      </c>
      <c r="I194" s="315"/>
      <c r="K194" s="279"/>
      <c r="L194" s="251"/>
      <c r="M194" s="266" t="s">
        <v>149</v>
      </c>
      <c r="N194" s="267"/>
      <c r="O194" s="268"/>
      <c r="P194" s="180">
        <v>0.25</v>
      </c>
    </row>
    <row r="195" spans="1:16" ht="29.5" thickBot="1" x14ac:dyDescent="0.4">
      <c r="A195" s="290"/>
      <c r="B195" s="293"/>
      <c r="C195" s="107" t="s">
        <v>125</v>
      </c>
      <c r="D195" s="108">
        <v>1.4</v>
      </c>
      <c r="E195" s="17">
        <f>H195*I189</f>
        <v>13.08</v>
      </c>
      <c r="F195" s="96">
        <f>D195*E195</f>
        <v>18.311999999999998</v>
      </c>
      <c r="G195" s="313"/>
      <c r="H195" s="97">
        <v>0.5</v>
      </c>
      <c r="I195" s="319"/>
      <c r="K195" s="279"/>
      <c r="L195" s="251"/>
      <c r="M195" s="266" t="s">
        <v>150</v>
      </c>
      <c r="N195" s="267"/>
      <c r="O195" s="268"/>
      <c r="P195" s="180">
        <v>0.3</v>
      </c>
    </row>
    <row r="196" spans="1:16" ht="43.5" x14ac:dyDescent="0.35">
      <c r="A196" s="289" t="s">
        <v>89</v>
      </c>
      <c r="B196" s="292" t="s">
        <v>27</v>
      </c>
      <c r="C196" s="99" t="s">
        <v>120</v>
      </c>
      <c r="D196" s="100">
        <v>1.5</v>
      </c>
      <c r="E196" s="101">
        <f>H196*I196</f>
        <v>13.2503125</v>
      </c>
      <c r="F196" s="96">
        <f t="shared" ref="F196:F197" si="42">D196*E196</f>
        <v>19.87546875</v>
      </c>
      <c r="G196" s="317">
        <f>SUM(F196:F202)</f>
        <v>108.52312500000001</v>
      </c>
      <c r="H196" s="14">
        <v>0.38900000000000001</v>
      </c>
      <c r="I196" s="320">
        <f>(I17*P7)+I17</f>
        <v>34.0625</v>
      </c>
      <c r="K196" s="279"/>
      <c r="L196" s="251"/>
      <c r="M196" s="266" t="s">
        <v>153</v>
      </c>
      <c r="N196" s="267"/>
      <c r="O196" s="268"/>
      <c r="P196" s="180">
        <v>0.25</v>
      </c>
    </row>
    <row r="197" spans="1:16" ht="15" thickBot="1" x14ac:dyDescent="0.4">
      <c r="A197" s="290"/>
      <c r="B197" s="293"/>
      <c r="C197" s="261" t="s">
        <v>121</v>
      </c>
      <c r="D197" s="263">
        <v>2</v>
      </c>
      <c r="E197" s="265">
        <f>H197*I196</f>
        <v>10.729687500000001</v>
      </c>
      <c r="F197" s="250">
        <f t="shared" si="42"/>
        <v>21.459375000000001</v>
      </c>
      <c r="G197" s="236"/>
      <c r="H197" s="238">
        <v>0.315</v>
      </c>
      <c r="I197" s="315"/>
      <c r="K197" s="280"/>
      <c r="L197" s="281"/>
      <c r="M197" s="269" t="s">
        <v>151</v>
      </c>
      <c r="N197" s="270"/>
      <c r="O197" s="271"/>
      <c r="P197" s="185">
        <v>0.3</v>
      </c>
    </row>
    <row r="198" spans="1:16" ht="15" thickBot="1" x14ac:dyDescent="0.4">
      <c r="A198" s="290"/>
      <c r="B198" s="293"/>
      <c r="C198" s="262"/>
      <c r="D198" s="264"/>
      <c r="E198" s="265"/>
      <c r="F198" s="251"/>
      <c r="G198" s="236"/>
      <c r="H198" s="238"/>
      <c r="I198" s="315"/>
      <c r="K198" s="282"/>
      <c r="L198" s="283"/>
      <c r="M198" s="269" t="s">
        <v>152</v>
      </c>
      <c r="N198" s="270"/>
      <c r="O198" s="271"/>
      <c r="P198" s="181">
        <v>0.3</v>
      </c>
    </row>
    <row r="199" spans="1:16" x14ac:dyDescent="0.35">
      <c r="A199" s="290"/>
      <c r="B199" s="293"/>
      <c r="C199" s="102" t="s">
        <v>122</v>
      </c>
      <c r="D199" s="22">
        <v>4.3</v>
      </c>
      <c r="E199" s="23">
        <f>H199*I196</f>
        <v>6.3015625000000002</v>
      </c>
      <c r="F199" s="96">
        <f t="shared" ref="F199:F201" si="43">D199*E199</f>
        <v>27.096718750000001</v>
      </c>
      <c r="G199" s="236"/>
      <c r="H199" s="14">
        <v>0.185</v>
      </c>
      <c r="I199" s="315"/>
    </row>
    <row r="200" spans="1:16" x14ac:dyDescent="0.35">
      <c r="A200" s="290"/>
      <c r="B200" s="293"/>
      <c r="C200" s="103" t="s">
        <v>123</v>
      </c>
      <c r="D200" s="104">
        <v>4.5</v>
      </c>
      <c r="E200" s="105">
        <f>H200*I196</f>
        <v>3.4743749999999998</v>
      </c>
      <c r="F200" s="96">
        <f t="shared" si="43"/>
        <v>15.634687499999998</v>
      </c>
      <c r="G200" s="236"/>
      <c r="H200" s="97">
        <v>0.10199999999999999</v>
      </c>
      <c r="I200" s="315"/>
    </row>
    <row r="201" spans="1:16" x14ac:dyDescent="0.35">
      <c r="A201" s="290"/>
      <c r="B201" s="293"/>
      <c r="C201" s="106" t="s">
        <v>124</v>
      </c>
      <c r="D201" s="16">
        <v>2</v>
      </c>
      <c r="E201" s="17">
        <f>H201*I196</f>
        <v>0.30656249999999996</v>
      </c>
      <c r="F201" s="96">
        <f t="shared" si="43"/>
        <v>0.61312499999999992</v>
      </c>
      <c r="G201" s="236"/>
      <c r="H201" s="97">
        <v>8.9999999999999993E-3</v>
      </c>
      <c r="I201" s="315"/>
    </row>
    <row r="202" spans="1:16" ht="29.5" thickBot="1" x14ac:dyDescent="0.4">
      <c r="A202" s="290"/>
      <c r="B202" s="293"/>
      <c r="C202" s="107" t="s">
        <v>125</v>
      </c>
      <c r="D202" s="108">
        <v>1.4</v>
      </c>
      <c r="E202" s="17">
        <f>H202*I196</f>
        <v>17.03125</v>
      </c>
      <c r="F202" s="96">
        <f>D202*E202</f>
        <v>23.84375</v>
      </c>
      <c r="G202" s="313"/>
      <c r="H202" s="97">
        <v>0.5</v>
      </c>
      <c r="I202" s="319"/>
    </row>
    <row r="203" spans="1:16" ht="43.5" x14ac:dyDescent="0.35">
      <c r="A203" s="289" t="s">
        <v>91</v>
      </c>
      <c r="B203" s="292" t="s">
        <v>27</v>
      </c>
      <c r="C203" s="99" t="s">
        <v>120</v>
      </c>
      <c r="D203" s="100">
        <v>1.5</v>
      </c>
      <c r="E203" s="101">
        <f>H203*I203</f>
        <v>13.2503125</v>
      </c>
      <c r="F203" s="96">
        <f t="shared" ref="F203:F204" si="44">D203*E203</f>
        <v>19.87546875</v>
      </c>
      <c r="G203" s="317">
        <f>SUM(F203:F209)</f>
        <v>108.52312500000001</v>
      </c>
      <c r="H203" s="14">
        <v>0.38900000000000001</v>
      </c>
      <c r="I203" s="320">
        <f>(I31*P9)+I31</f>
        <v>34.0625</v>
      </c>
    </row>
    <row r="204" spans="1:16" x14ac:dyDescent="0.35">
      <c r="A204" s="290"/>
      <c r="B204" s="293"/>
      <c r="C204" s="261" t="s">
        <v>121</v>
      </c>
      <c r="D204" s="263">
        <v>2</v>
      </c>
      <c r="E204" s="265">
        <f>H204*I203</f>
        <v>10.729687500000001</v>
      </c>
      <c r="F204" s="250">
        <f t="shared" si="44"/>
        <v>21.459375000000001</v>
      </c>
      <c r="G204" s="236"/>
      <c r="H204" s="238">
        <v>0.315</v>
      </c>
      <c r="I204" s="315"/>
    </row>
    <row r="205" spans="1:16" x14ac:dyDescent="0.35">
      <c r="A205" s="290"/>
      <c r="B205" s="293"/>
      <c r="C205" s="262"/>
      <c r="D205" s="264"/>
      <c r="E205" s="265"/>
      <c r="F205" s="251"/>
      <c r="G205" s="236"/>
      <c r="H205" s="238"/>
      <c r="I205" s="315"/>
    </row>
    <row r="206" spans="1:16" x14ac:dyDescent="0.35">
      <c r="A206" s="290"/>
      <c r="B206" s="293"/>
      <c r="C206" s="102" t="s">
        <v>122</v>
      </c>
      <c r="D206" s="22">
        <v>4.3</v>
      </c>
      <c r="E206" s="23">
        <f>H206*I203</f>
        <v>6.3015625000000002</v>
      </c>
      <c r="F206" s="96">
        <f t="shared" ref="F206:F208" si="45">D206*E206</f>
        <v>27.096718750000001</v>
      </c>
      <c r="G206" s="236"/>
      <c r="H206" s="14">
        <v>0.185</v>
      </c>
      <c r="I206" s="315"/>
    </row>
    <row r="207" spans="1:16" x14ac:dyDescent="0.35">
      <c r="A207" s="290"/>
      <c r="B207" s="293"/>
      <c r="C207" s="103" t="s">
        <v>123</v>
      </c>
      <c r="D207" s="104">
        <v>4.5</v>
      </c>
      <c r="E207" s="105">
        <f>H207*I203</f>
        <v>3.4743749999999998</v>
      </c>
      <c r="F207" s="96">
        <f t="shared" si="45"/>
        <v>15.634687499999998</v>
      </c>
      <c r="G207" s="236"/>
      <c r="H207" s="97">
        <v>0.10199999999999999</v>
      </c>
      <c r="I207" s="315"/>
    </row>
    <row r="208" spans="1:16" x14ac:dyDescent="0.35">
      <c r="A208" s="290"/>
      <c r="B208" s="293"/>
      <c r="C208" s="106" t="s">
        <v>124</v>
      </c>
      <c r="D208" s="16">
        <v>2</v>
      </c>
      <c r="E208" s="17">
        <f>H208*I203</f>
        <v>0.30656249999999996</v>
      </c>
      <c r="F208" s="96">
        <f t="shared" si="45"/>
        <v>0.61312499999999992</v>
      </c>
      <c r="G208" s="236"/>
      <c r="H208" s="97">
        <v>8.9999999999999993E-3</v>
      </c>
      <c r="I208" s="315"/>
    </row>
    <row r="209" spans="1:9" ht="29.5" thickBot="1" x14ac:dyDescent="0.4">
      <c r="A209" s="290"/>
      <c r="B209" s="293"/>
      <c r="C209" s="107" t="s">
        <v>125</v>
      </c>
      <c r="D209" s="108">
        <v>1.4</v>
      </c>
      <c r="E209" s="17">
        <f>H209*I203</f>
        <v>17.03125</v>
      </c>
      <c r="F209" s="96">
        <f>D209*E209</f>
        <v>23.84375</v>
      </c>
      <c r="G209" s="313"/>
      <c r="H209" s="97">
        <v>0.5</v>
      </c>
      <c r="I209" s="319"/>
    </row>
    <row r="210" spans="1:9" ht="43.5" x14ac:dyDescent="0.35">
      <c r="A210" s="289" t="s">
        <v>90</v>
      </c>
      <c r="B210" s="292" t="s">
        <v>27</v>
      </c>
      <c r="C210" s="99" t="s">
        <v>120</v>
      </c>
      <c r="D210" s="100">
        <v>1.5</v>
      </c>
      <c r="E210" s="101">
        <f>H210*I210</f>
        <v>10.17624</v>
      </c>
      <c r="F210" s="96">
        <f t="shared" ref="F210:F211" si="46">D210*E210</f>
        <v>15.26436</v>
      </c>
      <c r="G210" s="317">
        <f>SUM(F210:F216)</f>
        <v>83.345759999999984</v>
      </c>
      <c r="H210" s="14">
        <v>0.38900000000000001</v>
      </c>
      <c r="I210" s="320">
        <f>I189</f>
        <v>26.16</v>
      </c>
    </row>
    <row r="211" spans="1:9" x14ac:dyDescent="0.35">
      <c r="A211" s="290"/>
      <c r="B211" s="293"/>
      <c r="C211" s="261" t="s">
        <v>121</v>
      </c>
      <c r="D211" s="263">
        <v>2</v>
      </c>
      <c r="E211" s="265">
        <f>H211*I210</f>
        <v>8.2403999999999993</v>
      </c>
      <c r="F211" s="250">
        <f t="shared" si="46"/>
        <v>16.480799999999999</v>
      </c>
      <c r="G211" s="236"/>
      <c r="H211" s="238">
        <v>0.315</v>
      </c>
      <c r="I211" s="315"/>
    </row>
    <row r="212" spans="1:9" x14ac:dyDescent="0.35">
      <c r="A212" s="290"/>
      <c r="B212" s="293"/>
      <c r="C212" s="262"/>
      <c r="D212" s="264"/>
      <c r="E212" s="265"/>
      <c r="F212" s="251"/>
      <c r="G212" s="236"/>
      <c r="H212" s="238"/>
      <c r="I212" s="315"/>
    </row>
    <row r="213" spans="1:9" x14ac:dyDescent="0.35">
      <c r="A213" s="290"/>
      <c r="B213" s="293"/>
      <c r="C213" s="102" t="s">
        <v>122</v>
      </c>
      <c r="D213" s="22">
        <v>4.3</v>
      </c>
      <c r="E213" s="23">
        <f>H213*I210</f>
        <v>4.8395999999999999</v>
      </c>
      <c r="F213" s="96">
        <f t="shared" ref="F213:F215" si="47">D213*E213</f>
        <v>20.810279999999999</v>
      </c>
      <c r="G213" s="236"/>
      <c r="H213" s="14">
        <v>0.185</v>
      </c>
      <c r="I213" s="315"/>
    </row>
    <row r="214" spans="1:9" x14ac:dyDescent="0.35">
      <c r="A214" s="290"/>
      <c r="B214" s="293"/>
      <c r="C214" s="103" t="s">
        <v>123</v>
      </c>
      <c r="D214" s="104">
        <v>4.5</v>
      </c>
      <c r="E214" s="105">
        <f>H214*I210</f>
        <v>2.66832</v>
      </c>
      <c r="F214" s="96">
        <f t="shared" si="47"/>
        <v>12.007440000000001</v>
      </c>
      <c r="G214" s="236"/>
      <c r="H214" s="97">
        <v>0.10199999999999999</v>
      </c>
      <c r="I214" s="315"/>
    </row>
    <row r="215" spans="1:9" x14ac:dyDescent="0.35">
      <c r="A215" s="290"/>
      <c r="B215" s="293"/>
      <c r="C215" s="106" t="s">
        <v>124</v>
      </c>
      <c r="D215" s="16">
        <v>2</v>
      </c>
      <c r="E215" s="17">
        <f>H215*I210</f>
        <v>0.23543999999999998</v>
      </c>
      <c r="F215" s="96">
        <f t="shared" si="47"/>
        <v>0.47087999999999997</v>
      </c>
      <c r="G215" s="236"/>
      <c r="H215" s="97">
        <v>8.9999999999999993E-3</v>
      </c>
      <c r="I215" s="315"/>
    </row>
    <row r="216" spans="1:9" ht="29.5" thickBot="1" x14ac:dyDescent="0.4">
      <c r="A216" s="290"/>
      <c r="B216" s="293"/>
      <c r="C216" s="107" t="s">
        <v>125</v>
      </c>
      <c r="D216" s="108">
        <v>1.4</v>
      </c>
      <c r="E216" s="17">
        <f>H216*I210</f>
        <v>13.08</v>
      </c>
      <c r="F216" s="96">
        <f>D216*E216</f>
        <v>18.311999999999998</v>
      </c>
      <c r="G216" s="313"/>
      <c r="H216" s="97">
        <v>0.5</v>
      </c>
      <c r="I216" s="319"/>
    </row>
    <row r="217" spans="1:9" ht="43.5" x14ac:dyDescent="0.35">
      <c r="A217" s="289" t="s">
        <v>92</v>
      </c>
      <c r="B217" s="292" t="s">
        <v>11</v>
      </c>
      <c r="C217" s="99" t="s">
        <v>120</v>
      </c>
      <c r="D217" s="100">
        <v>1.5</v>
      </c>
      <c r="E217" s="101">
        <f>H217*I217</f>
        <v>16.536389999999997</v>
      </c>
      <c r="F217" s="96">
        <f t="shared" ref="F217:F218" si="48">D217*E217</f>
        <v>24.804584999999996</v>
      </c>
      <c r="G217" s="317">
        <f>SUM(F217:F223)</f>
        <v>135.43685999999997</v>
      </c>
      <c r="H217" s="14">
        <v>0.38900000000000001</v>
      </c>
      <c r="I217" s="320">
        <f>(I59*P6)+I59</f>
        <v>42.509999999999991</v>
      </c>
    </row>
    <row r="218" spans="1:9" x14ac:dyDescent="0.35">
      <c r="A218" s="290"/>
      <c r="B218" s="293"/>
      <c r="C218" s="261" t="s">
        <v>121</v>
      </c>
      <c r="D218" s="263">
        <v>2</v>
      </c>
      <c r="E218" s="265">
        <f>H218*I217</f>
        <v>13.390649999999997</v>
      </c>
      <c r="F218" s="250">
        <f t="shared" si="48"/>
        <v>26.781299999999995</v>
      </c>
      <c r="G218" s="236"/>
      <c r="H218" s="238">
        <v>0.315</v>
      </c>
      <c r="I218" s="315"/>
    </row>
    <row r="219" spans="1:9" x14ac:dyDescent="0.35">
      <c r="A219" s="290"/>
      <c r="B219" s="293"/>
      <c r="C219" s="262"/>
      <c r="D219" s="264"/>
      <c r="E219" s="265"/>
      <c r="F219" s="251"/>
      <c r="G219" s="236"/>
      <c r="H219" s="238"/>
      <c r="I219" s="315"/>
    </row>
    <row r="220" spans="1:9" x14ac:dyDescent="0.35">
      <c r="A220" s="290"/>
      <c r="B220" s="293"/>
      <c r="C220" s="102" t="s">
        <v>122</v>
      </c>
      <c r="D220" s="22">
        <v>4.3</v>
      </c>
      <c r="E220" s="23">
        <f>H220*I217</f>
        <v>7.8643499999999982</v>
      </c>
      <c r="F220" s="96">
        <f t="shared" ref="F220:F222" si="49">D220*E220</f>
        <v>33.816704999999992</v>
      </c>
      <c r="G220" s="236"/>
      <c r="H220" s="14">
        <v>0.185</v>
      </c>
      <c r="I220" s="315"/>
    </row>
    <row r="221" spans="1:9" x14ac:dyDescent="0.35">
      <c r="A221" s="290"/>
      <c r="B221" s="293"/>
      <c r="C221" s="103" t="s">
        <v>123</v>
      </c>
      <c r="D221" s="104">
        <v>4.5</v>
      </c>
      <c r="E221" s="105">
        <f>H221*I217</f>
        <v>4.3360199999999987</v>
      </c>
      <c r="F221" s="96">
        <f t="shared" si="49"/>
        <v>19.512089999999993</v>
      </c>
      <c r="G221" s="236"/>
      <c r="H221" s="97">
        <v>0.10199999999999999</v>
      </c>
      <c r="I221" s="315"/>
    </row>
    <row r="222" spans="1:9" x14ac:dyDescent="0.35">
      <c r="A222" s="290"/>
      <c r="B222" s="293"/>
      <c r="C222" s="106" t="s">
        <v>124</v>
      </c>
      <c r="D222" s="16">
        <v>2</v>
      </c>
      <c r="E222" s="17">
        <f>H222*I217</f>
        <v>0.38258999999999987</v>
      </c>
      <c r="F222" s="96">
        <f t="shared" si="49"/>
        <v>0.76517999999999975</v>
      </c>
      <c r="G222" s="236"/>
      <c r="H222" s="97">
        <v>8.9999999999999993E-3</v>
      </c>
      <c r="I222" s="315"/>
    </row>
    <row r="223" spans="1:9" ht="29.5" thickBot="1" x14ac:dyDescent="0.4">
      <c r="A223" s="290"/>
      <c r="B223" s="293"/>
      <c r="C223" s="107" t="s">
        <v>125</v>
      </c>
      <c r="D223" s="108">
        <v>1.4</v>
      </c>
      <c r="E223" s="17">
        <f>H223*I217</f>
        <v>21.254999999999995</v>
      </c>
      <c r="F223" s="96">
        <f>D223*E223</f>
        <v>29.756999999999991</v>
      </c>
      <c r="G223" s="313"/>
      <c r="H223" s="97">
        <v>0.5</v>
      </c>
      <c r="I223" s="319"/>
    </row>
    <row r="224" spans="1:9" ht="43.5" x14ac:dyDescent="0.35">
      <c r="A224" s="289" t="s">
        <v>93</v>
      </c>
      <c r="B224" s="292" t="s">
        <v>11</v>
      </c>
      <c r="C224" s="99" t="s">
        <v>120</v>
      </c>
      <c r="D224" s="100">
        <v>1.5</v>
      </c>
      <c r="E224" s="101">
        <f>H224*I224</f>
        <v>16.536389999999997</v>
      </c>
      <c r="F224" s="96">
        <f t="shared" ref="F224:F225" si="50">D224*E224</f>
        <v>24.804584999999996</v>
      </c>
      <c r="G224" s="317">
        <f>SUM(F224:F230)</f>
        <v>135.43685999999997</v>
      </c>
      <c r="H224" s="14">
        <v>0.38900000000000001</v>
      </c>
      <c r="I224" s="320">
        <f>(I73*P8)+I73</f>
        <v>42.509999999999991</v>
      </c>
    </row>
    <row r="225" spans="1:9" x14ac:dyDescent="0.35">
      <c r="A225" s="290"/>
      <c r="B225" s="293"/>
      <c r="C225" s="261" t="s">
        <v>121</v>
      </c>
      <c r="D225" s="263">
        <v>2</v>
      </c>
      <c r="E225" s="265">
        <f>H225*I224</f>
        <v>13.390649999999997</v>
      </c>
      <c r="F225" s="250">
        <f t="shared" si="50"/>
        <v>26.781299999999995</v>
      </c>
      <c r="G225" s="236"/>
      <c r="H225" s="238">
        <v>0.315</v>
      </c>
      <c r="I225" s="315"/>
    </row>
    <row r="226" spans="1:9" x14ac:dyDescent="0.35">
      <c r="A226" s="290"/>
      <c r="B226" s="293"/>
      <c r="C226" s="262"/>
      <c r="D226" s="264"/>
      <c r="E226" s="265"/>
      <c r="F226" s="251"/>
      <c r="G226" s="236"/>
      <c r="H226" s="238"/>
      <c r="I226" s="315"/>
    </row>
    <row r="227" spans="1:9" x14ac:dyDescent="0.35">
      <c r="A227" s="290"/>
      <c r="B227" s="293"/>
      <c r="C227" s="102" t="s">
        <v>122</v>
      </c>
      <c r="D227" s="22">
        <v>4.3</v>
      </c>
      <c r="E227" s="23">
        <f>H227*I224</f>
        <v>7.8643499999999982</v>
      </c>
      <c r="F227" s="96">
        <f t="shared" ref="F227:F229" si="51">D227*E227</f>
        <v>33.816704999999992</v>
      </c>
      <c r="G227" s="236"/>
      <c r="H227" s="14">
        <v>0.185</v>
      </c>
      <c r="I227" s="315"/>
    </row>
    <row r="228" spans="1:9" x14ac:dyDescent="0.35">
      <c r="A228" s="290"/>
      <c r="B228" s="293"/>
      <c r="C228" s="103" t="s">
        <v>123</v>
      </c>
      <c r="D228" s="104">
        <v>4.5</v>
      </c>
      <c r="E228" s="105">
        <f>H228*I224</f>
        <v>4.3360199999999987</v>
      </c>
      <c r="F228" s="96">
        <f t="shared" si="51"/>
        <v>19.512089999999993</v>
      </c>
      <c r="G228" s="236"/>
      <c r="H228" s="97">
        <v>0.10199999999999999</v>
      </c>
      <c r="I228" s="315"/>
    </row>
    <row r="229" spans="1:9" x14ac:dyDescent="0.35">
      <c r="A229" s="290"/>
      <c r="B229" s="293"/>
      <c r="C229" s="106" t="s">
        <v>124</v>
      </c>
      <c r="D229" s="16">
        <v>2</v>
      </c>
      <c r="E229" s="17">
        <f>H229*I224</f>
        <v>0.38258999999999987</v>
      </c>
      <c r="F229" s="96">
        <f t="shared" si="51"/>
        <v>0.76517999999999975</v>
      </c>
      <c r="G229" s="236"/>
      <c r="H229" s="97">
        <v>8.9999999999999993E-3</v>
      </c>
      <c r="I229" s="315"/>
    </row>
    <row r="230" spans="1:9" ht="29.5" thickBot="1" x14ac:dyDescent="0.4">
      <c r="A230" s="290"/>
      <c r="B230" s="293"/>
      <c r="C230" s="107" t="s">
        <v>125</v>
      </c>
      <c r="D230" s="108">
        <v>1.4</v>
      </c>
      <c r="E230" s="17">
        <f>H230*I224</f>
        <v>21.254999999999995</v>
      </c>
      <c r="F230" s="96">
        <f>D230*E230</f>
        <v>29.756999999999991</v>
      </c>
      <c r="G230" s="313"/>
      <c r="H230" s="97">
        <v>0.5</v>
      </c>
      <c r="I230" s="319"/>
    </row>
    <row r="231" spans="1:9" ht="43.5" x14ac:dyDescent="0.35">
      <c r="A231" s="289" t="s">
        <v>94</v>
      </c>
      <c r="B231" s="292" t="s">
        <v>11</v>
      </c>
      <c r="C231" s="99" t="s">
        <v>120</v>
      </c>
      <c r="D231" s="100">
        <v>1.5</v>
      </c>
      <c r="E231" s="101">
        <f>H231*I231</f>
        <v>13.2503125</v>
      </c>
      <c r="F231" s="96">
        <f t="shared" ref="F231:F232" si="52">D231*E231</f>
        <v>19.87546875</v>
      </c>
      <c r="G231" s="317">
        <f>SUM(F231:F237)</f>
        <v>108.52312500000001</v>
      </c>
      <c r="H231" s="14">
        <v>0.38900000000000001</v>
      </c>
      <c r="I231" s="320">
        <f>(I129*P4)+I129</f>
        <v>34.0625</v>
      </c>
    </row>
    <row r="232" spans="1:9" x14ac:dyDescent="0.35">
      <c r="A232" s="290"/>
      <c r="B232" s="293"/>
      <c r="C232" s="261" t="s">
        <v>121</v>
      </c>
      <c r="D232" s="263">
        <v>2</v>
      </c>
      <c r="E232" s="265">
        <f>H232*I231</f>
        <v>10.729687500000001</v>
      </c>
      <c r="F232" s="250">
        <f t="shared" si="52"/>
        <v>21.459375000000001</v>
      </c>
      <c r="G232" s="236"/>
      <c r="H232" s="238">
        <v>0.315</v>
      </c>
      <c r="I232" s="315"/>
    </row>
    <row r="233" spans="1:9" x14ac:dyDescent="0.35">
      <c r="A233" s="290"/>
      <c r="B233" s="293"/>
      <c r="C233" s="262"/>
      <c r="D233" s="264"/>
      <c r="E233" s="265"/>
      <c r="F233" s="251"/>
      <c r="G233" s="236"/>
      <c r="H233" s="238"/>
      <c r="I233" s="315"/>
    </row>
    <row r="234" spans="1:9" x14ac:dyDescent="0.35">
      <c r="A234" s="290"/>
      <c r="B234" s="293"/>
      <c r="C234" s="102" t="s">
        <v>122</v>
      </c>
      <c r="D234" s="22">
        <v>4.3</v>
      </c>
      <c r="E234" s="23">
        <f>H234*I231</f>
        <v>6.3015625000000002</v>
      </c>
      <c r="F234" s="96">
        <f t="shared" ref="F234:F236" si="53">D234*E234</f>
        <v>27.096718750000001</v>
      </c>
      <c r="G234" s="236"/>
      <c r="H234" s="14">
        <v>0.185</v>
      </c>
      <c r="I234" s="315"/>
    </row>
    <row r="235" spans="1:9" x14ac:dyDescent="0.35">
      <c r="A235" s="290"/>
      <c r="B235" s="293"/>
      <c r="C235" s="103" t="s">
        <v>123</v>
      </c>
      <c r="D235" s="104">
        <v>4.5</v>
      </c>
      <c r="E235" s="105">
        <f>H235*I231</f>
        <v>3.4743749999999998</v>
      </c>
      <c r="F235" s="96">
        <f t="shared" si="53"/>
        <v>15.634687499999998</v>
      </c>
      <c r="G235" s="236"/>
      <c r="H235" s="97">
        <v>0.10199999999999999</v>
      </c>
      <c r="I235" s="315"/>
    </row>
    <row r="236" spans="1:9" x14ac:dyDescent="0.35">
      <c r="A236" s="290"/>
      <c r="B236" s="293"/>
      <c r="C236" s="106" t="s">
        <v>124</v>
      </c>
      <c r="D236" s="16">
        <v>2</v>
      </c>
      <c r="E236" s="17">
        <f>H236*I231</f>
        <v>0.30656249999999996</v>
      </c>
      <c r="F236" s="96">
        <f t="shared" si="53"/>
        <v>0.61312499999999992</v>
      </c>
      <c r="G236" s="236"/>
      <c r="H236" s="97">
        <v>8.9999999999999993E-3</v>
      </c>
      <c r="I236" s="315"/>
    </row>
    <row r="237" spans="1:9" ht="29.5" thickBot="1" x14ac:dyDescent="0.4">
      <c r="A237" s="291"/>
      <c r="B237" s="293"/>
      <c r="C237" s="107" t="s">
        <v>125</v>
      </c>
      <c r="D237" s="108">
        <v>1.4</v>
      </c>
      <c r="E237" s="17">
        <f>H237*I231</f>
        <v>17.03125</v>
      </c>
      <c r="F237" s="96">
        <f>D237*E237</f>
        <v>23.84375</v>
      </c>
      <c r="G237" s="313"/>
      <c r="H237" s="97">
        <v>0.5</v>
      </c>
      <c r="I237" s="319"/>
    </row>
    <row r="238" spans="1:9" ht="43.5" x14ac:dyDescent="0.35">
      <c r="A238" s="289" t="s">
        <v>95</v>
      </c>
      <c r="B238" s="292" t="s">
        <v>11</v>
      </c>
      <c r="C238" s="99" t="s">
        <v>120</v>
      </c>
      <c r="D238" s="100">
        <v>1.5</v>
      </c>
      <c r="E238" s="101">
        <f>H238*I238</f>
        <v>16.536389999999997</v>
      </c>
      <c r="F238" s="96">
        <f t="shared" ref="F238:F239" si="54">D238*E238</f>
        <v>24.804584999999996</v>
      </c>
      <c r="G238" s="317">
        <f>SUM(F238:F244)</f>
        <v>135.43685999999997</v>
      </c>
      <c r="H238" s="14">
        <v>0.38900000000000001</v>
      </c>
      <c r="I238" s="320">
        <f>I217</f>
        <v>42.509999999999991</v>
      </c>
    </row>
    <row r="239" spans="1:9" x14ac:dyDescent="0.35">
      <c r="A239" s="290"/>
      <c r="B239" s="293"/>
      <c r="C239" s="261" t="s">
        <v>121</v>
      </c>
      <c r="D239" s="263">
        <v>2</v>
      </c>
      <c r="E239" s="265">
        <f>H239*I238</f>
        <v>13.390649999999997</v>
      </c>
      <c r="F239" s="250">
        <f t="shared" si="54"/>
        <v>26.781299999999995</v>
      </c>
      <c r="G239" s="236"/>
      <c r="H239" s="238">
        <v>0.315</v>
      </c>
      <c r="I239" s="315"/>
    </row>
    <row r="240" spans="1:9" x14ac:dyDescent="0.35">
      <c r="A240" s="290"/>
      <c r="B240" s="293"/>
      <c r="C240" s="262"/>
      <c r="D240" s="264"/>
      <c r="E240" s="265"/>
      <c r="F240" s="251"/>
      <c r="G240" s="236"/>
      <c r="H240" s="238"/>
      <c r="I240" s="315"/>
    </row>
    <row r="241" spans="1:9" x14ac:dyDescent="0.35">
      <c r="A241" s="290"/>
      <c r="B241" s="293"/>
      <c r="C241" s="102" t="s">
        <v>122</v>
      </c>
      <c r="D241" s="22">
        <v>4.3</v>
      </c>
      <c r="E241" s="23">
        <f>H241*I238</f>
        <v>7.8643499999999982</v>
      </c>
      <c r="F241" s="96">
        <f t="shared" ref="F241:F243" si="55">D241*E241</f>
        <v>33.816704999999992</v>
      </c>
      <c r="G241" s="236"/>
      <c r="H241" s="14">
        <v>0.185</v>
      </c>
      <c r="I241" s="315"/>
    </row>
    <row r="242" spans="1:9" x14ac:dyDescent="0.35">
      <c r="A242" s="290"/>
      <c r="B242" s="293"/>
      <c r="C242" s="103" t="s">
        <v>123</v>
      </c>
      <c r="D242" s="104">
        <v>4.5</v>
      </c>
      <c r="E242" s="105">
        <f>H242*I238</f>
        <v>4.3360199999999987</v>
      </c>
      <c r="F242" s="96">
        <f t="shared" si="55"/>
        <v>19.512089999999993</v>
      </c>
      <c r="G242" s="236"/>
      <c r="H242" s="97">
        <v>0.10199999999999999</v>
      </c>
      <c r="I242" s="315"/>
    </row>
    <row r="243" spans="1:9" x14ac:dyDescent="0.35">
      <c r="A243" s="290"/>
      <c r="B243" s="293"/>
      <c r="C243" s="106" t="s">
        <v>124</v>
      </c>
      <c r="D243" s="16">
        <v>2</v>
      </c>
      <c r="E243" s="17">
        <f>H243*I238</f>
        <v>0.38258999999999987</v>
      </c>
      <c r="F243" s="96">
        <f t="shared" si="55"/>
        <v>0.76517999999999975</v>
      </c>
      <c r="G243" s="236"/>
      <c r="H243" s="97">
        <v>8.9999999999999993E-3</v>
      </c>
      <c r="I243" s="315"/>
    </row>
    <row r="244" spans="1:9" ht="29.5" thickBot="1" x14ac:dyDescent="0.4">
      <c r="A244" s="291"/>
      <c r="B244" s="293"/>
      <c r="C244" s="107" t="s">
        <v>125</v>
      </c>
      <c r="D244" s="108">
        <v>1.4</v>
      </c>
      <c r="E244" s="17">
        <f>H244*I238</f>
        <v>21.254999999999995</v>
      </c>
      <c r="F244" s="96">
        <f>D244*E244</f>
        <v>29.756999999999991</v>
      </c>
      <c r="G244" s="313"/>
      <c r="H244" s="97">
        <v>0.5</v>
      </c>
      <c r="I244" s="319"/>
    </row>
    <row r="245" spans="1:9" ht="43.5" x14ac:dyDescent="0.35">
      <c r="A245" s="289" t="s">
        <v>96</v>
      </c>
      <c r="B245" s="292" t="s">
        <v>11</v>
      </c>
      <c r="C245" s="99" t="s">
        <v>120</v>
      </c>
      <c r="D245" s="100">
        <v>1.5</v>
      </c>
      <c r="E245" s="101">
        <f>H245*I245</f>
        <v>16.536389999999997</v>
      </c>
      <c r="F245" s="96">
        <f t="shared" ref="F245:F246" si="56">D245*E245</f>
        <v>24.804584999999996</v>
      </c>
      <c r="G245" s="317">
        <f>SUM(F245:F251)</f>
        <v>135.43685999999997</v>
      </c>
      <c r="H245" s="14">
        <v>0.38900000000000001</v>
      </c>
      <c r="I245" s="320">
        <f>I224</f>
        <v>42.509999999999991</v>
      </c>
    </row>
    <row r="246" spans="1:9" x14ac:dyDescent="0.35">
      <c r="A246" s="290"/>
      <c r="B246" s="293"/>
      <c r="C246" s="261" t="s">
        <v>121</v>
      </c>
      <c r="D246" s="263">
        <v>2</v>
      </c>
      <c r="E246" s="265">
        <f>H246*I245</f>
        <v>13.390649999999997</v>
      </c>
      <c r="F246" s="250">
        <f t="shared" si="56"/>
        <v>26.781299999999995</v>
      </c>
      <c r="G246" s="236"/>
      <c r="H246" s="238">
        <v>0.315</v>
      </c>
      <c r="I246" s="315"/>
    </row>
    <row r="247" spans="1:9" x14ac:dyDescent="0.35">
      <c r="A247" s="290"/>
      <c r="B247" s="293"/>
      <c r="C247" s="262"/>
      <c r="D247" s="264"/>
      <c r="E247" s="265"/>
      <c r="F247" s="251"/>
      <c r="G247" s="236"/>
      <c r="H247" s="238"/>
      <c r="I247" s="315"/>
    </row>
    <row r="248" spans="1:9" x14ac:dyDescent="0.35">
      <c r="A248" s="290"/>
      <c r="B248" s="293"/>
      <c r="C248" s="102" t="s">
        <v>122</v>
      </c>
      <c r="D248" s="22">
        <v>4.3</v>
      </c>
      <c r="E248" s="23">
        <f>H248*I245</f>
        <v>7.8643499999999982</v>
      </c>
      <c r="F248" s="96">
        <f t="shared" ref="F248:F250" si="57">D248*E248</f>
        <v>33.816704999999992</v>
      </c>
      <c r="G248" s="236"/>
      <c r="H248" s="14">
        <v>0.185</v>
      </c>
      <c r="I248" s="315"/>
    </row>
    <row r="249" spans="1:9" x14ac:dyDescent="0.35">
      <c r="A249" s="290"/>
      <c r="B249" s="293"/>
      <c r="C249" s="103" t="s">
        <v>123</v>
      </c>
      <c r="D249" s="104">
        <v>4.5</v>
      </c>
      <c r="E249" s="105">
        <f>H249*I245</f>
        <v>4.3360199999999987</v>
      </c>
      <c r="F249" s="96">
        <f t="shared" si="57"/>
        <v>19.512089999999993</v>
      </c>
      <c r="G249" s="236"/>
      <c r="H249" s="97">
        <v>0.10199999999999999</v>
      </c>
      <c r="I249" s="315"/>
    </row>
    <row r="250" spans="1:9" x14ac:dyDescent="0.35">
      <c r="A250" s="290"/>
      <c r="B250" s="293"/>
      <c r="C250" s="106" t="s">
        <v>124</v>
      </c>
      <c r="D250" s="16">
        <v>2</v>
      </c>
      <c r="E250" s="17">
        <f>H250*I245</f>
        <v>0.38258999999999987</v>
      </c>
      <c r="F250" s="96">
        <f t="shared" si="57"/>
        <v>0.76517999999999975</v>
      </c>
      <c r="G250" s="236"/>
      <c r="H250" s="97">
        <v>8.9999999999999993E-3</v>
      </c>
      <c r="I250" s="315"/>
    </row>
    <row r="251" spans="1:9" ht="29.5" thickBot="1" x14ac:dyDescent="0.4">
      <c r="A251" s="291"/>
      <c r="B251" s="293"/>
      <c r="C251" s="107" t="s">
        <v>125</v>
      </c>
      <c r="D251" s="108">
        <v>1.4</v>
      </c>
      <c r="E251" s="17">
        <f>H251*I245</f>
        <v>21.254999999999995</v>
      </c>
      <c r="F251" s="96">
        <f>D251*E251</f>
        <v>29.756999999999991</v>
      </c>
      <c r="G251" s="313"/>
      <c r="H251" s="97">
        <v>0.5</v>
      </c>
      <c r="I251" s="319"/>
    </row>
    <row r="252" spans="1:9" ht="43.5" x14ac:dyDescent="0.35">
      <c r="A252" s="289" t="s">
        <v>97</v>
      </c>
      <c r="B252" s="292" t="s">
        <v>11</v>
      </c>
      <c r="C252" s="99" t="s">
        <v>120</v>
      </c>
      <c r="D252" s="100">
        <v>1.5</v>
      </c>
      <c r="E252" s="101">
        <f>H252*I252</f>
        <v>13.2503125</v>
      </c>
      <c r="F252" s="96">
        <f t="shared" ref="F252:F253" si="58">D252*E252</f>
        <v>19.87546875</v>
      </c>
      <c r="G252" s="317">
        <f>SUM(F252:F258)</f>
        <v>108.52312500000001</v>
      </c>
      <c r="H252" s="14">
        <v>0.38900000000000001</v>
      </c>
      <c r="I252" s="320">
        <f>I231</f>
        <v>34.0625</v>
      </c>
    </row>
    <row r="253" spans="1:9" x14ac:dyDescent="0.35">
      <c r="A253" s="290"/>
      <c r="B253" s="293"/>
      <c r="C253" s="261" t="s">
        <v>121</v>
      </c>
      <c r="D253" s="263">
        <v>2</v>
      </c>
      <c r="E253" s="265">
        <f>H253*I252</f>
        <v>10.729687500000001</v>
      </c>
      <c r="F253" s="250">
        <f t="shared" si="58"/>
        <v>21.459375000000001</v>
      </c>
      <c r="G253" s="236"/>
      <c r="H253" s="238">
        <v>0.315</v>
      </c>
      <c r="I253" s="315"/>
    </row>
    <row r="254" spans="1:9" x14ac:dyDescent="0.35">
      <c r="A254" s="290"/>
      <c r="B254" s="293"/>
      <c r="C254" s="262"/>
      <c r="D254" s="264"/>
      <c r="E254" s="265"/>
      <c r="F254" s="251"/>
      <c r="G254" s="236"/>
      <c r="H254" s="238"/>
      <c r="I254" s="315"/>
    </row>
    <row r="255" spans="1:9" x14ac:dyDescent="0.35">
      <c r="A255" s="290"/>
      <c r="B255" s="293"/>
      <c r="C255" s="102" t="s">
        <v>122</v>
      </c>
      <c r="D255" s="22">
        <v>4.3</v>
      </c>
      <c r="E255" s="23">
        <f>H255*I252</f>
        <v>6.3015625000000002</v>
      </c>
      <c r="F255" s="96">
        <f t="shared" ref="F255:F257" si="59">D255*E255</f>
        <v>27.096718750000001</v>
      </c>
      <c r="G255" s="236"/>
      <c r="H255" s="14">
        <v>0.185</v>
      </c>
      <c r="I255" s="315"/>
    </row>
    <row r="256" spans="1:9" x14ac:dyDescent="0.35">
      <c r="A256" s="290"/>
      <c r="B256" s="293"/>
      <c r="C256" s="103" t="s">
        <v>123</v>
      </c>
      <c r="D256" s="104">
        <v>4.5</v>
      </c>
      <c r="E256" s="105">
        <f>H256*I252</f>
        <v>3.4743749999999998</v>
      </c>
      <c r="F256" s="96">
        <f t="shared" si="59"/>
        <v>15.634687499999998</v>
      </c>
      <c r="G256" s="236"/>
      <c r="H256" s="97">
        <v>0.10199999999999999</v>
      </c>
      <c r="I256" s="315"/>
    </row>
    <row r="257" spans="1:9" x14ac:dyDescent="0.35">
      <c r="A257" s="290"/>
      <c r="B257" s="293"/>
      <c r="C257" s="106" t="s">
        <v>124</v>
      </c>
      <c r="D257" s="16">
        <v>2</v>
      </c>
      <c r="E257" s="17">
        <f>H257*I252</f>
        <v>0.30656249999999996</v>
      </c>
      <c r="F257" s="96">
        <f t="shared" si="59"/>
        <v>0.61312499999999992</v>
      </c>
      <c r="G257" s="236"/>
      <c r="H257" s="97">
        <v>8.9999999999999993E-3</v>
      </c>
      <c r="I257" s="315"/>
    </row>
    <row r="258" spans="1:9" ht="29.5" thickBot="1" x14ac:dyDescent="0.4">
      <c r="A258" s="291"/>
      <c r="B258" s="293"/>
      <c r="C258" s="107" t="s">
        <v>125</v>
      </c>
      <c r="D258" s="108">
        <v>1.4</v>
      </c>
      <c r="E258" s="17">
        <f>H258*I252</f>
        <v>17.03125</v>
      </c>
      <c r="F258" s="96">
        <f>D258*E258</f>
        <v>23.84375</v>
      </c>
      <c r="G258" s="313"/>
      <c r="H258" s="97">
        <v>0.5</v>
      </c>
      <c r="I258" s="319"/>
    </row>
    <row r="259" spans="1:9" ht="43.5" x14ac:dyDescent="0.35">
      <c r="A259" s="289" t="s">
        <v>98</v>
      </c>
      <c r="B259" s="292" t="s">
        <v>27</v>
      </c>
      <c r="C259" s="99" t="s">
        <v>120</v>
      </c>
      <c r="D259" s="100">
        <v>1.5</v>
      </c>
      <c r="E259" s="101">
        <f>H259*I259</f>
        <v>13.2503125</v>
      </c>
      <c r="F259" s="96">
        <f t="shared" ref="F259:F260" si="60">D259*E259</f>
        <v>19.87546875</v>
      </c>
      <c r="G259" s="317">
        <f>SUM(F259:F265)</f>
        <v>108.52312500000001</v>
      </c>
      <c r="H259" s="14">
        <v>0.38900000000000001</v>
      </c>
      <c r="I259" s="320">
        <f>I196</f>
        <v>34.0625</v>
      </c>
    </row>
    <row r="260" spans="1:9" x14ac:dyDescent="0.35">
      <c r="A260" s="290"/>
      <c r="B260" s="293"/>
      <c r="C260" s="261" t="s">
        <v>121</v>
      </c>
      <c r="D260" s="263">
        <v>2</v>
      </c>
      <c r="E260" s="265">
        <f>H260*I259</f>
        <v>10.729687500000001</v>
      </c>
      <c r="F260" s="250">
        <f t="shared" si="60"/>
        <v>21.459375000000001</v>
      </c>
      <c r="G260" s="236"/>
      <c r="H260" s="238">
        <v>0.315</v>
      </c>
      <c r="I260" s="315"/>
    </row>
    <row r="261" spans="1:9" x14ac:dyDescent="0.35">
      <c r="A261" s="290"/>
      <c r="B261" s="293"/>
      <c r="C261" s="262"/>
      <c r="D261" s="264"/>
      <c r="E261" s="265"/>
      <c r="F261" s="251"/>
      <c r="G261" s="236"/>
      <c r="H261" s="238"/>
      <c r="I261" s="315"/>
    </row>
    <row r="262" spans="1:9" x14ac:dyDescent="0.35">
      <c r="A262" s="290"/>
      <c r="B262" s="293"/>
      <c r="C262" s="102" t="s">
        <v>122</v>
      </c>
      <c r="D262" s="22">
        <v>4.3</v>
      </c>
      <c r="E262" s="23">
        <f>H262*I259</f>
        <v>6.3015625000000002</v>
      </c>
      <c r="F262" s="96">
        <f t="shared" ref="F262:F264" si="61">D262*E262</f>
        <v>27.096718750000001</v>
      </c>
      <c r="G262" s="236"/>
      <c r="H262" s="14">
        <v>0.185</v>
      </c>
      <c r="I262" s="315"/>
    </row>
    <row r="263" spans="1:9" x14ac:dyDescent="0.35">
      <c r="A263" s="290"/>
      <c r="B263" s="293"/>
      <c r="C263" s="103" t="s">
        <v>123</v>
      </c>
      <c r="D263" s="104">
        <v>4.5</v>
      </c>
      <c r="E263" s="105">
        <f>H263*I259</f>
        <v>3.4743749999999998</v>
      </c>
      <c r="F263" s="96">
        <f t="shared" si="61"/>
        <v>15.634687499999998</v>
      </c>
      <c r="G263" s="236"/>
      <c r="H263" s="97">
        <v>0.10199999999999999</v>
      </c>
      <c r="I263" s="315"/>
    </row>
    <row r="264" spans="1:9" x14ac:dyDescent="0.35">
      <c r="A264" s="290"/>
      <c r="B264" s="293"/>
      <c r="C264" s="106" t="s">
        <v>124</v>
      </c>
      <c r="D264" s="16">
        <v>2</v>
      </c>
      <c r="E264" s="17">
        <f>H264*I259</f>
        <v>0.30656249999999996</v>
      </c>
      <c r="F264" s="96">
        <f t="shared" si="61"/>
        <v>0.61312499999999992</v>
      </c>
      <c r="G264" s="236"/>
      <c r="H264" s="97">
        <v>8.9999999999999993E-3</v>
      </c>
      <c r="I264" s="315"/>
    </row>
    <row r="265" spans="1:9" ht="29.5" thickBot="1" x14ac:dyDescent="0.4">
      <c r="A265" s="291"/>
      <c r="B265" s="293"/>
      <c r="C265" s="107" t="s">
        <v>125</v>
      </c>
      <c r="D265" s="108">
        <v>1.4</v>
      </c>
      <c r="E265" s="17">
        <f>H265*I259</f>
        <v>17.03125</v>
      </c>
      <c r="F265" s="96">
        <f>D265*E265</f>
        <v>23.84375</v>
      </c>
      <c r="G265" s="313"/>
      <c r="H265" s="97">
        <v>0.5</v>
      </c>
      <c r="I265" s="319"/>
    </row>
    <row r="266" spans="1:9" ht="43.5" x14ac:dyDescent="0.35">
      <c r="A266" s="289" t="s">
        <v>99</v>
      </c>
      <c r="B266" s="292" t="s">
        <v>11</v>
      </c>
      <c r="C266" s="99" t="s">
        <v>120</v>
      </c>
      <c r="D266" s="100">
        <v>1.5</v>
      </c>
      <c r="E266" s="101">
        <f>H266*I266</f>
        <v>16.536389999999997</v>
      </c>
      <c r="F266" s="96">
        <f t="shared" ref="F266:F267" si="62">D266*E266</f>
        <v>24.804584999999996</v>
      </c>
      <c r="G266" s="317">
        <f>SUM(F266:F272)</f>
        <v>135.43685999999997</v>
      </c>
      <c r="H266" s="14">
        <v>0.38900000000000001</v>
      </c>
      <c r="I266" s="320">
        <f>I245</f>
        <v>42.509999999999991</v>
      </c>
    </row>
    <row r="267" spans="1:9" x14ac:dyDescent="0.35">
      <c r="A267" s="290"/>
      <c r="B267" s="293"/>
      <c r="C267" s="261" t="s">
        <v>121</v>
      </c>
      <c r="D267" s="263">
        <v>2</v>
      </c>
      <c r="E267" s="265">
        <f>H267*I266</f>
        <v>13.390649999999997</v>
      </c>
      <c r="F267" s="250">
        <f t="shared" si="62"/>
        <v>26.781299999999995</v>
      </c>
      <c r="G267" s="236"/>
      <c r="H267" s="238">
        <v>0.315</v>
      </c>
      <c r="I267" s="315"/>
    </row>
    <row r="268" spans="1:9" x14ac:dyDescent="0.35">
      <c r="A268" s="290"/>
      <c r="B268" s="293"/>
      <c r="C268" s="262"/>
      <c r="D268" s="264"/>
      <c r="E268" s="265"/>
      <c r="F268" s="251"/>
      <c r="G268" s="236"/>
      <c r="H268" s="238"/>
      <c r="I268" s="315"/>
    </row>
    <row r="269" spans="1:9" x14ac:dyDescent="0.35">
      <c r="A269" s="290"/>
      <c r="B269" s="293"/>
      <c r="C269" s="102" t="s">
        <v>122</v>
      </c>
      <c r="D269" s="22">
        <v>4.3</v>
      </c>
      <c r="E269" s="23">
        <f>H269*I266</f>
        <v>7.8643499999999982</v>
      </c>
      <c r="F269" s="96">
        <f t="shared" ref="F269:F271" si="63">D269*E269</f>
        <v>33.816704999999992</v>
      </c>
      <c r="G269" s="236"/>
      <c r="H269" s="14">
        <v>0.185</v>
      </c>
      <c r="I269" s="315"/>
    </row>
    <row r="270" spans="1:9" x14ac:dyDescent="0.35">
      <c r="A270" s="290"/>
      <c r="B270" s="293"/>
      <c r="C270" s="103" t="s">
        <v>123</v>
      </c>
      <c r="D270" s="104">
        <v>4.5</v>
      </c>
      <c r="E270" s="105">
        <f>H270*I266</f>
        <v>4.3360199999999987</v>
      </c>
      <c r="F270" s="96">
        <f t="shared" si="63"/>
        <v>19.512089999999993</v>
      </c>
      <c r="G270" s="236"/>
      <c r="H270" s="97">
        <v>0.10199999999999999</v>
      </c>
      <c r="I270" s="315"/>
    </row>
    <row r="271" spans="1:9" x14ac:dyDescent="0.35">
      <c r="A271" s="290"/>
      <c r="B271" s="293"/>
      <c r="C271" s="106" t="s">
        <v>124</v>
      </c>
      <c r="D271" s="16">
        <v>2</v>
      </c>
      <c r="E271" s="17">
        <f>H271*I266</f>
        <v>0.38258999999999987</v>
      </c>
      <c r="F271" s="96">
        <f t="shared" si="63"/>
        <v>0.76517999999999975</v>
      </c>
      <c r="G271" s="236"/>
      <c r="H271" s="97">
        <v>8.9999999999999993E-3</v>
      </c>
      <c r="I271" s="315"/>
    </row>
    <row r="272" spans="1:9" ht="29.5" thickBot="1" x14ac:dyDescent="0.4">
      <c r="A272" s="291"/>
      <c r="B272" s="293"/>
      <c r="C272" s="107" t="s">
        <v>125</v>
      </c>
      <c r="D272" s="108">
        <v>1.4</v>
      </c>
      <c r="E272" s="17">
        <f>H272*I266</f>
        <v>21.254999999999995</v>
      </c>
      <c r="F272" s="96">
        <f>D272*E272</f>
        <v>29.756999999999991</v>
      </c>
      <c r="G272" s="313"/>
      <c r="H272" s="97">
        <v>0.5</v>
      </c>
      <c r="I272" s="319"/>
    </row>
    <row r="273" spans="1:10" ht="43.5" x14ac:dyDescent="0.35">
      <c r="A273" s="289" t="s">
        <v>100</v>
      </c>
      <c r="B273" s="292" t="s">
        <v>11</v>
      </c>
      <c r="C273" s="99" t="s">
        <v>120</v>
      </c>
      <c r="D273" s="100">
        <v>1.5</v>
      </c>
      <c r="E273" s="101">
        <f>H273*I273</f>
        <v>13.2503125</v>
      </c>
      <c r="F273" s="96">
        <f t="shared" ref="F273:F274" si="64">D273*E273</f>
        <v>19.87546875</v>
      </c>
      <c r="G273" s="317">
        <f>SUM(F273:F279)</f>
        <v>108.52312500000001</v>
      </c>
      <c r="H273" s="14">
        <v>0.38900000000000001</v>
      </c>
      <c r="I273" s="320">
        <f>I252</f>
        <v>34.0625</v>
      </c>
    </row>
    <row r="274" spans="1:10" x14ac:dyDescent="0.35">
      <c r="A274" s="290"/>
      <c r="B274" s="293"/>
      <c r="C274" s="261" t="s">
        <v>121</v>
      </c>
      <c r="D274" s="263">
        <v>2</v>
      </c>
      <c r="E274" s="265">
        <f>H274*I273</f>
        <v>10.729687500000001</v>
      </c>
      <c r="F274" s="250">
        <f t="shared" si="64"/>
        <v>21.459375000000001</v>
      </c>
      <c r="G274" s="236"/>
      <c r="H274" s="238">
        <v>0.315</v>
      </c>
      <c r="I274" s="315"/>
    </row>
    <row r="275" spans="1:10" x14ac:dyDescent="0.35">
      <c r="A275" s="290"/>
      <c r="B275" s="293"/>
      <c r="C275" s="262"/>
      <c r="D275" s="264"/>
      <c r="E275" s="265"/>
      <c r="F275" s="251"/>
      <c r="G275" s="236"/>
      <c r="H275" s="238"/>
      <c r="I275" s="315"/>
    </row>
    <row r="276" spans="1:10" ht="15" thickBot="1" x14ac:dyDescent="0.4">
      <c r="A276" s="290"/>
      <c r="B276" s="293"/>
      <c r="C276" s="102" t="s">
        <v>122</v>
      </c>
      <c r="D276" s="22">
        <v>4.3</v>
      </c>
      <c r="E276" s="23">
        <f>H276*I273</f>
        <v>6.3015625000000002</v>
      </c>
      <c r="F276" s="96">
        <f t="shared" ref="F276:F278" si="65">D276*E276</f>
        <v>27.096718750000001</v>
      </c>
      <c r="G276" s="236"/>
      <c r="H276" s="14">
        <v>0.185</v>
      </c>
      <c r="I276" s="315"/>
    </row>
    <row r="277" spans="1:10" x14ac:dyDescent="0.35">
      <c r="A277" s="290"/>
      <c r="B277" s="293"/>
      <c r="C277" s="103" t="s">
        <v>123</v>
      </c>
      <c r="D277" s="104">
        <v>4.5</v>
      </c>
      <c r="E277" s="105">
        <f>H277*I273</f>
        <v>3.4743749999999998</v>
      </c>
      <c r="F277" s="96">
        <f t="shared" si="65"/>
        <v>15.634687499999998</v>
      </c>
      <c r="G277" s="236"/>
      <c r="H277" s="97">
        <v>0.10199999999999999</v>
      </c>
      <c r="I277" s="315"/>
      <c r="J277" s="272" t="s">
        <v>144</v>
      </c>
    </row>
    <row r="278" spans="1:10" x14ac:dyDescent="0.35">
      <c r="A278" s="290"/>
      <c r="B278" s="293"/>
      <c r="C278" s="106" t="s">
        <v>124</v>
      </c>
      <c r="D278" s="16">
        <v>2</v>
      </c>
      <c r="E278" s="17">
        <f>H278*I273</f>
        <v>0.30656249999999996</v>
      </c>
      <c r="F278" s="96">
        <f t="shared" si="65"/>
        <v>0.61312499999999992</v>
      </c>
      <c r="G278" s="236"/>
      <c r="H278" s="97">
        <v>8.9999999999999993E-3</v>
      </c>
      <c r="I278" s="315"/>
      <c r="J278" s="273"/>
    </row>
    <row r="279" spans="1:10" ht="29.5" thickBot="1" x14ac:dyDescent="0.4">
      <c r="A279" s="290"/>
      <c r="B279" s="293"/>
      <c r="C279" s="158" t="s">
        <v>125</v>
      </c>
      <c r="D279" s="159">
        <v>1.4</v>
      </c>
      <c r="E279" s="17">
        <f>H279*I273</f>
        <v>17.03125</v>
      </c>
      <c r="F279" s="96">
        <f>D279*E279</f>
        <v>23.84375</v>
      </c>
      <c r="G279" s="313"/>
      <c r="H279" s="97">
        <v>0.5</v>
      </c>
      <c r="I279" s="319"/>
      <c r="J279" s="274"/>
    </row>
    <row r="280" spans="1:10" ht="43" thickBot="1" x14ac:dyDescent="0.6">
      <c r="A280" s="44" t="s">
        <v>38</v>
      </c>
      <c r="B280" s="325">
        <f>SUM(G154:G274)</f>
        <v>2000.5767349999999</v>
      </c>
      <c r="C280" s="326"/>
      <c r="D280" s="326"/>
      <c r="E280" s="326"/>
      <c r="F280" s="326"/>
      <c r="G280" s="327"/>
      <c r="H280" s="44" t="s">
        <v>39</v>
      </c>
      <c r="I280" s="46">
        <f>SUM(I154:I279)</f>
        <v>801.69499999999994</v>
      </c>
      <c r="J280" s="176">
        <f>B280/I280</f>
        <v>2.4954337185588034</v>
      </c>
    </row>
    <row r="281" spans="1:10" x14ac:dyDescent="0.35">
      <c r="A281" s="125"/>
      <c r="B281" s="140"/>
      <c r="C281" s="130"/>
      <c r="D281" s="130"/>
    </row>
    <row r="282" spans="1:10" x14ac:dyDescent="0.35">
      <c r="A282" s="125"/>
      <c r="B282" s="140"/>
      <c r="C282" s="130"/>
      <c r="D282" s="130"/>
    </row>
    <row r="283" spans="1:10" x14ac:dyDescent="0.35">
      <c r="A283" s="125"/>
      <c r="B283" s="140"/>
      <c r="C283" s="130"/>
      <c r="D283" s="130"/>
    </row>
    <row r="284" spans="1:10" x14ac:dyDescent="0.35">
      <c r="A284" s="125"/>
      <c r="B284" s="140"/>
      <c r="C284" s="130"/>
      <c r="D284" s="130"/>
    </row>
    <row r="285" spans="1:10" x14ac:dyDescent="0.35">
      <c r="A285" s="125"/>
      <c r="B285" s="140"/>
      <c r="C285" s="130"/>
      <c r="D285" s="130"/>
    </row>
    <row r="286" spans="1:10" x14ac:dyDescent="0.35">
      <c r="A286" s="125"/>
      <c r="B286" s="140"/>
      <c r="C286" s="130"/>
      <c r="D286" s="130"/>
    </row>
  </sheetData>
  <mergeCells count="341">
    <mergeCell ref="R1:R17"/>
    <mergeCell ref="W2:W17"/>
    <mergeCell ref="S3:S6"/>
    <mergeCell ref="T3:T6"/>
    <mergeCell ref="U3:U6"/>
    <mergeCell ref="V3:V6"/>
    <mergeCell ref="S8:S9"/>
    <mergeCell ref="T8:T9"/>
    <mergeCell ref="U8:U9"/>
    <mergeCell ref="S10:S12"/>
    <mergeCell ref="T10:T12"/>
    <mergeCell ref="J1:J3"/>
    <mergeCell ref="M1:O1"/>
    <mergeCell ref="M2:O2"/>
    <mergeCell ref="M3:O3"/>
    <mergeCell ref="M4:O4"/>
    <mergeCell ref="M5:O5"/>
    <mergeCell ref="M6:O6"/>
    <mergeCell ref="M7:O7"/>
    <mergeCell ref="K1:L11"/>
    <mergeCell ref="M8:O8"/>
    <mergeCell ref="M9:O9"/>
    <mergeCell ref="M10:O10"/>
    <mergeCell ref="M11:O11"/>
    <mergeCell ref="A1:I1"/>
    <mergeCell ref="A3:A16"/>
    <mergeCell ref="B3:B16"/>
    <mergeCell ref="G3:G16"/>
    <mergeCell ref="I3:I16"/>
    <mergeCell ref="C4:C5"/>
    <mergeCell ref="D4:D5"/>
    <mergeCell ref="E4:E5"/>
    <mergeCell ref="F4:F5"/>
    <mergeCell ref="H4:H5"/>
    <mergeCell ref="C7:C8"/>
    <mergeCell ref="D7:D8"/>
    <mergeCell ref="H7:H8"/>
    <mergeCell ref="C9:C11"/>
    <mergeCell ref="H9:H11"/>
    <mergeCell ref="A17:A30"/>
    <mergeCell ref="B17:B30"/>
    <mergeCell ref="G17:G30"/>
    <mergeCell ref="H23:H25"/>
    <mergeCell ref="I31:I44"/>
    <mergeCell ref="C32:C33"/>
    <mergeCell ref="D32:D33"/>
    <mergeCell ref="E32:E33"/>
    <mergeCell ref="F32:F33"/>
    <mergeCell ref="H32:H33"/>
    <mergeCell ref="C35:C36"/>
    <mergeCell ref="I17:I30"/>
    <mergeCell ref="C18:C19"/>
    <mergeCell ref="D18:D19"/>
    <mergeCell ref="E18:E19"/>
    <mergeCell ref="F18:F19"/>
    <mergeCell ref="H18:H19"/>
    <mergeCell ref="C21:C22"/>
    <mergeCell ref="D21:D22"/>
    <mergeCell ref="H21:H22"/>
    <mergeCell ref="C23:C25"/>
    <mergeCell ref="D35:D36"/>
    <mergeCell ref="H35:H36"/>
    <mergeCell ref="C37:C39"/>
    <mergeCell ref="H37:H39"/>
    <mergeCell ref="A45:A58"/>
    <mergeCell ref="B45:B58"/>
    <mergeCell ref="G45:G58"/>
    <mergeCell ref="H51:H53"/>
    <mergeCell ref="A31:A44"/>
    <mergeCell ref="B31:B44"/>
    <mergeCell ref="G31:G44"/>
    <mergeCell ref="I59:I72"/>
    <mergeCell ref="C60:C61"/>
    <mergeCell ref="D60:D61"/>
    <mergeCell ref="E60:E61"/>
    <mergeCell ref="F60:F61"/>
    <mergeCell ref="H60:H61"/>
    <mergeCell ref="C63:C64"/>
    <mergeCell ref="I45:I58"/>
    <mergeCell ref="C46:C47"/>
    <mergeCell ref="D46:D47"/>
    <mergeCell ref="E46:E47"/>
    <mergeCell ref="F46:F47"/>
    <mergeCell ref="H46:H47"/>
    <mergeCell ref="C49:C50"/>
    <mergeCell ref="D49:D50"/>
    <mergeCell ref="H49:H50"/>
    <mergeCell ref="C51:C53"/>
    <mergeCell ref="D63:D64"/>
    <mergeCell ref="H63:H64"/>
    <mergeCell ref="C65:C67"/>
    <mergeCell ref="H65:H67"/>
    <mergeCell ref="A73:A86"/>
    <mergeCell ref="B73:B86"/>
    <mergeCell ref="G73:G86"/>
    <mergeCell ref="H79:H81"/>
    <mergeCell ref="A59:A72"/>
    <mergeCell ref="B59:B72"/>
    <mergeCell ref="G59:G72"/>
    <mergeCell ref="I87:I100"/>
    <mergeCell ref="C88:C89"/>
    <mergeCell ref="D88:D89"/>
    <mergeCell ref="E88:E89"/>
    <mergeCell ref="F88:F89"/>
    <mergeCell ref="H88:H89"/>
    <mergeCell ref="C91:C92"/>
    <mergeCell ref="I73:I86"/>
    <mergeCell ref="C74:C75"/>
    <mergeCell ref="D74:D75"/>
    <mergeCell ref="E74:E75"/>
    <mergeCell ref="F74:F75"/>
    <mergeCell ref="H74:H75"/>
    <mergeCell ref="C77:C78"/>
    <mergeCell ref="D77:D78"/>
    <mergeCell ref="H77:H78"/>
    <mergeCell ref="C79:C81"/>
    <mergeCell ref="D91:D92"/>
    <mergeCell ref="H91:H92"/>
    <mergeCell ref="C93:C95"/>
    <mergeCell ref="H93:H95"/>
    <mergeCell ref="A101:A114"/>
    <mergeCell ref="B101:B114"/>
    <mergeCell ref="G101:G114"/>
    <mergeCell ref="H107:H109"/>
    <mergeCell ref="A87:A100"/>
    <mergeCell ref="B87:B100"/>
    <mergeCell ref="G87:G100"/>
    <mergeCell ref="I115:I128"/>
    <mergeCell ref="C116:C117"/>
    <mergeCell ref="D116:D117"/>
    <mergeCell ref="E116:E117"/>
    <mergeCell ref="F116:F117"/>
    <mergeCell ref="H116:H117"/>
    <mergeCell ref="C119:C120"/>
    <mergeCell ref="I101:I114"/>
    <mergeCell ref="C102:C103"/>
    <mergeCell ref="D102:D103"/>
    <mergeCell ref="E102:E103"/>
    <mergeCell ref="F102:F103"/>
    <mergeCell ref="H102:H103"/>
    <mergeCell ref="C105:C106"/>
    <mergeCell ref="D105:D106"/>
    <mergeCell ref="H105:H106"/>
    <mergeCell ref="C107:C109"/>
    <mergeCell ref="D147:D148"/>
    <mergeCell ref="H147:H148"/>
    <mergeCell ref="C149:C151"/>
    <mergeCell ref="H149:H151"/>
    <mergeCell ref="D119:D120"/>
    <mergeCell ref="H119:H120"/>
    <mergeCell ref="C121:C123"/>
    <mergeCell ref="H121:H123"/>
    <mergeCell ref="A129:A142"/>
    <mergeCell ref="B129:B142"/>
    <mergeCell ref="G129:G142"/>
    <mergeCell ref="H135:H137"/>
    <mergeCell ref="A115:A128"/>
    <mergeCell ref="B115:B128"/>
    <mergeCell ref="G115:G128"/>
    <mergeCell ref="I129:I142"/>
    <mergeCell ref="C130:C131"/>
    <mergeCell ref="D130:D131"/>
    <mergeCell ref="E130:E131"/>
    <mergeCell ref="F130:F131"/>
    <mergeCell ref="H130:H131"/>
    <mergeCell ref="C133:C134"/>
    <mergeCell ref="D133:D134"/>
    <mergeCell ref="H133:H134"/>
    <mergeCell ref="C135:C137"/>
    <mergeCell ref="A157:A170"/>
    <mergeCell ref="B157:B170"/>
    <mergeCell ref="G157:G170"/>
    <mergeCell ref="H163:H165"/>
    <mergeCell ref="A143:A156"/>
    <mergeCell ref="B143:B156"/>
    <mergeCell ref="G143:G156"/>
    <mergeCell ref="I157:I170"/>
    <mergeCell ref="C158:C159"/>
    <mergeCell ref="D158:D159"/>
    <mergeCell ref="E158:E159"/>
    <mergeCell ref="F158:F159"/>
    <mergeCell ref="H158:H159"/>
    <mergeCell ref="C161:C162"/>
    <mergeCell ref="D161:D162"/>
    <mergeCell ref="H161:H162"/>
    <mergeCell ref="C163:C165"/>
    <mergeCell ref="I143:I156"/>
    <mergeCell ref="C144:C145"/>
    <mergeCell ref="D144:D145"/>
    <mergeCell ref="E144:E145"/>
    <mergeCell ref="F144:F145"/>
    <mergeCell ref="H144:H145"/>
    <mergeCell ref="C147:C148"/>
    <mergeCell ref="D175:D176"/>
    <mergeCell ref="H175:H176"/>
    <mergeCell ref="C177:C179"/>
    <mergeCell ref="H177:H179"/>
    <mergeCell ref="B185:G185"/>
    <mergeCell ref="A171:A184"/>
    <mergeCell ref="B171:B184"/>
    <mergeCell ref="G171:G184"/>
    <mergeCell ref="I171:I184"/>
    <mergeCell ref="C172:C173"/>
    <mergeCell ref="D172:D173"/>
    <mergeCell ref="E172:E173"/>
    <mergeCell ref="F172:F173"/>
    <mergeCell ref="H172:H173"/>
    <mergeCell ref="C175:C176"/>
    <mergeCell ref="A245:A251"/>
    <mergeCell ref="B245:B251"/>
    <mergeCell ref="A252:A258"/>
    <mergeCell ref="B252:B258"/>
    <mergeCell ref="A259:A265"/>
    <mergeCell ref="B259:B265"/>
    <mergeCell ref="A266:A272"/>
    <mergeCell ref="B266:B272"/>
    <mergeCell ref="A187:I187"/>
    <mergeCell ref="I189:I195"/>
    <mergeCell ref="H190:H191"/>
    <mergeCell ref="I196:I202"/>
    <mergeCell ref="H197:H198"/>
    <mergeCell ref="A210:A216"/>
    <mergeCell ref="B210:B216"/>
    <mergeCell ref="G203:G209"/>
    <mergeCell ref="I203:I209"/>
    <mergeCell ref="C204:C205"/>
    <mergeCell ref="D204:D205"/>
    <mergeCell ref="E204:E205"/>
    <mergeCell ref="F204:F205"/>
    <mergeCell ref="H204:H205"/>
    <mergeCell ref="B189:B195"/>
    <mergeCell ref="A189:A195"/>
    <mergeCell ref="G189:G195"/>
    <mergeCell ref="C190:C191"/>
    <mergeCell ref="D190:D191"/>
    <mergeCell ref="E190:E191"/>
    <mergeCell ref="F190:F191"/>
    <mergeCell ref="G196:G202"/>
    <mergeCell ref="C197:C198"/>
    <mergeCell ref="D197:D198"/>
    <mergeCell ref="E197:E198"/>
    <mergeCell ref="F197:F198"/>
    <mergeCell ref="F225:F226"/>
    <mergeCell ref="H225:H226"/>
    <mergeCell ref="A196:A202"/>
    <mergeCell ref="B196:B202"/>
    <mergeCell ref="A203:A209"/>
    <mergeCell ref="B203:B209"/>
    <mergeCell ref="A224:A230"/>
    <mergeCell ref="B224:B230"/>
    <mergeCell ref="A238:A244"/>
    <mergeCell ref="B238:B244"/>
    <mergeCell ref="A217:A223"/>
    <mergeCell ref="B217:B223"/>
    <mergeCell ref="G217:G223"/>
    <mergeCell ref="G210:G216"/>
    <mergeCell ref="A231:A237"/>
    <mergeCell ref="B231:B237"/>
    <mergeCell ref="G238:G244"/>
    <mergeCell ref="I210:I216"/>
    <mergeCell ref="C211:C212"/>
    <mergeCell ref="D211:D212"/>
    <mergeCell ref="E211:E212"/>
    <mergeCell ref="F211:F212"/>
    <mergeCell ref="H211:H212"/>
    <mergeCell ref="G231:G237"/>
    <mergeCell ref="I231:I237"/>
    <mergeCell ref="C232:C233"/>
    <mergeCell ref="D232:D233"/>
    <mergeCell ref="E232:E233"/>
    <mergeCell ref="F232:F233"/>
    <mergeCell ref="H232:H233"/>
    <mergeCell ref="I217:I223"/>
    <mergeCell ref="C218:C219"/>
    <mergeCell ref="D218:D219"/>
    <mergeCell ref="E218:E219"/>
    <mergeCell ref="F218:F219"/>
    <mergeCell ref="H218:H219"/>
    <mergeCell ref="G224:G230"/>
    <mergeCell ref="I224:I230"/>
    <mergeCell ref="C225:C226"/>
    <mergeCell ref="D225:D226"/>
    <mergeCell ref="E225:E226"/>
    <mergeCell ref="I238:I244"/>
    <mergeCell ref="C239:C240"/>
    <mergeCell ref="D239:D240"/>
    <mergeCell ref="E239:E240"/>
    <mergeCell ref="F239:F240"/>
    <mergeCell ref="H239:H240"/>
    <mergeCell ref="G245:G251"/>
    <mergeCell ref="I245:I251"/>
    <mergeCell ref="C246:C247"/>
    <mergeCell ref="D246:D247"/>
    <mergeCell ref="E246:E247"/>
    <mergeCell ref="F246:F247"/>
    <mergeCell ref="H246:H247"/>
    <mergeCell ref="A273:A279"/>
    <mergeCell ref="B273:B279"/>
    <mergeCell ref="G266:G272"/>
    <mergeCell ref="I266:I272"/>
    <mergeCell ref="C267:C268"/>
    <mergeCell ref="D267:D268"/>
    <mergeCell ref="E267:E268"/>
    <mergeCell ref="F267:F268"/>
    <mergeCell ref="H267:H268"/>
    <mergeCell ref="B280:G280"/>
    <mergeCell ref="J182:J184"/>
    <mergeCell ref="J277:J279"/>
    <mergeCell ref="G273:G279"/>
    <mergeCell ref="I273:I279"/>
    <mergeCell ref="C274:C275"/>
    <mergeCell ref="D274:D275"/>
    <mergeCell ref="E274:E275"/>
    <mergeCell ref="F274:F275"/>
    <mergeCell ref="H274:H275"/>
    <mergeCell ref="G252:G258"/>
    <mergeCell ref="I252:I258"/>
    <mergeCell ref="C253:C254"/>
    <mergeCell ref="D253:D254"/>
    <mergeCell ref="E253:E254"/>
    <mergeCell ref="F253:F254"/>
    <mergeCell ref="H253:H254"/>
    <mergeCell ref="G259:G265"/>
    <mergeCell ref="I259:I265"/>
    <mergeCell ref="C260:C261"/>
    <mergeCell ref="D260:D261"/>
    <mergeCell ref="E260:E261"/>
    <mergeCell ref="F260:F261"/>
    <mergeCell ref="H260:H261"/>
    <mergeCell ref="K188:L198"/>
    <mergeCell ref="M188:O188"/>
    <mergeCell ref="M189:O189"/>
    <mergeCell ref="M190:O190"/>
    <mergeCell ref="M191:O191"/>
    <mergeCell ref="M192:O192"/>
    <mergeCell ref="M193:O193"/>
    <mergeCell ref="M194:O194"/>
    <mergeCell ref="M195:O195"/>
    <mergeCell ref="M196:O196"/>
    <mergeCell ref="M197:O197"/>
    <mergeCell ref="M198:O19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321BE-C984-45E2-9C46-2F2F4A4BBD83}">
  <dimension ref="A1:W184"/>
  <sheetViews>
    <sheetView topLeftCell="C1" zoomScale="74" workbookViewId="0">
      <selection activeCell="R1" sqref="R1:W17"/>
    </sheetView>
  </sheetViews>
  <sheetFormatPr baseColWidth="10" defaultRowHeight="14.5" x14ac:dyDescent="0.35"/>
  <cols>
    <col min="1" max="1" width="29.36328125" customWidth="1"/>
    <col min="4" max="4" width="13.81640625" customWidth="1"/>
    <col min="5" max="5" width="13.90625" customWidth="1"/>
    <col min="6" max="6" width="17.08984375" customWidth="1"/>
    <col min="10" max="10" width="21.90625" customWidth="1"/>
  </cols>
  <sheetData>
    <row r="1" spans="1:23" ht="29" thickBot="1" x14ac:dyDescent="0.7">
      <c r="A1" s="257" t="s">
        <v>0</v>
      </c>
      <c r="B1" s="258"/>
      <c r="C1" s="258"/>
      <c r="D1" s="258"/>
      <c r="E1" s="258"/>
      <c r="F1" s="258"/>
      <c r="G1" s="258"/>
      <c r="H1" s="258"/>
      <c r="I1" s="260"/>
      <c r="J1" s="275" t="s">
        <v>145</v>
      </c>
      <c r="K1" s="277" t="s">
        <v>115</v>
      </c>
      <c r="L1" s="278"/>
      <c r="M1" s="284" t="s">
        <v>165</v>
      </c>
      <c r="N1" s="285"/>
      <c r="O1" s="286"/>
      <c r="P1" s="178">
        <v>180</v>
      </c>
      <c r="R1" s="382" t="s">
        <v>1</v>
      </c>
      <c r="S1" s="369" t="s">
        <v>3</v>
      </c>
      <c r="T1" s="2" t="s">
        <v>5</v>
      </c>
      <c r="U1" s="2" t="s">
        <v>4</v>
      </c>
      <c r="V1" s="2" t="s">
        <v>6</v>
      </c>
      <c r="W1" s="3" t="s">
        <v>7</v>
      </c>
    </row>
    <row r="2" spans="1:23" ht="26.5" customHeight="1" thickBot="1" x14ac:dyDescent="0.65">
      <c r="A2" s="1" t="s">
        <v>101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276"/>
      <c r="K2" s="279"/>
      <c r="L2" s="251"/>
      <c r="M2" s="284" t="s">
        <v>165</v>
      </c>
      <c r="N2" s="285"/>
      <c r="O2" s="286"/>
      <c r="P2" s="179">
        <v>38</v>
      </c>
      <c r="R2" s="383"/>
      <c r="S2" s="370" t="s">
        <v>12</v>
      </c>
      <c r="T2" s="6" t="e">
        <f>E2+E21+E35+E50+E64+E78+E92+E106+E120+E135</f>
        <v>#VALUE!</v>
      </c>
      <c r="U2" s="5">
        <v>5</v>
      </c>
      <c r="V2" s="7" t="e">
        <f>+T2*U2</f>
        <v>#VALUE!</v>
      </c>
      <c r="W2" s="392" t="e">
        <f>SUM(V2:V17)</f>
        <v>#VALUE!</v>
      </c>
    </row>
    <row r="3" spans="1:23" x14ac:dyDescent="0.35">
      <c r="A3" s="289" t="s">
        <v>102</v>
      </c>
      <c r="B3" s="292" t="s">
        <v>11</v>
      </c>
      <c r="C3" s="52" t="s">
        <v>72</v>
      </c>
      <c r="D3" s="53">
        <v>5</v>
      </c>
      <c r="E3" s="54">
        <f>H3*I3</f>
        <v>4.3654500000000001</v>
      </c>
      <c r="F3" s="30">
        <f t="shared" ref="F3:F4" si="0">D3*E3</f>
        <v>21.827249999999999</v>
      </c>
      <c r="G3" s="295">
        <f>SUM(F3:F16)</f>
        <v>152.34344499999997</v>
      </c>
      <c r="H3" s="14">
        <v>0.26700000000000002</v>
      </c>
      <c r="I3" s="242">
        <f>P6*P3</f>
        <v>16.349999999999998</v>
      </c>
      <c r="J3" s="276"/>
      <c r="K3" s="279"/>
      <c r="L3" s="251"/>
      <c r="M3" s="266" t="s">
        <v>164</v>
      </c>
      <c r="N3" s="267"/>
      <c r="O3" s="268"/>
      <c r="P3" s="179">
        <f>AVERAGE(P1:P2)</f>
        <v>109</v>
      </c>
      <c r="R3" s="383"/>
      <c r="S3" s="371" t="s">
        <v>13</v>
      </c>
      <c r="T3" s="249">
        <f>+E3+E22+E36+E51+E65+E79+E93+E107+E121+E136</f>
        <v>20.371499999999997</v>
      </c>
      <c r="U3" s="247">
        <v>5.9</v>
      </c>
      <c r="V3" s="250">
        <f>T3*U3</f>
        <v>120.19184999999999</v>
      </c>
      <c r="W3" s="393"/>
    </row>
    <row r="4" spans="1:23" ht="24" thickBot="1" x14ac:dyDescent="0.6">
      <c r="A4" s="290"/>
      <c r="B4" s="293"/>
      <c r="C4" s="245" t="s">
        <v>13</v>
      </c>
      <c r="D4" s="247">
        <v>5.9</v>
      </c>
      <c r="E4" s="249">
        <f>H4*I3</f>
        <v>1.5205499999999998</v>
      </c>
      <c r="F4" s="250">
        <f t="shared" si="0"/>
        <v>8.9712449999999997</v>
      </c>
      <c r="G4" s="296"/>
      <c r="H4" s="238">
        <v>9.2999999999999999E-2</v>
      </c>
      <c r="I4" s="243"/>
      <c r="J4" s="183">
        <f>J120+J184</f>
        <v>12.744692444684295</v>
      </c>
      <c r="K4" s="279"/>
      <c r="L4" s="251"/>
      <c r="M4" s="266" t="s">
        <v>154</v>
      </c>
      <c r="N4" s="267"/>
      <c r="O4" s="268"/>
      <c r="P4" s="180">
        <v>0.13</v>
      </c>
      <c r="R4" s="383"/>
      <c r="S4" s="371"/>
      <c r="T4" s="249"/>
      <c r="U4" s="247"/>
      <c r="V4" s="250"/>
      <c r="W4" s="393"/>
    </row>
    <row r="5" spans="1:23" x14ac:dyDescent="0.35">
      <c r="A5" s="290"/>
      <c r="B5" s="293"/>
      <c r="C5" s="246"/>
      <c r="D5" s="248"/>
      <c r="E5" s="249"/>
      <c r="F5" s="251"/>
      <c r="G5" s="296"/>
      <c r="H5" s="251"/>
      <c r="I5" s="243"/>
      <c r="K5" s="279"/>
      <c r="L5" s="251"/>
      <c r="M5" s="266" t="s">
        <v>155</v>
      </c>
      <c r="N5" s="267"/>
      <c r="O5" s="268"/>
      <c r="P5" s="180">
        <v>0.1</v>
      </c>
      <c r="R5" s="383"/>
      <c r="S5" s="371"/>
      <c r="T5" s="249"/>
      <c r="U5" s="247"/>
      <c r="V5" s="250"/>
      <c r="W5" s="393"/>
    </row>
    <row r="6" spans="1:23" x14ac:dyDescent="0.35">
      <c r="A6" s="290"/>
      <c r="B6" s="293"/>
      <c r="C6" s="55" t="s">
        <v>14</v>
      </c>
      <c r="D6" s="56">
        <v>3</v>
      </c>
      <c r="E6" s="57">
        <f>H6*I3</f>
        <v>4.2019499999999992</v>
      </c>
      <c r="F6" s="30">
        <f t="shared" ref="F6:F7" si="1">D6*E6</f>
        <v>12.605849999999997</v>
      </c>
      <c r="G6" s="296"/>
      <c r="H6" s="14">
        <v>0.25700000000000001</v>
      </c>
      <c r="I6" s="243"/>
      <c r="J6" s="224"/>
      <c r="K6" s="279"/>
      <c r="L6" s="251"/>
      <c r="M6" s="266" t="s">
        <v>148</v>
      </c>
      <c r="N6" s="267"/>
      <c r="O6" s="268"/>
      <c r="P6" s="180">
        <v>0.15</v>
      </c>
      <c r="R6" s="383"/>
      <c r="S6" s="372"/>
      <c r="T6" s="249"/>
      <c r="U6" s="248"/>
      <c r="V6" s="251"/>
      <c r="W6" s="393"/>
    </row>
    <row r="7" spans="1:23" x14ac:dyDescent="0.35">
      <c r="A7" s="290"/>
      <c r="B7" s="293"/>
      <c r="C7" s="298" t="s">
        <v>15</v>
      </c>
      <c r="D7" s="254">
        <v>4</v>
      </c>
      <c r="E7" s="54">
        <v>3</v>
      </c>
      <c r="F7" s="30">
        <f t="shared" si="1"/>
        <v>12</v>
      </c>
      <c r="G7" s="296"/>
      <c r="H7" s="238">
        <v>0.25900000000000001</v>
      </c>
      <c r="I7" s="243"/>
      <c r="K7" s="279"/>
      <c r="L7" s="251"/>
      <c r="M7" s="266" t="s">
        <v>149</v>
      </c>
      <c r="N7" s="267"/>
      <c r="O7" s="268"/>
      <c r="P7" s="180">
        <v>0.13</v>
      </c>
      <c r="R7" s="383"/>
      <c r="S7" s="373" t="s">
        <v>14</v>
      </c>
      <c r="T7" s="12">
        <f>+E8+E24+E38+E53+E67+E81+E95+E109+E123+E138</f>
        <v>32.091022500000001</v>
      </c>
      <c r="U7" s="11">
        <v>3</v>
      </c>
      <c r="V7" s="228">
        <f>T7*U7</f>
        <v>96.273067499999996</v>
      </c>
      <c r="W7" s="393"/>
    </row>
    <row r="8" spans="1:23" x14ac:dyDescent="0.35">
      <c r="A8" s="290"/>
      <c r="B8" s="293"/>
      <c r="C8" s="299"/>
      <c r="D8" s="255"/>
      <c r="E8" s="54">
        <v>3</v>
      </c>
      <c r="F8" s="30">
        <f>D7*E8</f>
        <v>12</v>
      </c>
      <c r="G8" s="296"/>
      <c r="H8" s="251"/>
      <c r="I8" s="243"/>
      <c r="K8" s="279"/>
      <c r="L8" s="251"/>
      <c r="M8" s="266" t="s">
        <v>150</v>
      </c>
      <c r="N8" s="267"/>
      <c r="O8" s="268"/>
      <c r="P8" s="180">
        <v>0.15</v>
      </c>
      <c r="R8" s="383"/>
      <c r="S8" s="374" t="s">
        <v>15</v>
      </c>
      <c r="T8" s="385">
        <f>+E10+E11+E25+E26+E39+E40+E54+E55+E68+E69+E82+E83+E96+E97+E110+E111+E124+E125+E139+E140</f>
        <v>48.276827499999996</v>
      </c>
      <c r="U8" s="254">
        <v>4</v>
      </c>
      <c r="V8" s="228">
        <f t="shared" ref="V8:V17" si="2">T8*U8</f>
        <v>193.10730999999998</v>
      </c>
      <c r="W8" s="393"/>
    </row>
    <row r="9" spans="1:23" x14ac:dyDescent="0.35">
      <c r="A9" s="290"/>
      <c r="B9" s="293"/>
      <c r="C9" s="256" t="s">
        <v>16</v>
      </c>
      <c r="D9" s="58">
        <v>3</v>
      </c>
      <c r="E9" s="59">
        <v>2</v>
      </c>
      <c r="F9" s="30">
        <f t="shared" ref="F9:F14" si="3">D9*E9</f>
        <v>6</v>
      </c>
      <c r="G9" s="296"/>
      <c r="H9" s="301">
        <v>9.2999999999999999E-2</v>
      </c>
      <c r="I9" s="243"/>
      <c r="K9" s="279"/>
      <c r="L9" s="251"/>
      <c r="M9" s="266" t="s">
        <v>153</v>
      </c>
      <c r="N9" s="267"/>
      <c r="O9" s="268"/>
      <c r="P9" s="180">
        <v>0.13</v>
      </c>
      <c r="R9" s="383"/>
      <c r="S9" s="375"/>
      <c r="T9" s="386"/>
      <c r="U9" s="255"/>
      <c r="V9" s="228">
        <f t="shared" si="2"/>
        <v>0</v>
      </c>
      <c r="W9" s="393"/>
    </row>
    <row r="10" spans="1:23" ht="15" thickBot="1" x14ac:dyDescent="0.4">
      <c r="A10" s="290"/>
      <c r="B10" s="293"/>
      <c r="C10" s="300"/>
      <c r="D10" s="58">
        <v>3.5</v>
      </c>
      <c r="E10" s="59">
        <v>2</v>
      </c>
      <c r="F10" s="30">
        <f t="shared" si="3"/>
        <v>7</v>
      </c>
      <c r="G10" s="296"/>
      <c r="H10" s="302"/>
      <c r="I10" s="243"/>
      <c r="K10" s="280"/>
      <c r="L10" s="281"/>
      <c r="M10" s="269" t="s">
        <v>151</v>
      </c>
      <c r="N10" s="270"/>
      <c r="O10" s="271"/>
      <c r="P10" s="185">
        <v>0.15</v>
      </c>
      <c r="R10" s="383"/>
      <c r="S10" s="376" t="s">
        <v>16</v>
      </c>
      <c r="T10" s="387">
        <f>+E12+E14+E27+E29+E41+E43+E56+E58+E70+E72+E84+E86+E98+E100+E112+E114+E126+E128+E141+E143</f>
        <v>53.943104999999981</v>
      </c>
      <c r="U10" s="16">
        <v>3</v>
      </c>
      <c r="V10" s="228">
        <f t="shared" si="2"/>
        <v>161.82931499999995</v>
      </c>
      <c r="W10" s="393"/>
    </row>
    <row r="11" spans="1:23" ht="15" thickBot="1" x14ac:dyDescent="0.4">
      <c r="A11" s="290"/>
      <c r="B11" s="293"/>
      <c r="C11" s="300"/>
      <c r="D11" s="58">
        <v>4</v>
      </c>
      <c r="E11" s="59">
        <v>3</v>
      </c>
      <c r="F11" s="30">
        <f t="shared" si="3"/>
        <v>12</v>
      </c>
      <c r="G11" s="296"/>
      <c r="H11" s="303"/>
      <c r="I11" s="243"/>
      <c r="K11" s="282"/>
      <c r="L11" s="283"/>
      <c r="M11" s="269" t="s">
        <v>152</v>
      </c>
      <c r="N11" s="270"/>
      <c r="O11" s="271"/>
      <c r="P11" s="181">
        <v>0.15</v>
      </c>
      <c r="R11" s="383"/>
      <c r="S11" s="376"/>
      <c r="T11" s="388"/>
      <c r="U11" s="16">
        <v>3.5</v>
      </c>
      <c r="V11" s="228">
        <f t="shared" si="2"/>
        <v>0</v>
      </c>
      <c r="W11" s="393"/>
    </row>
    <row r="12" spans="1:23" x14ac:dyDescent="0.35">
      <c r="A12" s="290"/>
      <c r="B12" s="293"/>
      <c r="C12" s="60" t="s">
        <v>17</v>
      </c>
      <c r="D12" s="61">
        <v>3.5</v>
      </c>
      <c r="E12" s="62">
        <f>H12*I3</f>
        <v>0.50684999999999991</v>
      </c>
      <c r="F12" s="30">
        <f t="shared" si="3"/>
        <v>1.7739749999999996</v>
      </c>
      <c r="G12" s="296"/>
      <c r="H12" s="14">
        <v>3.1E-2</v>
      </c>
      <c r="I12" s="243"/>
      <c r="R12" s="383"/>
      <c r="S12" s="376"/>
      <c r="T12" s="389"/>
      <c r="U12" s="16">
        <v>4</v>
      </c>
      <c r="V12" s="228">
        <f t="shared" si="2"/>
        <v>0</v>
      </c>
      <c r="W12" s="393"/>
    </row>
    <row r="13" spans="1:23" x14ac:dyDescent="0.35">
      <c r="A13" s="290"/>
      <c r="B13" s="293"/>
      <c r="C13" s="63" t="s">
        <v>18</v>
      </c>
      <c r="D13" s="64">
        <v>3.5</v>
      </c>
      <c r="E13" s="65">
        <f>H13*I3</f>
        <v>8.2567499999999985</v>
      </c>
      <c r="F13" s="30">
        <f t="shared" si="3"/>
        <v>28.898624999999996</v>
      </c>
      <c r="G13" s="296"/>
      <c r="H13" s="14">
        <v>0.505</v>
      </c>
      <c r="I13" s="243"/>
      <c r="R13" s="383"/>
      <c r="S13" s="377" t="s">
        <v>17</v>
      </c>
      <c r="T13" s="20">
        <f>+E15+E30+E44+E59+E73+E87+E101+E115+E129+E144</f>
        <v>51.365606899999996</v>
      </c>
      <c r="U13" s="19">
        <v>3.5</v>
      </c>
      <c r="V13" s="228">
        <f t="shared" si="2"/>
        <v>179.77962414999999</v>
      </c>
      <c r="W13" s="393"/>
    </row>
    <row r="14" spans="1:23" x14ac:dyDescent="0.35">
      <c r="A14" s="290"/>
      <c r="B14" s="293"/>
      <c r="C14" s="66" t="s">
        <v>19</v>
      </c>
      <c r="D14" s="67">
        <v>1.5</v>
      </c>
      <c r="E14" s="68">
        <f>H14*I3</f>
        <v>2.2889999999999997</v>
      </c>
      <c r="F14" s="30">
        <f t="shared" si="3"/>
        <v>3.4334999999999996</v>
      </c>
      <c r="G14" s="296"/>
      <c r="H14" s="14">
        <v>0.14000000000000001</v>
      </c>
      <c r="I14" s="243"/>
      <c r="R14" s="383"/>
      <c r="S14" s="378" t="s">
        <v>18</v>
      </c>
      <c r="T14" s="23">
        <f>+E16+E31+E45+E60+E74+E88+E102+E116+E130+E145</f>
        <v>28.2503584</v>
      </c>
      <c r="U14" s="22">
        <v>3.5</v>
      </c>
      <c r="V14" s="228">
        <f t="shared" si="2"/>
        <v>98.876254399999993</v>
      </c>
      <c r="W14" s="393"/>
    </row>
    <row r="15" spans="1:23" x14ac:dyDescent="0.35">
      <c r="A15" s="290"/>
      <c r="B15" s="293"/>
      <c r="C15" s="27" t="s">
        <v>20</v>
      </c>
      <c r="D15" s="28">
        <v>3</v>
      </c>
      <c r="E15" s="29">
        <f>H15*I3</f>
        <v>6.5399999999999991</v>
      </c>
      <c r="F15" s="30">
        <f>D15*E15</f>
        <v>19.619999999999997</v>
      </c>
      <c r="G15" s="296"/>
      <c r="H15" s="14">
        <v>0.4</v>
      </c>
      <c r="I15" s="243"/>
      <c r="R15" s="383"/>
      <c r="S15" s="379" t="s">
        <v>19</v>
      </c>
      <c r="T15" s="227">
        <f>+E17+E32+E46+E61+E75+E89+E117+E12+E131+E146</f>
        <v>21.693561500000001</v>
      </c>
      <c r="U15" s="226">
        <v>1.5</v>
      </c>
      <c r="V15" s="228">
        <f t="shared" si="2"/>
        <v>32.540342250000002</v>
      </c>
      <c r="W15" s="393"/>
    </row>
    <row r="16" spans="1:23" ht="15" thickBot="1" x14ac:dyDescent="0.4">
      <c r="A16" s="291"/>
      <c r="B16" s="294"/>
      <c r="C16" s="31" t="s">
        <v>21</v>
      </c>
      <c r="D16" s="32">
        <v>1.9</v>
      </c>
      <c r="E16" s="33">
        <f>H16*I3</f>
        <v>3.2699999999999996</v>
      </c>
      <c r="F16" s="34">
        <f>D16*E16</f>
        <v>6.2129999999999992</v>
      </c>
      <c r="G16" s="297"/>
      <c r="H16" s="35">
        <v>0.2</v>
      </c>
      <c r="I16" s="244"/>
      <c r="R16" s="383"/>
      <c r="S16" s="380" t="s">
        <v>20</v>
      </c>
      <c r="T16" s="29">
        <f>+E18+E33+E47+E62+E76+E90+E104+E118+E132+E147</f>
        <v>16.329998499999999</v>
      </c>
      <c r="U16" s="28">
        <v>3</v>
      </c>
      <c r="V16" s="228">
        <f t="shared" si="2"/>
        <v>48.989995499999992</v>
      </c>
      <c r="W16" s="393"/>
    </row>
    <row r="17" spans="1:23" ht="15" thickBot="1" x14ac:dyDescent="0.4">
      <c r="A17" s="289" t="s">
        <v>103</v>
      </c>
      <c r="B17" s="292" t="s">
        <v>27</v>
      </c>
      <c r="C17" s="52" t="s">
        <v>72</v>
      </c>
      <c r="D17" s="53">
        <v>5</v>
      </c>
      <c r="E17" s="54">
        <f>H17*I17</f>
        <v>3.7833900000000003</v>
      </c>
      <c r="F17" s="30">
        <f t="shared" ref="F17:F18" si="4">D17*E17</f>
        <v>18.91695</v>
      </c>
      <c r="G17" s="295">
        <f>SUM(F17:F30)</f>
        <v>134.56431900000001</v>
      </c>
      <c r="H17" s="14">
        <v>0.26700000000000002</v>
      </c>
      <c r="I17" s="242">
        <f>P3*P9</f>
        <v>14.17</v>
      </c>
      <c r="R17" s="384"/>
      <c r="S17" s="381" t="s">
        <v>21</v>
      </c>
      <c r="T17" s="33">
        <f>+E19+E34+E48+E63+E77+E91+E105+E119+E133+E148</f>
        <v>24.515542700000001</v>
      </c>
      <c r="U17" s="32">
        <v>1.9</v>
      </c>
      <c r="V17" s="123">
        <f t="shared" si="2"/>
        <v>46.579531129999999</v>
      </c>
      <c r="W17" s="394"/>
    </row>
    <row r="18" spans="1:23" x14ac:dyDescent="0.35">
      <c r="A18" s="290"/>
      <c r="B18" s="293"/>
      <c r="C18" s="245" t="s">
        <v>13</v>
      </c>
      <c r="D18" s="247">
        <v>5.9</v>
      </c>
      <c r="E18" s="249">
        <f>H18*I17</f>
        <v>1.3178099999999999</v>
      </c>
      <c r="F18" s="250">
        <f t="shared" si="4"/>
        <v>7.7750789999999999</v>
      </c>
      <c r="G18" s="296"/>
      <c r="H18" s="238">
        <v>9.2999999999999999E-2</v>
      </c>
      <c r="I18" s="243"/>
    </row>
    <row r="19" spans="1:23" x14ac:dyDescent="0.35">
      <c r="A19" s="290"/>
      <c r="B19" s="293"/>
      <c r="C19" s="246"/>
      <c r="D19" s="248"/>
      <c r="E19" s="249"/>
      <c r="F19" s="251"/>
      <c r="G19" s="296"/>
      <c r="H19" s="251"/>
      <c r="I19" s="243"/>
    </row>
    <row r="20" spans="1:23" x14ac:dyDescent="0.35">
      <c r="A20" s="290"/>
      <c r="B20" s="293"/>
      <c r="C20" s="55" t="s">
        <v>14</v>
      </c>
      <c r="D20" s="56">
        <v>3</v>
      </c>
      <c r="E20" s="57">
        <f>H20*I17</f>
        <v>3.6416900000000001</v>
      </c>
      <c r="F20" s="30">
        <f t="shared" ref="F20:F21" si="5">D20*E20</f>
        <v>10.92507</v>
      </c>
      <c r="G20" s="296"/>
      <c r="H20" s="14">
        <v>0.25700000000000001</v>
      </c>
      <c r="I20" s="243"/>
    </row>
    <row r="21" spans="1:23" x14ac:dyDescent="0.35">
      <c r="A21" s="290"/>
      <c r="B21" s="293"/>
      <c r="C21" s="298" t="s">
        <v>15</v>
      </c>
      <c r="D21" s="254">
        <v>4</v>
      </c>
      <c r="E21" s="54">
        <v>3</v>
      </c>
      <c r="F21" s="30">
        <f t="shared" si="5"/>
        <v>12</v>
      </c>
      <c r="G21" s="296"/>
      <c r="H21" s="238">
        <v>0.25900000000000001</v>
      </c>
      <c r="I21" s="243"/>
    </row>
    <row r="22" spans="1:23" x14ac:dyDescent="0.35">
      <c r="A22" s="290"/>
      <c r="B22" s="293"/>
      <c r="C22" s="299"/>
      <c r="D22" s="255"/>
      <c r="E22" s="54">
        <v>2</v>
      </c>
      <c r="F22" s="30">
        <f>D21*E22</f>
        <v>8</v>
      </c>
      <c r="G22" s="296"/>
      <c r="H22" s="251"/>
      <c r="I22" s="243"/>
    </row>
    <row r="23" spans="1:23" x14ac:dyDescent="0.35">
      <c r="A23" s="290"/>
      <c r="B23" s="293"/>
      <c r="C23" s="256" t="s">
        <v>16</v>
      </c>
      <c r="D23" s="58">
        <v>3</v>
      </c>
      <c r="E23" s="59">
        <v>2</v>
      </c>
      <c r="F23" s="30">
        <f t="shared" ref="F23:F28" si="6">D23*E23</f>
        <v>6</v>
      </c>
      <c r="G23" s="296"/>
      <c r="H23" s="301">
        <v>9.2999999999999999E-2</v>
      </c>
      <c r="I23" s="243"/>
    </row>
    <row r="24" spans="1:23" x14ac:dyDescent="0.35">
      <c r="A24" s="290"/>
      <c r="B24" s="293"/>
      <c r="C24" s="300"/>
      <c r="D24" s="58">
        <v>3.5</v>
      </c>
      <c r="E24" s="59">
        <v>2</v>
      </c>
      <c r="F24" s="30">
        <f t="shared" si="6"/>
        <v>7</v>
      </c>
      <c r="G24" s="296"/>
      <c r="H24" s="302"/>
      <c r="I24" s="243"/>
    </row>
    <row r="25" spans="1:23" x14ac:dyDescent="0.35">
      <c r="A25" s="290"/>
      <c r="B25" s="293"/>
      <c r="C25" s="300"/>
      <c r="D25" s="58">
        <v>4</v>
      </c>
      <c r="E25" s="59">
        <v>3</v>
      </c>
      <c r="F25" s="30">
        <f t="shared" si="6"/>
        <v>12</v>
      </c>
      <c r="G25" s="296"/>
      <c r="H25" s="303"/>
      <c r="I25" s="243"/>
    </row>
    <row r="26" spans="1:23" x14ac:dyDescent="0.35">
      <c r="A26" s="290"/>
      <c r="B26" s="293"/>
      <c r="C26" s="60" t="s">
        <v>17</v>
      </c>
      <c r="D26" s="61">
        <v>3.5</v>
      </c>
      <c r="E26" s="62">
        <f>H26*I17</f>
        <v>0.43926999999999999</v>
      </c>
      <c r="F26" s="30">
        <f t="shared" si="6"/>
        <v>1.537445</v>
      </c>
      <c r="G26" s="296"/>
      <c r="H26" s="14">
        <v>3.1E-2</v>
      </c>
      <c r="I26" s="243"/>
    </row>
    <row r="27" spans="1:23" x14ac:dyDescent="0.35">
      <c r="A27" s="290"/>
      <c r="B27" s="293"/>
      <c r="C27" s="63" t="s">
        <v>18</v>
      </c>
      <c r="D27" s="64">
        <v>3.5</v>
      </c>
      <c r="E27" s="65">
        <f>H27*I17</f>
        <v>7.15585</v>
      </c>
      <c r="F27" s="30">
        <f t="shared" si="6"/>
        <v>25.045475</v>
      </c>
      <c r="G27" s="296"/>
      <c r="H27" s="14">
        <v>0.505</v>
      </c>
      <c r="I27" s="243"/>
    </row>
    <row r="28" spans="1:23" x14ac:dyDescent="0.35">
      <c r="A28" s="290"/>
      <c r="B28" s="293"/>
      <c r="C28" s="66" t="s">
        <v>19</v>
      </c>
      <c r="D28" s="67">
        <v>1.5</v>
      </c>
      <c r="E28" s="68">
        <f>H28*I17</f>
        <v>1.9838000000000002</v>
      </c>
      <c r="F28" s="30">
        <f t="shared" si="6"/>
        <v>2.9757000000000002</v>
      </c>
      <c r="G28" s="296"/>
      <c r="H28" s="14">
        <v>0.14000000000000001</v>
      </c>
      <c r="I28" s="243"/>
    </row>
    <row r="29" spans="1:23" x14ac:dyDescent="0.35">
      <c r="A29" s="290"/>
      <c r="B29" s="293"/>
      <c r="C29" s="27" t="s">
        <v>20</v>
      </c>
      <c r="D29" s="28">
        <v>3</v>
      </c>
      <c r="E29" s="29">
        <f>H29*I17</f>
        <v>5.6680000000000001</v>
      </c>
      <c r="F29" s="30">
        <f>D29*E29</f>
        <v>17.004000000000001</v>
      </c>
      <c r="G29" s="296"/>
      <c r="H29" s="14">
        <v>0.4</v>
      </c>
      <c r="I29" s="243"/>
    </row>
    <row r="30" spans="1:23" ht="15" thickBot="1" x14ac:dyDescent="0.4">
      <c r="A30" s="291"/>
      <c r="B30" s="294"/>
      <c r="C30" s="31" t="s">
        <v>21</v>
      </c>
      <c r="D30" s="32">
        <v>1.9</v>
      </c>
      <c r="E30" s="33">
        <f>H30*I17</f>
        <v>2.8340000000000001</v>
      </c>
      <c r="F30" s="34">
        <f>D30*E30</f>
        <v>5.3845999999999998</v>
      </c>
      <c r="G30" s="297"/>
      <c r="H30" s="35">
        <v>0.2</v>
      </c>
      <c r="I30" s="244"/>
    </row>
    <row r="31" spans="1:23" x14ac:dyDescent="0.35">
      <c r="A31" s="289" t="s">
        <v>104</v>
      </c>
      <c r="B31" s="292" t="s">
        <v>27</v>
      </c>
      <c r="C31" s="52" t="s">
        <v>72</v>
      </c>
      <c r="D31" s="53">
        <v>5</v>
      </c>
      <c r="E31" s="54">
        <f>H31*I31</f>
        <v>2.9103000000000003</v>
      </c>
      <c r="F31" s="30">
        <f t="shared" ref="F31:F32" si="7">D31*E31</f>
        <v>14.551500000000001</v>
      </c>
      <c r="G31" s="295">
        <f>SUM(F31:F44)</f>
        <v>109.89562999999998</v>
      </c>
      <c r="H31" s="14">
        <v>0.26700000000000002</v>
      </c>
      <c r="I31" s="242">
        <f>P5*P3</f>
        <v>10.9</v>
      </c>
    </row>
    <row r="32" spans="1:23" x14ac:dyDescent="0.35">
      <c r="A32" s="290"/>
      <c r="B32" s="293"/>
      <c r="C32" s="245" t="s">
        <v>13</v>
      </c>
      <c r="D32" s="247">
        <v>5.9</v>
      </c>
      <c r="E32" s="249">
        <f>H32*I31</f>
        <v>1.0137</v>
      </c>
      <c r="F32" s="250">
        <f t="shared" si="7"/>
        <v>5.980830000000001</v>
      </c>
      <c r="G32" s="296"/>
      <c r="H32" s="238">
        <v>9.2999999999999999E-2</v>
      </c>
      <c r="I32" s="243"/>
    </row>
    <row r="33" spans="1:9" x14ac:dyDescent="0.35">
      <c r="A33" s="290"/>
      <c r="B33" s="293"/>
      <c r="C33" s="246"/>
      <c r="D33" s="248"/>
      <c r="E33" s="249"/>
      <c r="F33" s="251"/>
      <c r="G33" s="296"/>
      <c r="H33" s="251"/>
      <c r="I33" s="243"/>
    </row>
    <row r="34" spans="1:9" x14ac:dyDescent="0.35">
      <c r="A34" s="290"/>
      <c r="B34" s="293"/>
      <c r="C34" s="55" t="s">
        <v>14</v>
      </c>
      <c r="D34" s="56">
        <v>3</v>
      </c>
      <c r="E34" s="57">
        <f>H34*I31</f>
        <v>2.8013000000000003</v>
      </c>
      <c r="F34" s="30">
        <f t="shared" ref="F34:F35" si="8">D34*E34</f>
        <v>8.4039000000000001</v>
      </c>
      <c r="G34" s="296"/>
      <c r="H34" s="14">
        <v>0.25700000000000001</v>
      </c>
      <c r="I34" s="243"/>
    </row>
    <row r="35" spans="1:9" x14ac:dyDescent="0.35">
      <c r="A35" s="290"/>
      <c r="B35" s="293"/>
      <c r="C35" s="298" t="s">
        <v>15</v>
      </c>
      <c r="D35" s="254">
        <v>4</v>
      </c>
      <c r="E35" s="54">
        <v>2</v>
      </c>
      <c r="F35" s="30">
        <f t="shared" si="8"/>
        <v>8</v>
      </c>
      <c r="G35" s="296"/>
      <c r="H35" s="238">
        <v>0.25900000000000001</v>
      </c>
      <c r="I35" s="243"/>
    </row>
    <row r="36" spans="1:9" x14ac:dyDescent="0.35">
      <c r="A36" s="290"/>
      <c r="B36" s="293"/>
      <c r="C36" s="299"/>
      <c r="D36" s="255"/>
      <c r="E36" s="54">
        <v>2</v>
      </c>
      <c r="F36" s="30">
        <f>D35*E36</f>
        <v>8</v>
      </c>
      <c r="G36" s="296"/>
      <c r="H36" s="251"/>
      <c r="I36" s="243"/>
    </row>
    <row r="37" spans="1:9" x14ac:dyDescent="0.35">
      <c r="A37" s="290"/>
      <c r="B37" s="293"/>
      <c r="C37" s="256" t="s">
        <v>16</v>
      </c>
      <c r="D37" s="58">
        <v>3</v>
      </c>
      <c r="E37" s="59">
        <v>2</v>
      </c>
      <c r="F37" s="30">
        <f t="shared" ref="F37:F42" si="9">D37*E37</f>
        <v>6</v>
      </c>
      <c r="G37" s="296"/>
      <c r="H37" s="301">
        <v>9.2999999999999999E-2</v>
      </c>
      <c r="I37" s="243"/>
    </row>
    <row r="38" spans="1:9" x14ac:dyDescent="0.35">
      <c r="A38" s="290"/>
      <c r="B38" s="293"/>
      <c r="C38" s="300"/>
      <c r="D38" s="58">
        <v>3.5</v>
      </c>
      <c r="E38" s="59">
        <v>2</v>
      </c>
      <c r="F38" s="30">
        <f t="shared" si="9"/>
        <v>7</v>
      </c>
      <c r="G38" s="296"/>
      <c r="H38" s="302"/>
      <c r="I38" s="243"/>
    </row>
    <row r="39" spans="1:9" x14ac:dyDescent="0.35">
      <c r="A39" s="290"/>
      <c r="B39" s="293"/>
      <c r="C39" s="300"/>
      <c r="D39" s="58">
        <v>4</v>
      </c>
      <c r="E39" s="59">
        <v>3</v>
      </c>
      <c r="F39" s="30">
        <f t="shared" si="9"/>
        <v>12</v>
      </c>
      <c r="G39" s="296"/>
      <c r="H39" s="303"/>
      <c r="I39" s="243"/>
    </row>
    <row r="40" spans="1:9" x14ac:dyDescent="0.35">
      <c r="A40" s="290"/>
      <c r="B40" s="293"/>
      <c r="C40" s="60" t="s">
        <v>17</v>
      </c>
      <c r="D40" s="61">
        <v>3.5</v>
      </c>
      <c r="E40" s="62">
        <f>H40*I31</f>
        <v>0.33790000000000003</v>
      </c>
      <c r="F40" s="30">
        <f t="shared" si="9"/>
        <v>1.1826500000000002</v>
      </c>
      <c r="G40" s="296"/>
      <c r="H40" s="14">
        <v>3.1E-2</v>
      </c>
      <c r="I40" s="243"/>
    </row>
    <row r="41" spans="1:9" x14ac:dyDescent="0.35">
      <c r="A41" s="290"/>
      <c r="B41" s="293"/>
      <c r="C41" s="63" t="s">
        <v>18</v>
      </c>
      <c r="D41" s="64">
        <v>3.5</v>
      </c>
      <c r="E41" s="65">
        <f>H41*I31</f>
        <v>5.5045000000000002</v>
      </c>
      <c r="F41" s="30">
        <f t="shared" si="9"/>
        <v>19.265750000000001</v>
      </c>
      <c r="G41" s="296"/>
      <c r="H41" s="14">
        <v>0.505</v>
      </c>
      <c r="I41" s="243"/>
    </row>
    <row r="42" spans="1:9" x14ac:dyDescent="0.35">
      <c r="A42" s="290"/>
      <c r="B42" s="293"/>
      <c r="C42" s="66" t="s">
        <v>19</v>
      </c>
      <c r="D42" s="67">
        <v>1.5</v>
      </c>
      <c r="E42" s="68">
        <f>H42*I31</f>
        <v>1.5260000000000002</v>
      </c>
      <c r="F42" s="30">
        <f t="shared" si="9"/>
        <v>2.2890000000000006</v>
      </c>
      <c r="G42" s="296"/>
      <c r="H42" s="14">
        <v>0.14000000000000001</v>
      </c>
      <c r="I42" s="243"/>
    </row>
    <row r="43" spans="1:9" x14ac:dyDescent="0.35">
      <c r="A43" s="290"/>
      <c r="B43" s="293"/>
      <c r="C43" s="27" t="s">
        <v>20</v>
      </c>
      <c r="D43" s="28">
        <v>3</v>
      </c>
      <c r="E43" s="29">
        <f>H43*I31</f>
        <v>4.3600000000000003</v>
      </c>
      <c r="F43" s="30">
        <f>D43*E43</f>
        <v>13.080000000000002</v>
      </c>
      <c r="G43" s="296"/>
      <c r="H43" s="14">
        <v>0.4</v>
      </c>
      <c r="I43" s="243"/>
    </row>
    <row r="44" spans="1:9" ht="15" thickBot="1" x14ac:dyDescent="0.4">
      <c r="A44" s="291"/>
      <c r="B44" s="294"/>
      <c r="C44" s="31" t="s">
        <v>21</v>
      </c>
      <c r="D44" s="32">
        <v>1.9</v>
      </c>
      <c r="E44" s="33">
        <f>H44*I31</f>
        <v>2.1800000000000002</v>
      </c>
      <c r="F44" s="34">
        <f>D44*E44</f>
        <v>4.1420000000000003</v>
      </c>
      <c r="G44" s="297"/>
      <c r="H44" s="35">
        <v>0.2</v>
      </c>
      <c r="I44" s="244"/>
    </row>
    <row r="45" spans="1:9" x14ac:dyDescent="0.35">
      <c r="A45" s="289" t="s">
        <v>105</v>
      </c>
      <c r="B45" s="292" t="s">
        <v>27</v>
      </c>
      <c r="C45" s="52" t="s">
        <v>72</v>
      </c>
      <c r="D45" s="53">
        <v>5</v>
      </c>
      <c r="E45" s="54">
        <f>H45*I45</f>
        <v>3.7833900000000003</v>
      </c>
      <c r="F45" s="30">
        <f t="shared" ref="F45:F46" si="10">D45*E45</f>
        <v>18.91695</v>
      </c>
      <c r="G45" s="295">
        <f>SUM(F45:F58)</f>
        <v>134.56431900000001</v>
      </c>
      <c r="H45" s="14">
        <v>0.26700000000000002</v>
      </c>
      <c r="I45" s="242">
        <f>P7*P3</f>
        <v>14.17</v>
      </c>
    </row>
    <row r="46" spans="1:9" x14ac:dyDescent="0.35">
      <c r="A46" s="290"/>
      <c r="B46" s="293"/>
      <c r="C46" s="245" t="s">
        <v>13</v>
      </c>
      <c r="D46" s="247">
        <v>5.9</v>
      </c>
      <c r="E46" s="249">
        <f>H46*I45</f>
        <v>1.3178099999999999</v>
      </c>
      <c r="F46" s="250">
        <f t="shared" si="10"/>
        <v>7.7750789999999999</v>
      </c>
      <c r="G46" s="296"/>
      <c r="H46" s="238">
        <v>9.2999999999999999E-2</v>
      </c>
      <c r="I46" s="243"/>
    </row>
    <row r="47" spans="1:9" x14ac:dyDescent="0.35">
      <c r="A47" s="290"/>
      <c r="B47" s="293"/>
      <c r="C47" s="246"/>
      <c r="D47" s="248"/>
      <c r="E47" s="249"/>
      <c r="F47" s="251"/>
      <c r="G47" s="296"/>
      <c r="H47" s="251"/>
      <c r="I47" s="243"/>
    </row>
    <row r="48" spans="1:9" x14ac:dyDescent="0.35">
      <c r="A48" s="290"/>
      <c r="B48" s="293"/>
      <c r="C48" s="55" t="s">
        <v>14</v>
      </c>
      <c r="D48" s="56">
        <v>3</v>
      </c>
      <c r="E48" s="57">
        <f>H48*I45</f>
        <v>3.6416900000000001</v>
      </c>
      <c r="F48" s="30">
        <f t="shared" ref="F48:F49" si="11">D48*E48</f>
        <v>10.92507</v>
      </c>
      <c r="G48" s="296"/>
      <c r="H48" s="14">
        <v>0.25700000000000001</v>
      </c>
      <c r="I48" s="243"/>
    </row>
    <row r="49" spans="1:9" x14ac:dyDescent="0.35">
      <c r="A49" s="290"/>
      <c r="B49" s="293"/>
      <c r="C49" s="298" t="s">
        <v>15</v>
      </c>
      <c r="D49" s="254">
        <v>4</v>
      </c>
      <c r="E49" s="54">
        <v>3</v>
      </c>
      <c r="F49" s="30">
        <f t="shared" si="11"/>
        <v>12</v>
      </c>
      <c r="G49" s="296"/>
      <c r="H49" s="238">
        <v>0.25900000000000001</v>
      </c>
      <c r="I49" s="243"/>
    </row>
    <row r="50" spans="1:9" x14ac:dyDescent="0.35">
      <c r="A50" s="290"/>
      <c r="B50" s="293"/>
      <c r="C50" s="299"/>
      <c r="D50" s="255"/>
      <c r="E50" s="54">
        <v>2</v>
      </c>
      <c r="F50" s="30">
        <f>D49*E50</f>
        <v>8</v>
      </c>
      <c r="G50" s="296"/>
      <c r="H50" s="251"/>
      <c r="I50" s="243"/>
    </row>
    <row r="51" spans="1:9" x14ac:dyDescent="0.35">
      <c r="A51" s="290"/>
      <c r="B51" s="293"/>
      <c r="C51" s="256" t="s">
        <v>16</v>
      </c>
      <c r="D51" s="58">
        <v>3</v>
      </c>
      <c r="E51" s="59">
        <v>2</v>
      </c>
      <c r="F51" s="30">
        <f t="shared" ref="F51:F56" si="12">D51*E51</f>
        <v>6</v>
      </c>
      <c r="G51" s="296"/>
      <c r="H51" s="301">
        <v>9.2999999999999999E-2</v>
      </c>
      <c r="I51" s="243"/>
    </row>
    <row r="52" spans="1:9" x14ac:dyDescent="0.35">
      <c r="A52" s="290"/>
      <c r="B52" s="293"/>
      <c r="C52" s="300"/>
      <c r="D52" s="58">
        <v>3.5</v>
      </c>
      <c r="E52" s="59">
        <v>2</v>
      </c>
      <c r="F52" s="30">
        <f t="shared" si="12"/>
        <v>7</v>
      </c>
      <c r="G52" s="296"/>
      <c r="H52" s="302"/>
      <c r="I52" s="243"/>
    </row>
    <row r="53" spans="1:9" x14ac:dyDescent="0.35">
      <c r="A53" s="290"/>
      <c r="B53" s="293"/>
      <c r="C53" s="300"/>
      <c r="D53" s="58">
        <v>4</v>
      </c>
      <c r="E53" s="59">
        <v>3</v>
      </c>
      <c r="F53" s="30">
        <f t="shared" si="12"/>
        <v>12</v>
      </c>
      <c r="G53" s="296"/>
      <c r="H53" s="303"/>
      <c r="I53" s="243"/>
    </row>
    <row r="54" spans="1:9" x14ac:dyDescent="0.35">
      <c r="A54" s="290"/>
      <c r="B54" s="293"/>
      <c r="C54" s="60" t="s">
        <v>17</v>
      </c>
      <c r="D54" s="61">
        <v>3.5</v>
      </c>
      <c r="E54" s="62">
        <f>H54*I45</f>
        <v>0.43926999999999999</v>
      </c>
      <c r="F54" s="30">
        <f t="shared" si="12"/>
        <v>1.537445</v>
      </c>
      <c r="G54" s="296"/>
      <c r="H54" s="14">
        <v>3.1E-2</v>
      </c>
      <c r="I54" s="243"/>
    </row>
    <row r="55" spans="1:9" x14ac:dyDescent="0.35">
      <c r="A55" s="290"/>
      <c r="B55" s="293"/>
      <c r="C55" s="63" t="s">
        <v>18</v>
      </c>
      <c r="D55" s="64">
        <v>3.5</v>
      </c>
      <c r="E55" s="65">
        <f>H55*I45</f>
        <v>7.15585</v>
      </c>
      <c r="F55" s="30">
        <f t="shared" si="12"/>
        <v>25.045475</v>
      </c>
      <c r="G55" s="296"/>
      <c r="H55" s="14">
        <v>0.505</v>
      </c>
      <c r="I55" s="243"/>
    </row>
    <row r="56" spans="1:9" x14ac:dyDescent="0.35">
      <c r="A56" s="290"/>
      <c r="B56" s="293"/>
      <c r="C56" s="66" t="s">
        <v>19</v>
      </c>
      <c r="D56" s="67">
        <v>1.5</v>
      </c>
      <c r="E56" s="68">
        <f>H56*I45</f>
        <v>1.9838000000000002</v>
      </c>
      <c r="F56" s="30">
        <f t="shared" si="12"/>
        <v>2.9757000000000002</v>
      </c>
      <c r="G56" s="296"/>
      <c r="H56" s="14">
        <v>0.14000000000000001</v>
      </c>
      <c r="I56" s="243"/>
    </row>
    <row r="57" spans="1:9" x14ac:dyDescent="0.35">
      <c r="A57" s="290"/>
      <c r="B57" s="293"/>
      <c r="C57" s="27" t="s">
        <v>20</v>
      </c>
      <c r="D57" s="28">
        <v>3</v>
      </c>
      <c r="E57" s="29">
        <f>H57*I45</f>
        <v>5.6680000000000001</v>
      </c>
      <c r="F57" s="30">
        <f>D57*E57</f>
        <v>17.004000000000001</v>
      </c>
      <c r="G57" s="296"/>
      <c r="H57" s="14">
        <v>0.4</v>
      </c>
      <c r="I57" s="243"/>
    </row>
    <row r="58" spans="1:9" ht="15" thickBot="1" x14ac:dyDescent="0.4">
      <c r="A58" s="291"/>
      <c r="B58" s="294"/>
      <c r="C58" s="31" t="s">
        <v>21</v>
      </c>
      <c r="D58" s="32">
        <v>1.9</v>
      </c>
      <c r="E58" s="33">
        <f>H58*I45</f>
        <v>2.8340000000000001</v>
      </c>
      <c r="F58" s="34">
        <f>D58*E58</f>
        <v>5.3845999999999998</v>
      </c>
      <c r="G58" s="297"/>
      <c r="H58" s="35">
        <v>0.2</v>
      </c>
      <c r="I58" s="244"/>
    </row>
    <row r="59" spans="1:9" x14ac:dyDescent="0.35">
      <c r="A59" s="289" t="s">
        <v>106</v>
      </c>
      <c r="B59" s="292" t="s">
        <v>11</v>
      </c>
      <c r="C59" s="52" t="s">
        <v>72</v>
      </c>
      <c r="D59" s="53">
        <v>5</v>
      </c>
      <c r="E59" s="54">
        <f>H59*I59</f>
        <v>4.3654500000000001</v>
      </c>
      <c r="F59" s="30">
        <f t="shared" ref="F59:F60" si="13">D59*E59</f>
        <v>21.827249999999999</v>
      </c>
      <c r="G59" s="295">
        <f>SUM(F59:F72)</f>
        <v>152.34344499999997</v>
      </c>
      <c r="H59" s="14">
        <v>0.26700000000000002</v>
      </c>
      <c r="I59" s="242">
        <f>P8*P3</f>
        <v>16.349999999999998</v>
      </c>
    </row>
    <row r="60" spans="1:9" x14ac:dyDescent="0.35">
      <c r="A60" s="290"/>
      <c r="B60" s="293"/>
      <c r="C60" s="245" t="s">
        <v>13</v>
      </c>
      <c r="D60" s="247">
        <v>5.9</v>
      </c>
      <c r="E60" s="249">
        <f>H60*I59</f>
        <v>1.5205499999999998</v>
      </c>
      <c r="F60" s="250">
        <f t="shared" si="13"/>
        <v>8.9712449999999997</v>
      </c>
      <c r="G60" s="296"/>
      <c r="H60" s="238">
        <v>9.2999999999999999E-2</v>
      </c>
      <c r="I60" s="243"/>
    </row>
    <row r="61" spans="1:9" x14ac:dyDescent="0.35">
      <c r="A61" s="290"/>
      <c r="B61" s="293"/>
      <c r="C61" s="246"/>
      <c r="D61" s="248"/>
      <c r="E61" s="249"/>
      <c r="F61" s="251"/>
      <c r="G61" s="296"/>
      <c r="H61" s="251"/>
      <c r="I61" s="243"/>
    </row>
    <row r="62" spans="1:9" x14ac:dyDescent="0.35">
      <c r="A62" s="290"/>
      <c r="B62" s="293"/>
      <c r="C62" s="55" t="s">
        <v>14</v>
      </c>
      <c r="D62" s="56">
        <v>3</v>
      </c>
      <c r="E62" s="57">
        <f>H62*I59</f>
        <v>4.2019499999999992</v>
      </c>
      <c r="F62" s="30">
        <f t="shared" ref="F62:F63" si="14">D62*E62</f>
        <v>12.605849999999997</v>
      </c>
      <c r="G62" s="296"/>
      <c r="H62" s="14">
        <v>0.25700000000000001</v>
      </c>
      <c r="I62" s="243"/>
    </row>
    <row r="63" spans="1:9" x14ac:dyDescent="0.35">
      <c r="A63" s="290"/>
      <c r="B63" s="293"/>
      <c r="C63" s="298" t="s">
        <v>15</v>
      </c>
      <c r="D63" s="254">
        <v>4</v>
      </c>
      <c r="E63" s="54">
        <v>3</v>
      </c>
      <c r="F63" s="30">
        <f t="shared" si="14"/>
        <v>12</v>
      </c>
      <c r="G63" s="296"/>
      <c r="H63" s="238">
        <v>0.25900000000000001</v>
      </c>
      <c r="I63" s="243"/>
    </row>
    <row r="64" spans="1:9" x14ac:dyDescent="0.35">
      <c r="A64" s="290"/>
      <c r="B64" s="293"/>
      <c r="C64" s="299"/>
      <c r="D64" s="255"/>
      <c r="E64" s="54">
        <v>3</v>
      </c>
      <c r="F64" s="30">
        <f>D63*E64</f>
        <v>12</v>
      </c>
      <c r="G64" s="296"/>
      <c r="H64" s="251"/>
      <c r="I64" s="243"/>
    </row>
    <row r="65" spans="1:9" x14ac:dyDescent="0.35">
      <c r="A65" s="290"/>
      <c r="B65" s="293"/>
      <c r="C65" s="256" t="s">
        <v>16</v>
      </c>
      <c r="D65" s="58">
        <v>3</v>
      </c>
      <c r="E65" s="59">
        <v>2</v>
      </c>
      <c r="F65" s="30">
        <f t="shared" ref="F65:F70" si="15">D65*E65</f>
        <v>6</v>
      </c>
      <c r="G65" s="296"/>
      <c r="H65" s="301">
        <v>9.2999999999999999E-2</v>
      </c>
      <c r="I65" s="243"/>
    </row>
    <row r="66" spans="1:9" x14ac:dyDescent="0.35">
      <c r="A66" s="290"/>
      <c r="B66" s="293"/>
      <c r="C66" s="300"/>
      <c r="D66" s="58">
        <v>3.5</v>
      </c>
      <c r="E66" s="59">
        <v>2</v>
      </c>
      <c r="F66" s="30">
        <f t="shared" si="15"/>
        <v>7</v>
      </c>
      <c r="G66" s="296"/>
      <c r="H66" s="302"/>
      <c r="I66" s="243"/>
    </row>
    <row r="67" spans="1:9" x14ac:dyDescent="0.35">
      <c r="A67" s="290"/>
      <c r="B67" s="293"/>
      <c r="C67" s="300"/>
      <c r="D67" s="58">
        <v>4</v>
      </c>
      <c r="E67" s="59">
        <v>3</v>
      </c>
      <c r="F67" s="30">
        <f t="shared" si="15"/>
        <v>12</v>
      </c>
      <c r="G67" s="296"/>
      <c r="H67" s="303"/>
      <c r="I67" s="243"/>
    </row>
    <row r="68" spans="1:9" x14ac:dyDescent="0.35">
      <c r="A68" s="290"/>
      <c r="B68" s="293"/>
      <c r="C68" s="60" t="s">
        <v>17</v>
      </c>
      <c r="D68" s="61">
        <v>3.5</v>
      </c>
      <c r="E68" s="62">
        <f>H68*I59</f>
        <v>0.50684999999999991</v>
      </c>
      <c r="F68" s="30">
        <f t="shared" si="15"/>
        <v>1.7739749999999996</v>
      </c>
      <c r="G68" s="296"/>
      <c r="H68" s="14">
        <v>3.1E-2</v>
      </c>
      <c r="I68" s="243"/>
    </row>
    <row r="69" spans="1:9" x14ac:dyDescent="0.35">
      <c r="A69" s="290"/>
      <c r="B69" s="293"/>
      <c r="C69" s="63" t="s">
        <v>18</v>
      </c>
      <c r="D69" s="64">
        <v>3.5</v>
      </c>
      <c r="E69" s="65">
        <f>H69*I59</f>
        <v>8.2567499999999985</v>
      </c>
      <c r="F69" s="30">
        <f t="shared" si="15"/>
        <v>28.898624999999996</v>
      </c>
      <c r="G69" s="296"/>
      <c r="H69" s="14">
        <v>0.505</v>
      </c>
      <c r="I69" s="243"/>
    </row>
    <row r="70" spans="1:9" x14ac:dyDescent="0.35">
      <c r="A70" s="290"/>
      <c r="B70" s="293"/>
      <c r="C70" s="66" t="s">
        <v>19</v>
      </c>
      <c r="D70" s="67">
        <v>1.5</v>
      </c>
      <c r="E70" s="68">
        <f>H70*I59</f>
        <v>2.2889999999999997</v>
      </c>
      <c r="F70" s="30">
        <f t="shared" si="15"/>
        <v>3.4334999999999996</v>
      </c>
      <c r="G70" s="296"/>
      <c r="H70" s="14">
        <v>0.14000000000000001</v>
      </c>
      <c r="I70" s="243"/>
    </row>
    <row r="71" spans="1:9" x14ac:dyDescent="0.35">
      <c r="A71" s="290"/>
      <c r="B71" s="293"/>
      <c r="C71" s="27" t="s">
        <v>20</v>
      </c>
      <c r="D71" s="28">
        <v>3</v>
      </c>
      <c r="E71" s="29">
        <f>H71*I59</f>
        <v>6.5399999999999991</v>
      </c>
      <c r="F71" s="30">
        <f>D71*E71</f>
        <v>19.619999999999997</v>
      </c>
      <c r="G71" s="296"/>
      <c r="H71" s="14">
        <v>0.4</v>
      </c>
      <c r="I71" s="243"/>
    </row>
    <row r="72" spans="1:9" ht="15" thickBot="1" x14ac:dyDescent="0.4">
      <c r="A72" s="291"/>
      <c r="B72" s="294"/>
      <c r="C72" s="31" t="s">
        <v>21</v>
      </c>
      <c r="D72" s="32">
        <v>1.9</v>
      </c>
      <c r="E72" s="33">
        <f>H72*I59</f>
        <v>3.2699999999999996</v>
      </c>
      <c r="F72" s="34">
        <f>D72*E72</f>
        <v>6.2129999999999992</v>
      </c>
      <c r="G72" s="297"/>
      <c r="H72" s="35">
        <v>0.2</v>
      </c>
      <c r="I72" s="244"/>
    </row>
    <row r="73" spans="1:9" ht="15" thickBot="1" x14ac:dyDescent="0.4">
      <c r="A73" s="36" t="s">
        <v>107</v>
      </c>
      <c r="B73" s="37" t="s">
        <v>23</v>
      </c>
      <c r="C73" s="38" t="s">
        <v>24</v>
      </c>
      <c r="D73" s="39">
        <v>0</v>
      </c>
      <c r="E73" s="40">
        <v>0</v>
      </c>
      <c r="F73" s="41">
        <f t="shared" ref="F73" si="16">D73*E73</f>
        <v>0</v>
      </c>
      <c r="G73" s="42">
        <v>0</v>
      </c>
      <c r="H73" s="38"/>
      <c r="I73" s="43"/>
    </row>
    <row r="74" spans="1:9" ht="15" thickBot="1" x14ac:dyDescent="0.4">
      <c r="A74" s="36" t="s">
        <v>108</v>
      </c>
      <c r="B74" s="37" t="s">
        <v>23</v>
      </c>
      <c r="C74" s="38" t="s">
        <v>24</v>
      </c>
      <c r="D74" s="39">
        <v>0</v>
      </c>
      <c r="E74" s="40">
        <v>0</v>
      </c>
      <c r="F74" s="41">
        <f t="shared" ref="F74:F75" si="17">D74*E74</f>
        <v>0</v>
      </c>
      <c r="G74" s="42">
        <v>0</v>
      </c>
      <c r="H74" s="38"/>
      <c r="I74" s="43"/>
    </row>
    <row r="75" spans="1:9" ht="15" thickBot="1" x14ac:dyDescent="0.4">
      <c r="A75" s="36" t="s">
        <v>109</v>
      </c>
      <c r="B75" s="37" t="s">
        <v>23</v>
      </c>
      <c r="C75" s="38" t="s">
        <v>24</v>
      </c>
      <c r="D75" s="39">
        <v>0</v>
      </c>
      <c r="E75" s="40">
        <v>0</v>
      </c>
      <c r="F75" s="41">
        <f t="shared" si="17"/>
        <v>0</v>
      </c>
      <c r="G75" s="42">
        <v>0</v>
      </c>
      <c r="H75" s="38"/>
      <c r="I75" s="43"/>
    </row>
    <row r="76" spans="1:9" ht="15" thickBot="1" x14ac:dyDescent="0.4">
      <c r="A76" s="36" t="s">
        <v>110</v>
      </c>
      <c r="B76" s="37" t="s">
        <v>29</v>
      </c>
      <c r="C76" s="38" t="s">
        <v>24</v>
      </c>
      <c r="D76" s="39">
        <v>0</v>
      </c>
      <c r="E76" s="40">
        <v>0</v>
      </c>
      <c r="F76" s="41">
        <f t="shared" ref="F76:F78" si="18">D76*E76</f>
        <v>0</v>
      </c>
      <c r="G76" s="42">
        <v>0</v>
      </c>
      <c r="H76" s="38"/>
      <c r="I76" s="43"/>
    </row>
    <row r="77" spans="1:9" x14ac:dyDescent="0.35">
      <c r="A77" s="289" t="s">
        <v>111</v>
      </c>
      <c r="B77" s="292" t="s">
        <v>27</v>
      </c>
      <c r="C77" s="52" t="s">
        <v>72</v>
      </c>
      <c r="D77" s="53">
        <v>5</v>
      </c>
      <c r="E77" s="54">
        <f>H77*I77</f>
        <v>3.7833900000000003</v>
      </c>
      <c r="F77" s="30">
        <f t="shared" si="18"/>
        <v>18.91695</v>
      </c>
      <c r="G77" s="295">
        <f>SUM(F77:F90)</f>
        <v>134.56431900000001</v>
      </c>
      <c r="H77" s="14">
        <v>0.26700000000000002</v>
      </c>
      <c r="I77" s="242">
        <f>P7*P3</f>
        <v>14.17</v>
      </c>
    </row>
    <row r="78" spans="1:9" x14ac:dyDescent="0.35">
      <c r="A78" s="290"/>
      <c r="B78" s="293"/>
      <c r="C78" s="245" t="s">
        <v>13</v>
      </c>
      <c r="D78" s="247">
        <v>5.9</v>
      </c>
      <c r="E78" s="249">
        <f>H78*I77</f>
        <v>1.3178099999999999</v>
      </c>
      <c r="F78" s="250">
        <f t="shared" si="18"/>
        <v>7.7750789999999999</v>
      </c>
      <c r="G78" s="296"/>
      <c r="H78" s="238">
        <v>9.2999999999999999E-2</v>
      </c>
      <c r="I78" s="243"/>
    </row>
    <row r="79" spans="1:9" x14ac:dyDescent="0.35">
      <c r="A79" s="290"/>
      <c r="B79" s="293"/>
      <c r="C79" s="246"/>
      <c r="D79" s="248"/>
      <c r="E79" s="249"/>
      <c r="F79" s="251"/>
      <c r="G79" s="296"/>
      <c r="H79" s="251"/>
      <c r="I79" s="243"/>
    </row>
    <row r="80" spans="1:9" x14ac:dyDescent="0.35">
      <c r="A80" s="290"/>
      <c r="B80" s="293"/>
      <c r="C80" s="55" t="s">
        <v>14</v>
      </c>
      <c r="D80" s="56">
        <v>3</v>
      </c>
      <c r="E80" s="57">
        <f>H80*I77</f>
        <v>3.6416900000000001</v>
      </c>
      <c r="F80" s="30">
        <f t="shared" ref="F80:F81" si="19">D80*E80</f>
        <v>10.92507</v>
      </c>
      <c r="G80" s="296"/>
      <c r="H80" s="14">
        <v>0.25700000000000001</v>
      </c>
      <c r="I80" s="243"/>
    </row>
    <row r="81" spans="1:9" x14ac:dyDescent="0.35">
      <c r="A81" s="290"/>
      <c r="B81" s="293"/>
      <c r="C81" s="298" t="s">
        <v>15</v>
      </c>
      <c r="D81" s="254">
        <v>4</v>
      </c>
      <c r="E81" s="54">
        <v>3</v>
      </c>
      <c r="F81" s="30">
        <f t="shared" si="19"/>
        <v>12</v>
      </c>
      <c r="G81" s="296"/>
      <c r="H81" s="238">
        <v>0.25900000000000001</v>
      </c>
      <c r="I81" s="243"/>
    </row>
    <row r="82" spans="1:9" x14ac:dyDescent="0.35">
      <c r="A82" s="290"/>
      <c r="B82" s="293"/>
      <c r="C82" s="299"/>
      <c r="D82" s="255"/>
      <c r="E82" s="54">
        <v>2</v>
      </c>
      <c r="F82" s="30">
        <f>D81*E82</f>
        <v>8</v>
      </c>
      <c r="G82" s="296"/>
      <c r="H82" s="251"/>
      <c r="I82" s="243"/>
    </row>
    <row r="83" spans="1:9" x14ac:dyDescent="0.35">
      <c r="A83" s="290"/>
      <c r="B83" s="293"/>
      <c r="C83" s="256" t="s">
        <v>16</v>
      </c>
      <c r="D83" s="58">
        <v>3</v>
      </c>
      <c r="E83" s="59">
        <v>2</v>
      </c>
      <c r="F83" s="30">
        <f t="shared" ref="F83:F88" si="20">D83*E83</f>
        <v>6</v>
      </c>
      <c r="G83" s="296"/>
      <c r="H83" s="301">
        <v>9.2999999999999999E-2</v>
      </c>
      <c r="I83" s="243"/>
    </row>
    <row r="84" spans="1:9" x14ac:dyDescent="0.35">
      <c r="A84" s="290"/>
      <c r="B84" s="293"/>
      <c r="C84" s="300"/>
      <c r="D84" s="58">
        <v>3.5</v>
      </c>
      <c r="E84" s="59">
        <v>2</v>
      </c>
      <c r="F84" s="30">
        <f t="shared" si="20"/>
        <v>7</v>
      </c>
      <c r="G84" s="296"/>
      <c r="H84" s="302"/>
      <c r="I84" s="243"/>
    </row>
    <row r="85" spans="1:9" x14ac:dyDescent="0.35">
      <c r="A85" s="290"/>
      <c r="B85" s="293"/>
      <c r="C85" s="300"/>
      <c r="D85" s="58">
        <v>4</v>
      </c>
      <c r="E85" s="59">
        <v>3</v>
      </c>
      <c r="F85" s="30">
        <f t="shared" si="20"/>
        <v>12</v>
      </c>
      <c r="G85" s="296"/>
      <c r="H85" s="303"/>
      <c r="I85" s="243"/>
    </row>
    <row r="86" spans="1:9" x14ac:dyDescent="0.35">
      <c r="A86" s="290"/>
      <c r="B86" s="293"/>
      <c r="C86" s="60" t="s">
        <v>17</v>
      </c>
      <c r="D86" s="61">
        <v>3.5</v>
      </c>
      <c r="E86" s="62">
        <f>H86*I77</f>
        <v>0.43926999999999999</v>
      </c>
      <c r="F86" s="30">
        <f t="shared" si="20"/>
        <v>1.537445</v>
      </c>
      <c r="G86" s="296"/>
      <c r="H86" s="14">
        <v>3.1E-2</v>
      </c>
      <c r="I86" s="243"/>
    </row>
    <row r="87" spans="1:9" x14ac:dyDescent="0.35">
      <c r="A87" s="290"/>
      <c r="B87" s="293"/>
      <c r="C87" s="63" t="s">
        <v>18</v>
      </c>
      <c r="D87" s="64">
        <v>3.5</v>
      </c>
      <c r="E87" s="65">
        <f>H87*I77</f>
        <v>7.15585</v>
      </c>
      <c r="F87" s="30">
        <f t="shared" si="20"/>
        <v>25.045475</v>
      </c>
      <c r="G87" s="296"/>
      <c r="H87" s="14">
        <v>0.505</v>
      </c>
      <c r="I87" s="243"/>
    </row>
    <row r="88" spans="1:9" x14ac:dyDescent="0.35">
      <c r="A88" s="290"/>
      <c r="B88" s="293"/>
      <c r="C88" s="66" t="s">
        <v>19</v>
      </c>
      <c r="D88" s="67">
        <v>1.5</v>
      </c>
      <c r="E88" s="68">
        <f>H88*I77</f>
        <v>1.9838000000000002</v>
      </c>
      <c r="F88" s="30">
        <f t="shared" si="20"/>
        <v>2.9757000000000002</v>
      </c>
      <c r="G88" s="296"/>
      <c r="H88" s="14">
        <v>0.14000000000000001</v>
      </c>
      <c r="I88" s="243"/>
    </row>
    <row r="89" spans="1:9" x14ac:dyDescent="0.35">
      <c r="A89" s="290"/>
      <c r="B89" s="293"/>
      <c r="C89" s="27" t="s">
        <v>20</v>
      </c>
      <c r="D89" s="28">
        <v>3</v>
      </c>
      <c r="E89" s="29">
        <f>H89*I77</f>
        <v>5.6680000000000001</v>
      </c>
      <c r="F89" s="30">
        <f>D89*E89</f>
        <v>17.004000000000001</v>
      </c>
      <c r="G89" s="296"/>
      <c r="H89" s="14">
        <v>0.4</v>
      </c>
      <c r="I89" s="243"/>
    </row>
    <row r="90" spans="1:9" ht="15" thickBot="1" x14ac:dyDescent="0.4">
      <c r="A90" s="291"/>
      <c r="B90" s="294"/>
      <c r="C90" s="31" t="s">
        <v>21</v>
      </c>
      <c r="D90" s="32">
        <v>1.9</v>
      </c>
      <c r="E90" s="33">
        <f>H90*I77</f>
        <v>2.8340000000000001</v>
      </c>
      <c r="F90" s="34">
        <f>D90*E90</f>
        <v>5.3845999999999998</v>
      </c>
      <c r="G90" s="297"/>
      <c r="H90" s="35">
        <v>0.2</v>
      </c>
      <c r="I90" s="244"/>
    </row>
    <row r="91" spans="1:9" x14ac:dyDescent="0.35">
      <c r="A91" s="289" t="s">
        <v>112</v>
      </c>
      <c r="B91" s="292" t="s">
        <v>27</v>
      </c>
      <c r="C91" s="52" t="s">
        <v>72</v>
      </c>
      <c r="D91" s="53">
        <v>5</v>
      </c>
      <c r="E91" s="54">
        <f>H91*I91</f>
        <v>3.7833900000000003</v>
      </c>
      <c r="F91" s="30">
        <f t="shared" ref="F91:F92" si="21">D91*E91</f>
        <v>18.91695</v>
      </c>
      <c r="G91" s="295">
        <f>SUM(F91:F104)</f>
        <v>134.56431900000001</v>
      </c>
      <c r="H91" s="14">
        <v>0.26700000000000002</v>
      </c>
      <c r="I91" s="242">
        <f>P9*P3</f>
        <v>14.17</v>
      </c>
    </row>
    <row r="92" spans="1:9" x14ac:dyDescent="0.35">
      <c r="A92" s="290"/>
      <c r="B92" s="293"/>
      <c r="C92" s="245" t="s">
        <v>13</v>
      </c>
      <c r="D92" s="247">
        <v>5.9</v>
      </c>
      <c r="E92" s="249">
        <f>H92*I91</f>
        <v>1.3178099999999999</v>
      </c>
      <c r="F92" s="250">
        <f t="shared" si="21"/>
        <v>7.7750789999999999</v>
      </c>
      <c r="G92" s="296"/>
      <c r="H92" s="238">
        <v>9.2999999999999999E-2</v>
      </c>
      <c r="I92" s="243"/>
    </row>
    <row r="93" spans="1:9" x14ac:dyDescent="0.35">
      <c r="A93" s="290"/>
      <c r="B93" s="293"/>
      <c r="C93" s="246"/>
      <c r="D93" s="248"/>
      <c r="E93" s="249"/>
      <c r="F93" s="251"/>
      <c r="G93" s="296"/>
      <c r="H93" s="251"/>
      <c r="I93" s="243"/>
    </row>
    <row r="94" spans="1:9" x14ac:dyDescent="0.35">
      <c r="A94" s="290"/>
      <c r="B94" s="293"/>
      <c r="C94" s="55" t="s">
        <v>14</v>
      </c>
      <c r="D94" s="56">
        <v>3</v>
      </c>
      <c r="E94" s="57">
        <f>H94*I91</f>
        <v>3.6416900000000001</v>
      </c>
      <c r="F94" s="30">
        <f t="shared" ref="F94:F95" si="22">D94*E94</f>
        <v>10.92507</v>
      </c>
      <c r="G94" s="296"/>
      <c r="H94" s="14">
        <v>0.25700000000000001</v>
      </c>
      <c r="I94" s="243"/>
    </row>
    <row r="95" spans="1:9" x14ac:dyDescent="0.35">
      <c r="A95" s="290"/>
      <c r="B95" s="293"/>
      <c r="C95" s="298" t="s">
        <v>15</v>
      </c>
      <c r="D95" s="254">
        <v>4</v>
      </c>
      <c r="E95" s="54">
        <v>3</v>
      </c>
      <c r="F95" s="30">
        <f t="shared" si="22"/>
        <v>12</v>
      </c>
      <c r="G95" s="296"/>
      <c r="H95" s="238">
        <v>0.25900000000000001</v>
      </c>
      <c r="I95" s="243"/>
    </row>
    <row r="96" spans="1:9" x14ac:dyDescent="0.35">
      <c r="A96" s="290"/>
      <c r="B96" s="293"/>
      <c r="C96" s="299"/>
      <c r="D96" s="255"/>
      <c r="E96" s="54">
        <v>2</v>
      </c>
      <c r="F96" s="30">
        <f>D95*E96</f>
        <v>8</v>
      </c>
      <c r="G96" s="296"/>
      <c r="H96" s="251"/>
      <c r="I96" s="243"/>
    </row>
    <row r="97" spans="1:9" x14ac:dyDescent="0.35">
      <c r="A97" s="290"/>
      <c r="B97" s="293"/>
      <c r="C97" s="256" t="s">
        <v>16</v>
      </c>
      <c r="D97" s="58">
        <v>3</v>
      </c>
      <c r="E97" s="59">
        <v>2</v>
      </c>
      <c r="F97" s="30">
        <f t="shared" ref="F97:F102" si="23">D97*E97</f>
        <v>6</v>
      </c>
      <c r="G97" s="296"/>
      <c r="H97" s="301">
        <v>9.2999999999999999E-2</v>
      </c>
      <c r="I97" s="243"/>
    </row>
    <row r="98" spans="1:9" x14ac:dyDescent="0.35">
      <c r="A98" s="290"/>
      <c r="B98" s="293"/>
      <c r="C98" s="300"/>
      <c r="D98" s="58">
        <v>3.5</v>
      </c>
      <c r="E98" s="59">
        <v>2</v>
      </c>
      <c r="F98" s="30">
        <f t="shared" si="23"/>
        <v>7</v>
      </c>
      <c r="G98" s="296"/>
      <c r="H98" s="302"/>
      <c r="I98" s="243"/>
    </row>
    <row r="99" spans="1:9" x14ac:dyDescent="0.35">
      <c r="A99" s="290"/>
      <c r="B99" s="293"/>
      <c r="C99" s="300"/>
      <c r="D99" s="58">
        <v>4</v>
      </c>
      <c r="E99" s="59">
        <v>3</v>
      </c>
      <c r="F99" s="30">
        <f t="shared" si="23"/>
        <v>12</v>
      </c>
      <c r="G99" s="296"/>
      <c r="H99" s="303"/>
      <c r="I99" s="243"/>
    </row>
    <row r="100" spans="1:9" x14ac:dyDescent="0.35">
      <c r="A100" s="290"/>
      <c r="B100" s="293"/>
      <c r="C100" s="60" t="s">
        <v>17</v>
      </c>
      <c r="D100" s="61">
        <v>3.5</v>
      </c>
      <c r="E100" s="62">
        <f>H100*I91</f>
        <v>0.43926999999999999</v>
      </c>
      <c r="F100" s="30">
        <f t="shared" si="23"/>
        <v>1.537445</v>
      </c>
      <c r="G100" s="296"/>
      <c r="H100" s="14">
        <v>3.1E-2</v>
      </c>
      <c r="I100" s="243"/>
    </row>
    <row r="101" spans="1:9" x14ac:dyDescent="0.35">
      <c r="A101" s="290"/>
      <c r="B101" s="293"/>
      <c r="C101" s="63" t="s">
        <v>18</v>
      </c>
      <c r="D101" s="64">
        <v>3.5</v>
      </c>
      <c r="E101" s="65">
        <f>H101*I91</f>
        <v>7.15585</v>
      </c>
      <c r="F101" s="30">
        <f t="shared" si="23"/>
        <v>25.045475</v>
      </c>
      <c r="G101" s="296"/>
      <c r="H101" s="14">
        <v>0.505</v>
      </c>
      <c r="I101" s="243"/>
    </row>
    <row r="102" spans="1:9" x14ac:dyDescent="0.35">
      <c r="A102" s="290"/>
      <c r="B102" s="293"/>
      <c r="C102" s="66" t="s">
        <v>19</v>
      </c>
      <c r="D102" s="67">
        <v>1.5</v>
      </c>
      <c r="E102" s="68">
        <f>H102*I91</f>
        <v>1.9838000000000002</v>
      </c>
      <c r="F102" s="30">
        <f t="shared" si="23"/>
        <v>2.9757000000000002</v>
      </c>
      <c r="G102" s="296"/>
      <c r="H102" s="14">
        <v>0.14000000000000001</v>
      </c>
      <c r="I102" s="243"/>
    </row>
    <row r="103" spans="1:9" x14ac:dyDescent="0.35">
      <c r="A103" s="290"/>
      <c r="B103" s="293"/>
      <c r="C103" s="27" t="s">
        <v>20</v>
      </c>
      <c r="D103" s="28">
        <v>3</v>
      </c>
      <c r="E103" s="29">
        <f>H103*I91</f>
        <v>5.6680000000000001</v>
      </c>
      <c r="F103" s="30">
        <f>D103*E103</f>
        <v>17.004000000000001</v>
      </c>
      <c r="G103" s="296"/>
      <c r="H103" s="14">
        <v>0.4</v>
      </c>
      <c r="I103" s="243"/>
    </row>
    <row r="104" spans="1:9" ht="15" thickBot="1" x14ac:dyDescent="0.4">
      <c r="A104" s="291"/>
      <c r="B104" s="294"/>
      <c r="C104" s="31" t="s">
        <v>21</v>
      </c>
      <c r="D104" s="32">
        <v>1.9</v>
      </c>
      <c r="E104" s="33">
        <f>H104*I91</f>
        <v>2.8340000000000001</v>
      </c>
      <c r="F104" s="34">
        <f>D104*E104</f>
        <v>5.3845999999999998</v>
      </c>
      <c r="G104" s="297"/>
      <c r="H104" s="35">
        <v>0.2</v>
      </c>
      <c r="I104" s="244"/>
    </row>
    <row r="105" spans="1:9" x14ac:dyDescent="0.35">
      <c r="A105" s="289" t="s">
        <v>113</v>
      </c>
      <c r="B105" s="292" t="s">
        <v>27</v>
      </c>
      <c r="C105" s="52" t="s">
        <v>72</v>
      </c>
      <c r="D105" s="53">
        <v>5</v>
      </c>
      <c r="E105" s="54">
        <f>H105*I105</f>
        <v>2.9103000000000003</v>
      </c>
      <c r="F105" s="30">
        <f t="shared" ref="F105:F106" si="24">D105*E105</f>
        <v>14.551500000000001</v>
      </c>
      <c r="G105" s="295">
        <f>SUM(F105:F118)</f>
        <v>109.89562999999998</v>
      </c>
      <c r="H105" s="14">
        <v>0.26700000000000002</v>
      </c>
      <c r="I105" s="242">
        <f>P5*P3</f>
        <v>10.9</v>
      </c>
    </row>
    <row r="106" spans="1:9" x14ac:dyDescent="0.35">
      <c r="A106" s="290"/>
      <c r="B106" s="293"/>
      <c r="C106" s="245" t="s">
        <v>13</v>
      </c>
      <c r="D106" s="247">
        <v>5.9</v>
      </c>
      <c r="E106" s="249">
        <f>H106*I105</f>
        <v>1.0137</v>
      </c>
      <c r="F106" s="250">
        <f t="shared" si="24"/>
        <v>5.980830000000001</v>
      </c>
      <c r="G106" s="296"/>
      <c r="H106" s="238">
        <v>9.2999999999999999E-2</v>
      </c>
      <c r="I106" s="243"/>
    </row>
    <row r="107" spans="1:9" x14ac:dyDescent="0.35">
      <c r="A107" s="290"/>
      <c r="B107" s="293"/>
      <c r="C107" s="246"/>
      <c r="D107" s="248"/>
      <c r="E107" s="249"/>
      <c r="F107" s="251"/>
      <c r="G107" s="296"/>
      <c r="H107" s="251"/>
      <c r="I107" s="243"/>
    </row>
    <row r="108" spans="1:9" x14ac:dyDescent="0.35">
      <c r="A108" s="290"/>
      <c r="B108" s="293"/>
      <c r="C108" s="55" t="s">
        <v>14</v>
      </c>
      <c r="D108" s="56">
        <v>3</v>
      </c>
      <c r="E108" s="57">
        <f>H108*I105</f>
        <v>2.8013000000000003</v>
      </c>
      <c r="F108" s="30">
        <f t="shared" ref="F108:F109" si="25">D108*E108</f>
        <v>8.4039000000000001</v>
      </c>
      <c r="G108" s="296"/>
      <c r="H108" s="14">
        <v>0.25700000000000001</v>
      </c>
      <c r="I108" s="243"/>
    </row>
    <row r="109" spans="1:9" x14ac:dyDescent="0.35">
      <c r="A109" s="290"/>
      <c r="B109" s="293"/>
      <c r="C109" s="298" t="s">
        <v>15</v>
      </c>
      <c r="D109" s="254">
        <v>4</v>
      </c>
      <c r="E109" s="54">
        <v>2</v>
      </c>
      <c r="F109" s="30">
        <f t="shared" si="25"/>
        <v>8</v>
      </c>
      <c r="G109" s="296"/>
      <c r="H109" s="238">
        <v>0.25900000000000001</v>
      </c>
      <c r="I109" s="243"/>
    </row>
    <row r="110" spans="1:9" x14ac:dyDescent="0.35">
      <c r="A110" s="290"/>
      <c r="B110" s="293"/>
      <c r="C110" s="299"/>
      <c r="D110" s="255"/>
      <c r="E110" s="54">
        <v>2</v>
      </c>
      <c r="F110" s="30">
        <f>D109*E110</f>
        <v>8</v>
      </c>
      <c r="G110" s="296"/>
      <c r="H110" s="251"/>
      <c r="I110" s="243"/>
    </row>
    <row r="111" spans="1:9" x14ac:dyDescent="0.35">
      <c r="A111" s="290"/>
      <c r="B111" s="293"/>
      <c r="C111" s="256" t="s">
        <v>16</v>
      </c>
      <c r="D111" s="58">
        <v>3</v>
      </c>
      <c r="E111" s="59">
        <v>2</v>
      </c>
      <c r="F111" s="30">
        <f t="shared" ref="F111:F116" si="26">D111*E111</f>
        <v>6</v>
      </c>
      <c r="G111" s="296"/>
      <c r="H111" s="301">
        <v>9.2999999999999999E-2</v>
      </c>
      <c r="I111" s="243"/>
    </row>
    <row r="112" spans="1:9" x14ac:dyDescent="0.35">
      <c r="A112" s="290"/>
      <c r="B112" s="293"/>
      <c r="C112" s="300"/>
      <c r="D112" s="58">
        <v>3.5</v>
      </c>
      <c r="E112" s="59">
        <v>2</v>
      </c>
      <c r="F112" s="30">
        <f t="shared" si="26"/>
        <v>7</v>
      </c>
      <c r="G112" s="296"/>
      <c r="H112" s="302"/>
      <c r="I112" s="243"/>
    </row>
    <row r="113" spans="1:16" x14ac:dyDescent="0.35">
      <c r="A113" s="290"/>
      <c r="B113" s="293"/>
      <c r="C113" s="300"/>
      <c r="D113" s="58">
        <v>4</v>
      </c>
      <c r="E113" s="59">
        <v>3</v>
      </c>
      <c r="F113" s="30">
        <f t="shared" si="26"/>
        <v>12</v>
      </c>
      <c r="G113" s="296"/>
      <c r="H113" s="303"/>
      <c r="I113" s="243"/>
    </row>
    <row r="114" spans="1:16" x14ac:dyDescent="0.35">
      <c r="A114" s="290"/>
      <c r="B114" s="293"/>
      <c r="C114" s="60" t="s">
        <v>17</v>
      </c>
      <c r="D114" s="61">
        <v>3.5</v>
      </c>
      <c r="E114" s="62">
        <f>H114*I105</f>
        <v>0.33790000000000003</v>
      </c>
      <c r="F114" s="30">
        <f t="shared" si="26"/>
        <v>1.1826500000000002</v>
      </c>
      <c r="G114" s="296"/>
      <c r="H114" s="14">
        <v>3.1E-2</v>
      </c>
      <c r="I114" s="243"/>
    </row>
    <row r="115" spans="1:16" x14ac:dyDescent="0.35">
      <c r="A115" s="290"/>
      <c r="B115" s="293"/>
      <c r="C115" s="63" t="s">
        <v>18</v>
      </c>
      <c r="D115" s="64">
        <v>3.5</v>
      </c>
      <c r="E115" s="65">
        <f>H115*I105</f>
        <v>5.5045000000000002</v>
      </c>
      <c r="F115" s="30">
        <f t="shared" si="26"/>
        <v>19.265750000000001</v>
      </c>
      <c r="G115" s="296"/>
      <c r="H115" s="14">
        <v>0.505</v>
      </c>
      <c r="I115" s="243"/>
    </row>
    <row r="116" spans="1:16" ht="15" thickBot="1" x14ac:dyDescent="0.4">
      <c r="A116" s="290"/>
      <c r="B116" s="293"/>
      <c r="C116" s="66" t="s">
        <v>19</v>
      </c>
      <c r="D116" s="67">
        <v>1.5</v>
      </c>
      <c r="E116" s="68">
        <f>H116*I105</f>
        <v>1.5260000000000002</v>
      </c>
      <c r="F116" s="30">
        <f t="shared" si="26"/>
        <v>2.2890000000000006</v>
      </c>
      <c r="G116" s="296"/>
      <c r="H116" s="14">
        <v>0.14000000000000001</v>
      </c>
      <c r="I116" s="243"/>
    </row>
    <row r="117" spans="1:16" ht="18.5" customHeight="1" x14ac:dyDescent="0.35">
      <c r="A117" s="290"/>
      <c r="B117" s="293"/>
      <c r="C117" s="27" t="s">
        <v>20</v>
      </c>
      <c r="D117" s="28">
        <v>3</v>
      </c>
      <c r="E117" s="29">
        <f>H117*I105</f>
        <v>4.3600000000000003</v>
      </c>
      <c r="F117" s="30">
        <f>D117*E117</f>
        <v>13.080000000000002</v>
      </c>
      <c r="G117" s="296"/>
      <c r="H117" s="14">
        <v>0.4</v>
      </c>
      <c r="I117" s="243"/>
      <c r="J117" s="272" t="s">
        <v>145</v>
      </c>
    </row>
    <row r="118" spans="1:16" ht="15" thickBot="1" x14ac:dyDescent="0.4">
      <c r="A118" s="291"/>
      <c r="B118" s="294"/>
      <c r="C118" s="31" t="s">
        <v>21</v>
      </c>
      <c r="D118" s="32">
        <v>1.9</v>
      </c>
      <c r="E118" s="33">
        <f>H118*I105</f>
        <v>2.1800000000000002</v>
      </c>
      <c r="F118" s="34">
        <f>D118*E118</f>
        <v>4.1420000000000003</v>
      </c>
      <c r="G118" s="297"/>
      <c r="H118" s="35">
        <v>0.2</v>
      </c>
      <c r="I118" s="244"/>
      <c r="J118" s="273"/>
    </row>
    <row r="119" spans="1:16" ht="15" thickBot="1" x14ac:dyDescent="0.4">
      <c r="A119" s="36" t="s">
        <v>114</v>
      </c>
      <c r="B119" s="37" t="s">
        <v>23</v>
      </c>
      <c r="C119" s="38" t="s">
        <v>24</v>
      </c>
      <c r="D119" s="39">
        <v>0</v>
      </c>
      <c r="E119" s="40">
        <v>0</v>
      </c>
      <c r="F119" s="41">
        <f t="shared" ref="F119" si="27">D119*E119</f>
        <v>0</v>
      </c>
      <c r="G119" s="42">
        <v>0</v>
      </c>
      <c r="H119" s="38"/>
      <c r="I119" s="43"/>
      <c r="J119" s="274"/>
    </row>
    <row r="120" spans="1:16" ht="43" thickBot="1" x14ac:dyDescent="0.6">
      <c r="A120" s="44" t="s">
        <v>38</v>
      </c>
      <c r="B120" s="325">
        <f>SUM(G3:G118)</f>
        <v>1062.735426</v>
      </c>
      <c r="C120" s="326"/>
      <c r="D120" s="326"/>
      <c r="E120" s="326"/>
      <c r="F120" s="326"/>
      <c r="G120" s="327"/>
      <c r="H120" s="44" t="s">
        <v>39</v>
      </c>
      <c r="I120" s="46">
        <f>SUM(I3:I118)</f>
        <v>111.18</v>
      </c>
      <c r="J120" s="177">
        <f>B120/I120</f>
        <v>9.5586924446842954</v>
      </c>
    </row>
    <row r="121" spans="1:16" ht="15" thickBot="1" x14ac:dyDescent="0.4"/>
    <row r="122" spans="1:16" ht="26.5" thickBot="1" x14ac:dyDescent="0.65">
      <c r="A122" s="1" t="s">
        <v>101</v>
      </c>
      <c r="B122" s="2" t="s">
        <v>2</v>
      </c>
      <c r="C122" s="2" t="s">
        <v>3</v>
      </c>
      <c r="D122" s="2" t="s">
        <v>4</v>
      </c>
      <c r="E122" s="2" t="s">
        <v>5</v>
      </c>
      <c r="F122" s="2" t="s">
        <v>6</v>
      </c>
      <c r="G122" s="2" t="s">
        <v>7</v>
      </c>
      <c r="H122" s="2" t="s">
        <v>8</v>
      </c>
      <c r="I122" s="3" t="s">
        <v>9</v>
      </c>
      <c r="K122" s="277" t="s">
        <v>115</v>
      </c>
      <c r="L122" s="278"/>
      <c r="M122" s="284" t="s">
        <v>117</v>
      </c>
      <c r="N122" s="285"/>
      <c r="O122" s="286"/>
      <c r="P122" s="178">
        <v>180</v>
      </c>
    </row>
    <row r="123" spans="1:16" ht="43.5" x14ac:dyDescent="0.35">
      <c r="A123" s="289" t="s">
        <v>102</v>
      </c>
      <c r="B123" s="292" t="s">
        <v>11</v>
      </c>
      <c r="C123" s="99" t="s">
        <v>120</v>
      </c>
      <c r="D123" s="100">
        <v>1.5</v>
      </c>
      <c r="E123" s="101">
        <f>H123*I123</f>
        <v>7.3141724999999997</v>
      </c>
      <c r="F123" s="96">
        <f t="shared" ref="F123:F124" si="28">D123*E123</f>
        <v>10.971258750000001</v>
      </c>
      <c r="G123" s="317">
        <f>SUM(F123:F129)</f>
        <v>59.904764999999998</v>
      </c>
      <c r="H123" s="14">
        <v>0.38900000000000001</v>
      </c>
      <c r="I123" s="320">
        <f>(I3*P6)+I3</f>
        <v>18.802499999999998</v>
      </c>
      <c r="K123" s="279"/>
      <c r="L123" s="251"/>
      <c r="M123" s="266" t="s">
        <v>118</v>
      </c>
      <c r="N123" s="267"/>
      <c r="O123" s="268"/>
      <c r="P123" s="179">
        <v>38</v>
      </c>
    </row>
    <row r="124" spans="1:16" x14ac:dyDescent="0.35">
      <c r="A124" s="290"/>
      <c r="B124" s="293"/>
      <c r="C124" s="261" t="s">
        <v>121</v>
      </c>
      <c r="D124" s="263">
        <v>2</v>
      </c>
      <c r="E124" s="265">
        <f>H124*I123</f>
        <v>5.9227874999999992</v>
      </c>
      <c r="F124" s="250">
        <f t="shared" si="28"/>
        <v>11.845574999999998</v>
      </c>
      <c r="G124" s="236"/>
      <c r="H124" s="238">
        <v>0.315</v>
      </c>
      <c r="I124" s="315"/>
      <c r="K124" s="279"/>
      <c r="L124" s="251"/>
      <c r="M124" s="266" t="s">
        <v>116</v>
      </c>
      <c r="N124" s="267"/>
      <c r="O124" s="268"/>
      <c r="P124" s="179">
        <f>AVERAGE(P122:P123)</f>
        <v>109</v>
      </c>
    </row>
    <row r="125" spans="1:16" x14ac:dyDescent="0.35">
      <c r="A125" s="290"/>
      <c r="B125" s="293"/>
      <c r="C125" s="262"/>
      <c r="D125" s="264"/>
      <c r="E125" s="265"/>
      <c r="F125" s="251"/>
      <c r="G125" s="236"/>
      <c r="H125" s="238"/>
      <c r="I125" s="315"/>
      <c r="K125" s="279"/>
      <c r="L125" s="251"/>
      <c r="M125" s="266" t="s">
        <v>154</v>
      </c>
      <c r="N125" s="267"/>
      <c r="O125" s="268"/>
      <c r="P125" s="180">
        <v>0.13</v>
      </c>
    </row>
    <row r="126" spans="1:16" x14ac:dyDescent="0.35">
      <c r="A126" s="290"/>
      <c r="B126" s="293"/>
      <c r="C126" s="102" t="s">
        <v>122</v>
      </c>
      <c r="D126" s="22">
        <v>4.3</v>
      </c>
      <c r="E126" s="23">
        <f>H126*I123</f>
        <v>3.4784624999999996</v>
      </c>
      <c r="F126" s="96">
        <f t="shared" ref="F126:F128" si="29">D126*E126</f>
        <v>14.957388749999998</v>
      </c>
      <c r="G126" s="236"/>
      <c r="H126" s="14">
        <v>0.185</v>
      </c>
      <c r="I126" s="315"/>
      <c r="K126" s="279"/>
      <c r="L126" s="251"/>
      <c r="M126" s="266" t="s">
        <v>155</v>
      </c>
      <c r="N126" s="267"/>
      <c r="O126" s="268"/>
      <c r="P126" s="180">
        <v>0.1</v>
      </c>
    </row>
    <row r="127" spans="1:16" x14ac:dyDescent="0.35">
      <c r="A127" s="290"/>
      <c r="B127" s="293"/>
      <c r="C127" s="103" t="s">
        <v>123</v>
      </c>
      <c r="D127" s="104">
        <v>4.5</v>
      </c>
      <c r="E127" s="105">
        <f>H127*I123</f>
        <v>1.9178549999999996</v>
      </c>
      <c r="F127" s="96">
        <f t="shared" si="29"/>
        <v>8.6303474999999992</v>
      </c>
      <c r="G127" s="236"/>
      <c r="H127" s="97">
        <v>0.10199999999999999</v>
      </c>
      <c r="I127" s="315"/>
      <c r="K127" s="279"/>
      <c r="L127" s="251"/>
      <c r="M127" s="266" t="s">
        <v>148</v>
      </c>
      <c r="N127" s="267"/>
      <c r="O127" s="268"/>
      <c r="P127" s="180">
        <v>0.15</v>
      </c>
    </row>
    <row r="128" spans="1:16" x14ac:dyDescent="0.35">
      <c r="A128" s="290"/>
      <c r="B128" s="293"/>
      <c r="C128" s="106" t="s">
        <v>124</v>
      </c>
      <c r="D128" s="16">
        <v>2</v>
      </c>
      <c r="E128" s="17">
        <f>H128*I123</f>
        <v>0.16922249999999997</v>
      </c>
      <c r="F128" s="96">
        <f t="shared" si="29"/>
        <v>0.33844499999999994</v>
      </c>
      <c r="G128" s="236"/>
      <c r="H128" s="97">
        <v>8.9999999999999993E-3</v>
      </c>
      <c r="I128" s="315"/>
      <c r="K128" s="279"/>
      <c r="L128" s="251"/>
      <c r="M128" s="266" t="s">
        <v>149</v>
      </c>
      <c r="N128" s="267"/>
      <c r="O128" s="268"/>
      <c r="P128" s="180">
        <v>0.13</v>
      </c>
    </row>
    <row r="129" spans="1:16" ht="29.5" thickBot="1" x14ac:dyDescent="0.4">
      <c r="A129" s="290"/>
      <c r="B129" s="293"/>
      <c r="C129" s="158" t="s">
        <v>125</v>
      </c>
      <c r="D129" s="159">
        <v>1.4</v>
      </c>
      <c r="E129" s="17">
        <f>H129*I123</f>
        <v>9.4012499999999992</v>
      </c>
      <c r="F129" s="96">
        <f>D129*E129</f>
        <v>13.161749999999998</v>
      </c>
      <c r="G129" s="313"/>
      <c r="H129" s="97">
        <v>0.5</v>
      </c>
      <c r="I129" s="319"/>
      <c r="K129" s="279"/>
      <c r="L129" s="251"/>
      <c r="M129" s="266" t="s">
        <v>150</v>
      </c>
      <c r="N129" s="267"/>
      <c r="O129" s="268"/>
      <c r="P129" s="180">
        <v>0.15</v>
      </c>
    </row>
    <row r="130" spans="1:16" ht="43.5" x14ac:dyDescent="0.35">
      <c r="A130" s="289" t="s">
        <v>103</v>
      </c>
      <c r="B130" s="292" t="s">
        <v>27</v>
      </c>
      <c r="C130" s="99" t="s">
        <v>120</v>
      </c>
      <c r="D130" s="100">
        <v>1.5</v>
      </c>
      <c r="E130" s="101">
        <f>H130*I130</f>
        <v>6.2287069000000006</v>
      </c>
      <c r="F130" s="96">
        <f t="shared" ref="F130:F131" si="30">D130*E130</f>
        <v>9.3430603500000018</v>
      </c>
      <c r="G130" s="317">
        <f>SUM(F130:F136)</f>
        <v>51.0145506</v>
      </c>
      <c r="H130" s="14">
        <v>0.38900000000000001</v>
      </c>
      <c r="I130" s="320">
        <f>(I17*P9)+I17</f>
        <v>16.0121</v>
      </c>
      <c r="K130" s="279"/>
      <c r="L130" s="251"/>
      <c r="M130" s="266" t="s">
        <v>153</v>
      </c>
      <c r="N130" s="267"/>
      <c r="O130" s="268"/>
      <c r="P130" s="180">
        <v>0.13</v>
      </c>
    </row>
    <row r="131" spans="1:16" ht="15" thickBot="1" x14ac:dyDescent="0.4">
      <c r="A131" s="290"/>
      <c r="B131" s="293"/>
      <c r="C131" s="261" t="s">
        <v>121</v>
      </c>
      <c r="D131" s="263">
        <v>2</v>
      </c>
      <c r="E131" s="265">
        <f>H131*I130</f>
        <v>5.0438115000000003</v>
      </c>
      <c r="F131" s="250">
        <f t="shared" si="30"/>
        <v>10.087623000000001</v>
      </c>
      <c r="G131" s="236"/>
      <c r="H131" s="238">
        <v>0.315</v>
      </c>
      <c r="I131" s="315"/>
      <c r="K131" s="280"/>
      <c r="L131" s="281"/>
      <c r="M131" s="269" t="s">
        <v>151</v>
      </c>
      <c r="N131" s="270"/>
      <c r="O131" s="271"/>
      <c r="P131" s="185">
        <v>0.15</v>
      </c>
    </row>
    <row r="132" spans="1:16" ht="15" thickBot="1" x14ac:dyDescent="0.4">
      <c r="A132" s="290"/>
      <c r="B132" s="293"/>
      <c r="C132" s="262"/>
      <c r="D132" s="264"/>
      <c r="E132" s="265"/>
      <c r="F132" s="251"/>
      <c r="G132" s="236"/>
      <c r="H132" s="238"/>
      <c r="I132" s="315"/>
      <c r="K132" s="282"/>
      <c r="L132" s="283"/>
      <c r="M132" s="269" t="s">
        <v>152</v>
      </c>
      <c r="N132" s="270"/>
      <c r="O132" s="271"/>
      <c r="P132" s="181">
        <v>0.15</v>
      </c>
    </row>
    <row r="133" spans="1:16" x14ac:dyDescent="0.35">
      <c r="A133" s="290"/>
      <c r="B133" s="293"/>
      <c r="C133" s="102" t="s">
        <v>122</v>
      </c>
      <c r="D133" s="22">
        <v>4.3</v>
      </c>
      <c r="E133" s="23">
        <f>H133*I130</f>
        <v>2.9622385000000002</v>
      </c>
      <c r="F133" s="96">
        <f t="shared" ref="F133:F135" si="31">D133*E133</f>
        <v>12.737625550000001</v>
      </c>
      <c r="G133" s="236"/>
      <c r="H133" s="14">
        <v>0.185</v>
      </c>
      <c r="I133" s="315"/>
    </row>
    <row r="134" spans="1:16" x14ac:dyDescent="0.35">
      <c r="A134" s="290"/>
      <c r="B134" s="293"/>
      <c r="C134" s="103" t="s">
        <v>123</v>
      </c>
      <c r="D134" s="104">
        <v>4.5</v>
      </c>
      <c r="E134" s="105">
        <f>H134*I130</f>
        <v>1.6332342</v>
      </c>
      <c r="F134" s="96">
        <f t="shared" si="31"/>
        <v>7.3495539000000001</v>
      </c>
      <c r="G134" s="236"/>
      <c r="H134" s="97">
        <v>0.10199999999999999</v>
      </c>
      <c r="I134" s="315"/>
    </row>
    <row r="135" spans="1:16" x14ac:dyDescent="0.35">
      <c r="A135" s="290"/>
      <c r="B135" s="293"/>
      <c r="C135" s="106" t="s">
        <v>124</v>
      </c>
      <c r="D135" s="16">
        <v>2</v>
      </c>
      <c r="E135" s="17">
        <f>H135*I130</f>
        <v>0.14410889999999998</v>
      </c>
      <c r="F135" s="96">
        <f t="shared" si="31"/>
        <v>0.28821779999999997</v>
      </c>
      <c r="G135" s="236"/>
      <c r="H135" s="97">
        <v>8.9999999999999993E-3</v>
      </c>
      <c r="I135" s="315"/>
    </row>
    <row r="136" spans="1:16" ht="29.5" thickBot="1" x14ac:dyDescent="0.4">
      <c r="A136" s="290"/>
      <c r="B136" s="293"/>
      <c r="C136" s="158" t="s">
        <v>125</v>
      </c>
      <c r="D136" s="159">
        <v>1.4</v>
      </c>
      <c r="E136" s="17">
        <f>H136*I130</f>
        <v>8.0060500000000001</v>
      </c>
      <c r="F136" s="96">
        <f>D136*E136</f>
        <v>11.20847</v>
      </c>
      <c r="G136" s="313"/>
      <c r="H136" s="97">
        <v>0.5</v>
      </c>
      <c r="I136" s="319"/>
    </row>
    <row r="137" spans="1:16" ht="43.5" x14ac:dyDescent="0.35">
      <c r="A137" s="289" t="s">
        <v>104</v>
      </c>
      <c r="B137" s="292" t="s">
        <v>27</v>
      </c>
      <c r="C137" s="99" t="s">
        <v>120</v>
      </c>
      <c r="D137" s="100">
        <v>1.5</v>
      </c>
      <c r="E137" s="101">
        <f>H137*I137</f>
        <v>4.66411</v>
      </c>
      <c r="F137" s="96">
        <f t="shared" ref="F137:F138" si="32">D137*E137</f>
        <v>6.9961649999999995</v>
      </c>
      <c r="G137" s="317">
        <f>SUM(F137:F143)</f>
        <v>38.200139999999998</v>
      </c>
      <c r="H137" s="14">
        <v>0.38900000000000001</v>
      </c>
      <c r="I137" s="320">
        <f>(I31*P5)+I31</f>
        <v>11.99</v>
      </c>
    </row>
    <row r="138" spans="1:16" x14ac:dyDescent="0.35">
      <c r="A138" s="290"/>
      <c r="B138" s="293"/>
      <c r="C138" s="261" t="s">
        <v>121</v>
      </c>
      <c r="D138" s="263">
        <v>2</v>
      </c>
      <c r="E138" s="265">
        <f>H138*I137</f>
        <v>3.77685</v>
      </c>
      <c r="F138" s="250">
        <f t="shared" si="32"/>
        <v>7.5537000000000001</v>
      </c>
      <c r="G138" s="236"/>
      <c r="H138" s="238">
        <v>0.315</v>
      </c>
      <c r="I138" s="315"/>
    </row>
    <row r="139" spans="1:16" x14ac:dyDescent="0.35">
      <c r="A139" s="290"/>
      <c r="B139" s="293"/>
      <c r="C139" s="262"/>
      <c r="D139" s="264"/>
      <c r="E139" s="265"/>
      <c r="F139" s="251"/>
      <c r="G139" s="236"/>
      <c r="H139" s="238"/>
      <c r="I139" s="315"/>
    </row>
    <row r="140" spans="1:16" x14ac:dyDescent="0.35">
      <c r="A140" s="290"/>
      <c r="B140" s="293"/>
      <c r="C140" s="102" t="s">
        <v>122</v>
      </c>
      <c r="D140" s="22">
        <v>4.3</v>
      </c>
      <c r="E140" s="23">
        <f>H140*I137</f>
        <v>2.2181500000000001</v>
      </c>
      <c r="F140" s="96">
        <f t="shared" ref="F140:F142" si="33">D140*E140</f>
        <v>9.5380450000000003</v>
      </c>
      <c r="G140" s="236"/>
      <c r="H140" s="14">
        <v>0.185</v>
      </c>
      <c r="I140" s="315"/>
    </row>
    <row r="141" spans="1:16" x14ac:dyDescent="0.35">
      <c r="A141" s="290"/>
      <c r="B141" s="293"/>
      <c r="C141" s="103" t="s">
        <v>123</v>
      </c>
      <c r="D141" s="104">
        <v>4.5</v>
      </c>
      <c r="E141" s="105">
        <f>H141*I137</f>
        <v>1.22298</v>
      </c>
      <c r="F141" s="96">
        <f t="shared" si="33"/>
        <v>5.5034099999999997</v>
      </c>
      <c r="G141" s="236"/>
      <c r="H141" s="97">
        <v>0.10199999999999999</v>
      </c>
      <c r="I141" s="315"/>
    </row>
    <row r="142" spans="1:16" x14ac:dyDescent="0.35">
      <c r="A142" s="290"/>
      <c r="B142" s="293"/>
      <c r="C142" s="106" t="s">
        <v>124</v>
      </c>
      <c r="D142" s="16">
        <v>2</v>
      </c>
      <c r="E142" s="17">
        <f>H142*I137</f>
        <v>0.10790999999999999</v>
      </c>
      <c r="F142" s="96">
        <f t="shared" si="33"/>
        <v>0.21581999999999998</v>
      </c>
      <c r="G142" s="236"/>
      <c r="H142" s="97">
        <v>8.9999999999999993E-3</v>
      </c>
      <c r="I142" s="315"/>
    </row>
    <row r="143" spans="1:16" ht="29.5" thickBot="1" x14ac:dyDescent="0.4">
      <c r="A143" s="290"/>
      <c r="B143" s="293"/>
      <c r="C143" s="158" t="s">
        <v>125</v>
      </c>
      <c r="D143" s="159">
        <v>1.4</v>
      </c>
      <c r="E143" s="17">
        <f>H143*I137</f>
        <v>5.9950000000000001</v>
      </c>
      <c r="F143" s="96">
        <f>D143*E143</f>
        <v>8.3929999999999989</v>
      </c>
      <c r="G143" s="313"/>
      <c r="H143" s="97">
        <v>0.5</v>
      </c>
      <c r="I143" s="319"/>
    </row>
    <row r="144" spans="1:16" ht="43.5" x14ac:dyDescent="0.35">
      <c r="A144" s="289" t="s">
        <v>105</v>
      </c>
      <c r="B144" s="292" t="s">
        <v>27</v>
      </c>
      <c r="C144" s="99" t="s">
        <v>120</v>
      </c>
      <c r="D144" s="100">
        <v>1.5</v>
      </c>
      <c r="E144" s="101">
        <f>H144*I144</f>
        <v>6.2287069000000006</v>
      </c>
      <c r="F144" s="96">
        <f t="shared" ref="F144:F145" si="34">D144*E144</f>
        <v>9.3430603500000018</v>
      </c>
      <c r="G144" s="317">
        <f>SUM(F144:F150)</f>
        <v>51.0145506</v>
      </c>
      <c r="H144" s="14">
        <v>0.38900000000000001</v>
      </c>
      <c r="I144" s="320">
        <f>(I77*P7)+I77</f>
        <v>16.0121</v>
      </c>
    </row>
    <row r="145" spans="1:9" x14ac:dyDescent="0.35">
      <c r="A145" s="290"/>
      <c r="B145" s="293"/>
      <c r="C145" s="261" t="s">
        <v>121</v>
      </c>
      <c r="D145" s="263">
        <v>2</v>
      </c>
      <c r="E145" s="265">
        <f>H145*I144</f>
        <v>5.0438115000000003</v>
      </c>
      <c r="F145" s="250">
        <f t="shared" si="34"/>
        <v>10.087623000000001</v>
      </c>
      <c r="G145" s="236"/>
      <c r="H145" s="238">
        <v>0.315</v>
      </c>
      <c r="I145" s="315"/>
    </row>
    <row r="146" spans="1:9" x14ac:dyDescent="0.35">
      <c r="A146" s="290"/>
      <c r="B146" s="293"/>
      <c r="C146" s="262"/>
      <c r="D146" s="264"/>
      <c r="E146" s="265"/>
      <c r="F146" s="251"/>
      <c r="G146" s="236"/>
      <c r="H146" s="238"/>
      <c r="I146" s="315"/>
    </row>
    <row r="147" spans="1:9" x14ac:dyDescent="0.35">
      <c r="A147" s="290"/>
      <c r="B147" s="293"/>
      <c r="C147" s="102" t="s">
        <v>122</v>
      </c>
      <c r="D147" s="22">
        <v>4.3</v>
      </c>
      <c r="E147" s="23">
        <f>H147*I144</f>
        <v>2.9622385000000002</v>
      </c>
      <c r="F147" s="96">
        <f t="shared" ref="F147:F149" si="35">D147*E147</f>
        <v>12.737625550000001</v>
      </c>
      <c r="G147" s="236"/>
      <c r="H147" s="14">
        <v>0.185</v>
      </c>
      <c r="I147" s="315"/>
    </row>
    <row r="148" spans="1:9" x14ac:dyDescent="0.35">
      <c r="A148" s="290"/>
      <c r="B148" s="293"/>
      <c r="C148" s="103" t="s">
        <v>123</v>
      </c>
      <c r="D148" s="104">
        <v>4.5</v>
      </c>
      <c r="E148" s="105">
        <f>H148*I144</f>
        <v>1.6332342</v>
      </c>
      <c r="F148" s="96">
        <f t="shared" si="35"/>
        <v>7.3495539000000001</v>
      </c>
      <c r="G148" s="236"/>
      <c r="H148" s="97">
        <v>0.10199999999999999</v>
      </c>
      <c r="I148" s="315"/>
    </row>
    <row r="149" spans="1:9" x14ac:dyDescent="0.35">
      <c r="A149" s="290"/>
      <c r="B149" s="293"/>
      <c r="C149" s="106" t="s">
        <v>124</v>
      </c>
      <c r="D149" s="16">
        <v>2</v>
      </c>
      <c r="E149" s="17">
        <f>H149*I144</f>
        <v>0.14410889999999998</v>
      </c>
      <c r="F149" s="96">
        <f t="shared" si="35"/>
        <v>0.28821779999999997</v>
      </c>
      <c r="G149" s="236"/>
      <c r="H149" s="97">
        <v>8.9999999999999993E-3</v>
      </c>
      <c r="I149" s="315"/>
    </row>
    <row r="150" spans="1:9" ht="29.5" thickBot="1" x14ac:dyDescent="0.4">
      <c r="A150" s="290"/>
      <c r="B150" s="293"/>
      <c r="C150" s="158" t="s">
        <v>125</v>
      </c>
      <c r="D150" s="159">
        <v>1.4</v>
      </c>
      <c r="E150" s="17">
        <f>H150*I144</f>
        <v>8.0060500000000001</v>
      </c>
      <c r="F150" s="96">
        <f>D150*E150</f>
        <v>11.20847</v>
      </c>
      <c r="G150" s="313"/>
      <c r="H150" s="97">
        <v>0.5</v>
      </c>
      <c r="I150" s="319"/>
    </row>
    <row r="151" spans="1:9" ht="43.5" x14ac:dyDescent="0.35">
      <c r="A151" s="289" t="s">
        <v>106</v>
      </c>
      <c r="B151" s="292" t="s">
        <v>11</v>
      </c>
      <c r="C151" s="99" t="s">
        <v>120</v>
      </c>
      <c r="D151" s="100">
        <v>1.5</v>
      </c>
      <c r="E151" s="101">
        <f>H151*I151</f>
        <v>7.3141724999999997</v>
      </c>
      <c r="F151" s="96">
        <f t="shared" ref="F151:F152" si="36">D151*E151</f>
        <v>10.971258750000001</v>
      </c>
      <c r="G151" s="317">
        <f>SUM(F151:F157)</f>
        <v>59.904764999999998</v>
      </c>
      <c r="H151" s="14">
        <v>0.38900000000000001</v>
      </c>
      <c r="I151" s="320">
        <f>(I59*P8)+I59</f>
        <v>18.802499999999998</v>
      </c>
    </row>
    <row r="152" spans="1:9" x14ac:dyDescent="0.35">
      <c r="A152" s="290"/>
      <c r="B152" s="293"/>
      <c r="C152" s="261" t="s">
        <v>121</v>
      </c>
      <c r="D152" s="263">
        <v>2</v>
      </c>
      <c r="E152" s="265">
        <f>H152*I151</f>
        <v>5.9227874999999992</v>
      </c>
      <c r="F152" s="250">
        <f t="shared" si="36"/>
        <v>11.845574999999998</v>
      </c>
      <c r="G152" s="236"/>
      <c r="H152" s="238">
        <v>0.315</v>
      </c>
      <c r="I152" s="315"/>
    </row>
    <row r="153" spans="1:9" x14ac:dyDescent="0.35">
      <c r="A153" s="290"/>
      <c r="B153" s="293"/>
      <c r="C153" s="262"/>
      <c r="D153" s="264"/>
      <c r="E153" s="265"/>
      <c r="F153" s="251"/>
      <c r="G153" s="236"/>
      <c r="H153" s="238"/>
      <c r="I153" s="315"/>
    </row>
    <row r="154" spans="1:9" x14ac:dyDescent="0.35">
      <c r="A154" s="290"/>
      <c r="B154" s="293"/>
      <c r="C154" s="102" t="s">
        <v>122</v>
      </c>
      <c r="D154" s="22">
        <v>4.3</v>
      </c>
      <c r="E154" s="23">
        <f>H154*I151</f>
        <v>3.4784624999999996</v>
      </c>
      <c r="F154" s="96">
        <f t="shared" ref="F154:F156" si="37">D154*E154</f>
        <v>14.957388749999998</v>
      </c>
      <c r="G154" s="236"/>
      <c r="H154" s="14">
        <v>0.185</v>
      </c>
      <c r="I154" s="315"/>
    </row>
    <row r="155" spans="1:9" x14ac:dyDescent="0.35">
      <c r="A155" s="290"/>
      <c r="B155" s="293"/>
      <c r="C155" s="103" t="s">
        <v>123</v>
      </c>
      <c r="D155" s="104">
        <v>4.5</v>
      </c>
      <c r="E155" s="105">
        <f>H155*I151</f>
        <v>1.9178549999999996</v>
      </c>
      <c r="F155" s="96">
        <f t="shared" si="37"/>
        <v>8.6303474999999992</v>
      </c>
      <c r="G155" s="236"/>
      <c r="H155" s="97">
        <v>0.10199999999999999</v>
      </c>
      <c r="I155" s="315"/>
    </row>
    <row r="156" spans="1:9" x14ac:dyDescent="0.35">
      <c r="A156" s="290"/>
      <c r="B156" s="293"/>
      <c r="C156" s="106" t="s">
        <v>124</v>
      </c>
      <c r="D156" s="16">
        <v>2</v>
      </c>
      <c r="E156" s="17">
        <f>H156*I151</f>
        <v>0.16922249999999997</v>
      </c>
      <c r="F156" s="96">
        <f t="shared" si="37"/>
        <v>0.33844499999999994</v>
      </c>
      <c r="G156" s="236"/>
      <c r="H156" s="97">
        <v>8.9999999999999993E-3</v>
      </c>
      <c r="I156" s="315"/>
    </row>
    <row r="157" spans="1:9" ht="29.5" thickBot="1" x14ac:dyDescent="0.4">
      <c r="A157" s="290"/>
      <c r="B157" s="293"/>
      <c r="C157" s="158" t="s">
        <v>125</v>
      </c>
      <c r="D157" s="159">
        <v>1.4</v>
      </c>
      <c r="E157" s="17">
        <f>H157*I151</f>
        <v>9.4012499999999992</v>
      </c>
      <c r="F157" s="96">
        <f>D157*E157</f>
        <v>13.161749999999998</v>
      </c>
      <c r="G157" s="313"/>
      <c r="H157" s="97">
        <v>0.5</v>
      </c>
      <c r="I157" s="319"/>
    </row>
    <row r="158" spans="1:9" ht="15" thickBot="1" x14ac:dyDescent="0.4">
      <c r="A158" s="36" t="s">
        <v>107</v>
      </c>
      <c r="B158" s="37" t="s">
        <v>23</v>
      </c>
      <c r="C158" s="38" t="s">
        <v>24</v>
      </c>
      <c r="D158" s="39">
        <v>0</v>
      </c>
      <c r="E158" s="40">
        <v>0</v>
      </c>
      <c r="F158" s="41">
        <f t="shared" ref="F158:F163" si="38">D158*E158</f>
        <v>0</v>
      </c>
      <c r="G158" s="42">
        <v>0</v>
      </c>
      <c r="H158" s="38"/>
      <c r="I158" s="43"/>
    </row>
    <row r="159" spans="1:9" ht="15" thickBot="1" x14ac:dyDescent="0.4">
      <c r="A159" s="36" t="s">
        <v>108</v>
      </c>
      <c r="B159" s="37" t="s">
        <v>23</v>
      </c>
      <c r="C159" s="38" t="s">
        <v>24</v>
      </c>
      <c r="D159" s="39">
        <v>0</v>
      </c>
      <c r="E159" s="40">
        <v>0</v>
      </c>
      <c r="F159" s="41">
        <f t="shared" si="38"/>
        <v>0</v>
      </c>
      <c r="G159" s="42">
        <v>0</v>
      </c>
      <c r="H159" s="38"/>
      <c r="I159" s="43"/>
    </row>
    <row r="160" spans="1:9" ht="15" thickBot="1" x14ac:dyDescent="0.4">
      <c r="A160" s="36" t="s">
        <v>109</v>
      </c>
      <c r="B160" s="37" t="s">
        <v>23</v>
      </c>
      <c r="C160" s="38" t="s">
        <v>24</v>
      </c>
      <c r="D160" s="39">
        <v>0</v>
      </c>
      <c r="E160" s="40">
        <v>0</v>
      </c>
      <c r="F160" s="41">
        <f t="shared" si="38"/>
        <v>0</v>
      </c>
      <c r="G160" s="42">
        <v>0</v>
      </c>
      <c r="H160" s="38"/>
      <c r="I160" s="43"/>
    </row>
    <row r="161" spans="1:9" ht="15" thickBot="1" x14ac:dyDescent="0.4">
      <c r="A161" s="36" t="s">
        <v>110</v>
      </c>
      <c r="B161" s="37" t="s">
        <v>29</v>
      </c>
      <c r="C161" s="38" t="s">
        <v>24</v>
      </c>
      <c r="D161" s="39">
        <v>0</v>
      </c>
      <c r="E161" s="40">
        <v>0</v>
      </c>
      <c r="F161" s="41">
        <f t="shared" si="38"/>
        <v>0</v>
      </c>
      <c r="G161" s="42">
        <v>0</v>
      </c>
      <c r="H161" s="38"/>
      <c r="I161" s="43"/>
    </row>
    <row r="162" spans="1:9" ht="43.5" x14ac:dyDescent="0.35">
      <c r="A162" s="289" t="s">
        <v>111</v>
      </c>
      <c r="B162" s="292" t="s">
        <v>27</v>
      </c>
      <c r="C162" s="99" t="s">
        <v>120</v>
      </c>
      <c r="D162" s="100">
        <v>1.5</v>
      </c>
      <c r="E162" s="101">
        <f>H162*I162</f>
        <v>6.2287069000000006</v>
      </c>
      <c r="F162" s="96">
        <f t="shared" si="38"/>
        <v>9.3430603500000018</v>
      </c>
      <c r="G162" s="317">
        <f>SUM(F162:F168)</f>
        <v>51.0145506</v>
      </c>
      <c r="H162" s="14">
        <v>0.38900000000000001</v>
      </c>
      <c r="I162" s="320">
        <f>I144</f>
        <v>16.0121</v>
      </c>
    </row>
    <row r="163" spans="1:9" x14ac:dyDescent="0.35">
      <c r="A163" s="290"/>
      <c r="B163" s="293"/>
      <c r="C163" s="261" t="s">
        <v>121</v>
      </c>
      <c r="D163" s="263">
        <v>2</v>
      </c>
      <c r="E163" s="265">
        <f>H163*I162</f>
        <v>5.0438115000000003</v>
      </c>
      <c r="F163" s="250">
        <f t="shared" si="38"/>
        <v>10.087623000000001</v>
      </c>
      <c r="G163" s="236"/>
      <c r="H163" s="238">
        <v>0.315</v>
      </c>
      <c r="I163" s="315"/>
    </row>
    <row r="164" spans="1:9" x14ac:dyDescent="0.35">
      <c r="A164" s="290"/>
      <c r="B164" s="293"/>
      <c r="C164" s="262"/>
      <c r="D164" s="264"/>
      <c r="E164" s="265"/>
      <c r="F164" s="251"/>
      <c r="G164" s="236"/>
      <c r="H164" s="238"/>
      <c r="I164" s="315"/>
    </row>
    <row r="165" spans="1:9" x14ac:dyDescent="0.35">
      <c r="A165" s="290"/>
      <c r="B165" s="293"/>
      <c r="C165" s="102" t="s">
        <v>122</v>
      </c>
      <c r="D165" s="22">
        <v>4.3</v>
      </c>
      <c r="E165" s="23">
        <f>H165*I162</f>
        <v>2.9622385000000002</v>
      </c>
      <c r="F165" s="96">
        <f t="shared" ref="F165:F167" si="39">D165*E165</f>
        <v>12.737625550000001</v>
      </c>
      <c r="G165" s="236"/>
      <c r="H165" s="14">
        <v>0.185</v>
      </c>
      <c r="I165" s="315"/>
    </row>
    <row r="166" spans="1:9" x14ac:dyDescent="0.35">
      <c r="A166" s="290"/>
      <c r="B166" s="293"/>
      <c r="C166" s="103" t="s">
        <v>123</v>
      </c>
      <c r="D166" s="104">
        <v>4.5</v>
      </c>
      <c r="E166" s="105">
        <f>H166*I162</f>
        <v>1.6332342</v>
      </c>
      <c r="F166" s="96">
        <f t="shared" si="39"/>
        <v>7.3495539000000001</v>
      </c>
      <c r="G166" s="236"/>
      <c r="H166" s="97">
        <v>0.10199999999999999</v>
      </c>
      <c r="I166" s="315"/>
    </row>
    <row r="167" spans="1:9" x14ac:dyDescent="0.35">
      <c r="A167" s="290"/>
      <c r="B167" s="293"/>
      <c r="C167" s="106" t="s">
        <v>124</v>
      </c>
      <c r="D167" s="16">
        <v>2</v>
      </c>
      <c r="E167" s="17">
        <f>H167*I162</f>
        <v>0.14410889999999998</v>
      </c>
      <c r="F167" s="96">
        <f t="shared" si="39"/>
        <v>0.28821779999999997</v>
      </c>
      <c r="G167" s="236"/>
      <c r="H167" s="97">
        <v>8.9999999999999993E-3</v>
      </c>
      <c r="I167" s="315"/>
    </row>
    <row r="168" spans="1:9" ht="29.5" thickBot="1" x14ac:dyDescent="0.4">
      <c r="A168" s="290"/>
      <c r="B168" s="293"/>
      <c r="C168" s="158" t="s">
        <v>125</v>
      </c>
      <c r="D168" s="159">
        <v>1.4</v>
      </c>
      <c r="E168" s="17">
        <f>H168*I162</f>
        <v>8.0060500000000001</v>
      </c>
      <c r="F168" s="96">
        <f>D168*E168</f>
        <v>11.20847</v>
      </c>
      <c r="G168" s="313"/>
      <c r="H168" s="97">
        <v>0.5</v>
      </c>
      <c r="I168" s="319"/>
    </row>
    <row r="169" spans="1:9" ht="43.5" x14ac:dyDescent="0.35">
      <c r="A169" s="289" t="s">
        <v>112</v>
      </c>
      <c r="B169" s="292" t="s">
        <v>27</v>
      </c>
      <c r="C169" s="99" t="s">
        <v>120</v>
      </c>
      <c r="D169" s="100">
        <v>1.5</v>
      </c>
      <c r="E169" s="101">
        <f>H169*I169</f>
        <v>6.2287069000000006</v>
      </c>
      <c r="F169" s="96">
        <f t="shared" ref="F169:F170" si="40">D169*E169</f>
        <v>9.3430603500000018</v>
      </c>
      <c r="G169" s="317">
        <f>SUM(F169:F175)</f>
        <v>51.0145506</v>
      </c>
      <c r="H169" s="14">
        <v>0.38900000000000001</v>
      </c>
      <c r="I169" s="320">
        <f>I130</f>
        <v>16.0121</v>
      </c>
    </row>
    <row r="170" spans="1:9" x14ac:dyDescent="0.35">
      <c r="A170" s="290"/>
      <c r="B170" s="293"/>
      <c r="C170" s="261" t="s">
        <v>121</v>
      </c>
      <c r="D170" s="263">
        <v>2</v>
      </c>
      <c r="E170" s="265">
        <f>H170*I169</f>
        <v>5.0438115000000003</v>
      </c>
      <c r="F170" s="250">
        <f t="shared" si="40"/>
        <v>10.087623000000001</v>
      </c>
      <c r="G170" s="236"/>
      <c r="H170" s="238">
        <v>0.315</v>
      </c>
      <c r="I170" s="315"/>
    </row>
    <row r="171" spans="1:9" x14ac:dyDescent="0.35">
      <c r="A171" s="290"/>
      <c r="B171" s="293"/>
      <c r="C171" s="262"/>
      <c r="D171" s="264"/>
      <c r="E171" s="265"/>
      <c r="F171" s="251"/>
      <c r="G171" s="236"/>
      <c r="H171" s="238"/>
      <c r="I171" s="315"/>
    </row>
    <row r="172" spans="1:9" x14ac:dyDescent="0.35">
      <c r="A172" s="290"/>
      <c r="B172" s="293"/>
      <c r="C172" s="102" t="s">
        <v>122</v>
      </c>
      <c r="D172" s="22">
        <v>4.3</v>
      </c>
      <c r="E172" s="23">
        <f>H172*I169</f>
        <v>2.9622385000000002</v>
      </c>
      <c r="F172" s="96">
        <f t="shared" ref="F172:F174" si="41">D172*E172</f>
        <v>12.737625550000001</v>
      </c>
      <c r="G172" s="236"/>
      <c r="H172" s="14">
        <v>0.185</v>
      </c>
      <c r="I172" s="315"/>
    </row>
    <row r="173" spans="1:9" x14ac:dyDescent="0.35">
      <c r="A173" s="290"/>
      <c r="B173" s="293"/>
      <c r="C173" s="103" t="s">
        <v>123</v>
      </c>
      <c r="D173" s="104">
        <v>4.5</v>
      </c>
      <c r="E173" s="105">
        <f>H173*I169</f>
        <v>1.6332342</v>
      </c>
      <c r="F173" s="96">
        <f t="shared" si="41"/>
        <v>7.3495539000000001</v>
      </c>
      <c r="G173" s="236"/>
      <c r="H173" s="97">
        <v>0.10199999999999999</v>
      </c>
      <c r="I173" s="315"/>
    </row>
    <row r="174" spans="1:9" x14ac:dyDescent="0.35">
      <c r="A174" s="290"/>
      <c r="B174" s="293"/>
      <c r="C174" s="106" t="s">
        <v>124</v>
      </c>
      <c r="D174" s="16">
        <v>2</v>
      </c>
      <c r="E174" s="17">
        <f>H174*I169</f>
        <v>0.14410889999999998</v>
      </c>
      <c r="F174" s="96">
        <f t="shared" si="41"/>
        <v>0.28821779999999997</v>
      </c>
      <c r="G174" s="236"/>
      <c r="H174" s="97">
        <v>8.9999999999999993E-3</v>
      </c>
      <c r="I174" s="315"/>
    </row>
    <row r="175" spans="1:9" ht="29.5" thickBot="1" x14ac:dyDescent="0.4">
      <c r="A175" s="290"/>
      <c r="B175" s="293"/>
      <c r="C175" s="158" t="s">
        <v>125</v>
      </c>
      <c r="D175" s="159">
        <v>1.4</v>
      </c>
      <c r="E175" s="17">
        <f>H175*I169</f>
        <v>8.0060500000000001</v>
      </c>
      <c r="F175" s="96">
        <f>D175*E175</f>
        <v>11.20847</v>
      </c>
      <c r="G175" s="313"/>
      <c r="H175" s="97">
        <v>0.5</v>
      </c>
      <c r="I175" s="319"/>
    </row>
    <row r="176" spans="1:9" ht="43.5" x14ac:dyDescent="0.35">
      <c r="A176" s="289" t="s">
        <v>113</v>
      </c>
      <c r="B176" s="292" t="s">
        <v>27</v>
      </c>
      <c r="C176" s="99" t="s">
        <v>120</v>
      </c>
      <c r="D176" s="100">
        <v>1.5</v>
      </c>
      <c r="E176" s="101">
        <f>H176*I176</f>
        <v>4.66411</v>
      </c>
      <c r="F176" s="96">
        <f t="shared" ref="F176:F177" si="42">D176*E176</f>
        <v>6.9961649999999995</v>
      </c>
      <c r="G176" s="317">
        <f>SUM(F176:F182)</f>
        <v>38.200139999999998</v>
      </c>
      <c r="H176" s="14">
        <v>0.38900000000000001</v>
      </c>
      <c r="I176" s="320">
        <f>I137</f>
        <v>11.99</v>
      </c>
    </row>
    <row r="177" spans="1:10" x14ac:dyDescent="0.35">
      <c r="A177" s="290"/>
      <c r="B177" s="293"/>
      <c r="C177" s="261" t="s">
        <v>121</v>
      </c>
      <c r="D177" s="263">
        <v>2</v>
      </c>
      <c r="E177" s="265">
        <f>H177*I176</f>
        <v>3.77685</v>
      </c>
      <c r="F177" s="250">
        <f t="shared" si="42"/>
        <v>7.5537000000000001</v>
      </c>
      <c r="G177" s="236"/>
      <c r="H177" s="238">
        <v>0.315</v>
      </c>
      <c r="I177" s="315"/>
    </row>
    <row r="178" spans="1:10" x14ac:dyDescent="0.35">
      <c r="A178" s="290"/>
      <c r="B178" s="293"/>
      <c r="C178" s="262"/>
      <c r="D178" s="264"/>
      <c r="E178" s="265"/>
      <c r="F178" s="251"/>
      <c r="G178" s="236"/>
      <c r="H178" s="238"/>
      <c r="I178" s="315"/>
    </row>
    <row r="179" spans="1:10" x14ac:dyDescent="0.35">
      <c r="A179" s="290"/>
      <c r="B179" s="293"/>
      <c r="C179" s="102" t="s">
        <v>122</v>
      </c>
      <c r="D179" s="22">
        <v>4.3</v>
      </c>
      <c r="E179" s="23">
        <f>H179*I176</f>
        <v>2.2181500000000001</v>
      </c>
      <c r="F179" s="96">
        <f t="shared" ref="F179:F181" si="43">D179*E179</f>
        <v>9.5380450000000003</v>
      </c>
      <c r="G179" s="236"/>
      <c r="H179" s="14">
        <v>0.185</v>
      </c>
      <c r="I179" s="315"/>
    </row>
    <row r="180" spans="1:10" ht="15" thickBot="1" x14ac:dyDescent="0.4">
      <c r="A180" s="290"/>
      <c r="B180" s="293"/>
      <c r="C180" s="103" t="s">
        <v>123</v>
      </c>
      <c r="D180" s="104">
        <v>4.5</v>
      </c>
      <c r="E180" s="105">
        <f>H180*I176</f>
        <v>1.22298</v>
      </c>
      <c r="F180" s="96">
        <f t="shared" si="43"/>
        <v>5.5034099999999997</v>
      </c>
      <c r="G180" s="236"/>
      <c r="H180" s="97">
        <v>0.10199999999999999</v>
      </c>
      <c r="I180" s="315"/>
    </row>
    <row r="181" spans="1:10" x14ac:dyDescent="0.35">
      <c r="A181" s="290"/>
      <c r="B181" s="293"/>
      <c r="C181" s="106" t="s">
        <v>124</v>
      </c>
      <c r="D181" s="16">
        <v>2</v>
      </c>
      <c r="E181" s="17">
        <f>H181*I176</f>
        <v>0.10790999999999999</v>
      </c>
      <c r="F181" s="96">
        <f t="shared" si="43"/>
        <v>0.21581999999999998</v>
      </c>
      <c r="G181" s="236"/>
      <c r="H181" s="97">
        <v>8.9999999999999993E-3</v>
      </c>
      <c r="I181" s="315"/>
      <c r="J181" s="272" t="s">
        <v>144</v>
      </c>
    </row>
    <row r="182" spans="1:10" ht="29.5" thickBot="1" x14ac:dyDescent="0.4">
      <c r="A182" s="290"/>
      <c r="B182" s="293"/>
      <c r="C182" s="158" t="s">
        <v>125</v>
      </c>
      <c r="D182" s="159">
        <v>1.4</v>
      </c>
      <c r="E182" s="17">
        <f>H182*I176</f>
        <v>5.9950000000000001</v>
      </c>
      <c r="F182" s="96">
        <f>D182*E182</f>
        <v>8.3929999999999989</v>
      </c>
      <c r="G182" s="313"/>
      <c r="H182" s="97">
        <v>0.5</v>
      </c>
      <c r="I182" s="319"/>
      <c r="J182" s="273"/>
    </row>
    <row r="183" spans="1:10" ht="15" customHeight="1" thickBot="1" x14ac:dyDescent="0.4">
      <c r="A183" s="36" t="s">
        <v>114</v>
      </c>
      <c r="B183" s="37" t="s">
        <v>23</v>
      </c>
      <c r="C183" s="38" t="s">
        <v>24</v>
      </c>
      <c r="D183" s="39">
        <v>0</v>
      </c>
      <c r="E183" s="40">
        <v>0</v>
      </c>
      <c r="F183" s="41">
        <f t="shared" ref="F183" si="44">D183*E183</f>
        <v>0</v>
      </c>
      <c r="G183" s="42">
        <v>0</v>
      </c>
      <c r="H183" s="38"/>
      <c r="I183" s="160"/>
      <c r="J183" s="274"/>
    </row>
    <row r="184" spans="1:10" ht="43" thickBot="1" x14ac:dyDescent="0.6">
      <c r="A184" s="44" t="s">
        <v>38</v>
      </c>
      <c r="B184" s="325">
        <f>SUM(G123:G182)</f>
        <v>400.26801240000003</v>
      </c>
      <c r="C184" s="326"/>
      <c r="D184" s="326"/>
      <c r="E184" s="326"/>
      <c r="F184" s="326"/>
      <c r="G184" s="327"/>
      <c r="H184" s="44" t="s">
        <v>39</v>
      </c>
      <c r="I184" s="46">
        <f>SUM(I123:I182)</f>
        <v>125.63339999999999</v>
      </c>
      <c r="J184" s="176">
        <f>B184/I184</f>
        <v>3.1860000000000004</v>
      </c>
    </row>
  </sheetData>
  <mergeCells count="225">
    <mergeCell ref="R1:R17"/>
    <mergeCell ref="W2:W17"/>
    <mergeCell ref="S3:S6"/>
    <mergeCell ref="T3:T6"/>
    <mergeCell ref="U3:U6"/>
    <mergeCell ref="V3:V6"/>
    <mergeCell ref="S8:S9"/>
    <mergeCell ref="T8:T9"/>
    <mergeCell ref="U8:U9"/>
    <mergeCell ref="S10:S12"/>
    <mergeCell ref="T10:T12"/>
    <mergeCell ref="A1:I1"/>
    <mergeCell ref="A3:A16"/>
    <mergeCell ref="B3:B16"/>
    <mergeCell ref="G3:G16"/>
    <mergeCell ref="I3:I16"/>
    <mergeCell ref="C4:C5"/>
    <mergeCell ref="D4:D5"/>
    <mergeCell ref="E4:E5"/>
    <mergeCell ref="F4:F5"/>
    <mergeCell ref="H4:H5"/>
    <mergeCell ref="C7:C8"/>
    <mergeCell ref="D7:D8"/>
    <mergeCell ref="H7:H8"/>
    <mergeCell ref="C9:C11"/>
    <mergeCell ref="H9:H11"/>
    <mergeCell ref="A17:A30"/>
    <mergeCell ref="B17:B30"/>
    <mergeCell ref="G17:G30"/>
    <mergeCell ref="H23:H25"/>
    <mergeCell ref="I31:I44"/>
    <mergeCell ref="C32:C33"/>
    <mergeCell ref="D32:D33"/>
    <mergeCell ref="E32:E33"/>
    <mergeCell ref="F32:F33"/>
    <mergeCell ref="H32:H33"/>
    <mergeCell ref="C35:C36"/>
    <mergeCell ref="I17:I30"/>
    <mergeCell ref="C18:C19"/>
    <mergeCell ref="D18:D19"/>
    <mergeCell ref="E18:E19"/>
    <mergeCell ref="F18:F19"/>
    <mergeCell ref="H18:H19"/>
    <mergeCell ref="C21:C22"/>
    <mergeCell ref="D21:D22"/>
    <mergeCell ref="H21:H22"/>
    <mergeCell ref="C23:C25"/>
    <mergeCell ref="D35:D36"/>
    <mergeCell ref="H35:H36"/>
    <mergeCell ref="C37:C39"/>
    <mergeCell ref="H37:H39"/>
    <mergeCell ref="A45:A58"/>
    <mergeCell ref="B45:B58"/>
    <mergeCell ref="G45:G58"/>
    <mergeCell ref="H51:H53"/>
    <mergeCell ref="A31:A44"/>
    <mergeCell ref="B31:B44"/>
    <mergeCell ref="G31:G44"/>
    <mergeCell ref="I59:I72"/>
    <mergeCell ref="C60:C61"/>
    <mergeCell ref="D60:D61"/>
    <mergeCell ref="E60:E61"/>
    <mergeCell ref="F60:F61"/>
    <mergeCell ref="H60:H61"/>
    <mergeCell ref="C63:C64"/>
    <mergeCell ref="I45:I58"/>
    <mergeCell ref="C46:C47"/>
    <mergeCell ref="D46:D47"/>
    <mergeCell ref="E46:E47"/>
    <mergeCell ref="F46:F47"/>
    <mergeCell ref="H46:H47"/>
    <mergeCell ref="C49:C50"/>
    <mergeCell ref="D49:D50"/>
    <mergeCell ref="H49:H50"/>
    <mergeCell ref="C51:C53"/>
    <mergeCell ref="D63:D64"/>
    <mergeCell ref="H63:H64"/>
    <mergeCell ref="C65:C67"/>
    <mergeCell ref="H65:H67"/>
    <mergeCell ref="A77:A90"/>
    <mergeCell ref="B77:B90"/>
    <mergeCell ref="G77:G90"/>
    <mergeCell ref="H83:H85"/>
    <mergeCell ref="A59:A72"/>
    <mergeCell ref="B59:B72"/>
    <mergeCell ref="G59:G72"/>
    <mergeCell ref="I77:I90"/>
    <mergeCell ref="C78:C79"/>
    <mergeCell ref="D78:D79"/>
    <mergeCell ref="E78:E79"/>
    <mergeCell ref="F78:F79"/>
    <mergeCell ref="H78:H79"/>
    <mergeCell ref="C81:C82"/>
    <mergeCell ref="D81:D82"/>
    <mergeCell ref="H81:H82"/>
    <mergeCell ref="C83:C85"/>
    <mergeCell ref="I91:I104"/>
    <mergeCell ref="C92:C93"/>
    <mergeCell ref="D92:D93"/>
    <mergeCell ref="E92:E93"/>
    <mergeCell ref="F92:F93"/>
    <mergeCell ref="H92:H93"/>
    <mergeCell ref="C95:C96"/>
    <mergeCell ref="D95:D96"/>
    <mergeCell ref="H95:H96"/>
    <mergeCell ref="C97:C99"/>
    <mergeCell ref="H97:H99"/>
    <mergeCell ref="I105:I118"/>
    <mergeCell ref="C106:C107"/>
    <mergeCell ref="D106:D107"/>
    <mergeCell ref="E106:E107"/>
    <mergeCell ref="F106:F107"/>
    <mergeCell ref="H106:H107"/>
    <mergeCell ref="C109:C110"/>
    <mergeCell ref="D109:D110"/>
    <mergeCell ref="H109:H110"/>
    <mergeCell ref="C111:C113"/>
    <mergeCell ref="B137:B143"/>
    <mergeCell ref="A151:A157"/>
    <mergeCell ref="B151:B157"/>
    <mergeCell ref="A105:A118"/>
    <mergeCell ref="B105:B118"/>
    <mergeCell ref="G105:G118"/>
    <mergeCell ref="G123:G129"/>
    <mergeCell ref="H111:H113"/>
    <mergeCell ref="A91:A104"/>
    <mergeCell ref="B91:B104"/>
    <mergeCell ref="G91:G104"/>
    <mergeCell ref="B120:G120"/>
    <mergeCell ref="I123:I129"/>
    <mergeCell ref="C124:C125"/>
    <mergeCell ref="D124:D125"/>
    <mergeCell ref="E124:E125"/>
    <mergeCell ref="F124:F125"/>
    <mergeCell ref="H124:H125"/>
    <mergeCell ref="B123:B129"/>
    <mergeCell ref="A123:A129"/>
    <mergeCell ref="G162:G168"/>
    <mergeCell ref="I162:I168"/>
    <mergeCell ref="C163:C164"/>
    <mergeCell ref="D163:D164"/>
    <mergeCell ref="E163:E164"/>
    <mergeCell ref="F163:F164"/>
    <mergeCell ref="G130:G136"/>
    <mergeCell ref="I130:I136"/>
    <mergeCell ref="C131:C132"/>
    <mergeCell ref="D131:D132"/>
    <mergeCell ref="E131:E132"/>
    <mergeCell ref="F131:F132"/>
    <mergeCell ref="H131:H132"/>
    <mergeCell ref="A130:A136"/>
    <mergeCell ref="B130:B136"/>
    <mergeCell ref="A137:A143"/>
    <mergeCell ref="I169:I175"/>
    <mergeCell ref="C170:C171"/>
    <mergeCell ref="D170:D171"/>
    <mergeCell ref="E170:E171"/>
    <mergeCell ref="F170:F171"/>
    <mergeCell ref="H170:H171"/>
    <mergeCell ref="A162:A168"/>
    <mergeCell ref="B162:B168"/>
    <mergeCell ref="G137:G143"/>
    <mergeCell ref="I137:I143"/>
    <mergeCell ref="C138:C139"/>
    <mergeCell ref="D138:D139"/>
    <mergeCell ref="E138:E139"/>
    <mergeCell ref="F138:F139"/>
    <mergeCell ref="H138:H139"/>
    <mergeCell ref="A144:A150"/>
    <mergeCell ref="B144:B150"/>
    <mergeCell ref="G144:G150"/>
    <mergeCell ref="I144:I150"/>
    <mergeCell ref="C145:C146"/>
    <mergeCell ref="D145:D146"/>
    <mergeCell ref="E145:E146"/>
    <mergeCell ref="F145:F146"/>
    <mergeCell ref="H145:H146"/>
    <mergeCell ref="J117:J119"/>
    <mergeCell ref="J181:J183"/>
    <mergeCell ref="M7:O7"/>
    <mergeCell ref="M6:O6"/>
    <mergeCell ref="M5:O5"/>
    <mergeCell ref="M4:O4"/>
    <mergeCell ref="M3:O3"/>
    <mergeCell ref="M2:O2"/>
    <mergeCell ref="M1:O1"/>
    <mergeCell ref="J1:J3"/>
    <mergeCell ref="K1:L11"/>
    <mergeCell ref="M8:O8"/>
    <mergeCell ref="M9:O9"/>
    <mergeCell ref="M10:O10"/>
    <mergeCell ref="M11:O11"/>
    <mergeCell ref="K122:L132"/>
    <mergeCell ref="M122:O122"/>
    <mergeCell ref="M123:O123"/>
    <mergeCell ref="M124:O124"/>
    <mergeCell ref="M125:O125"/>
    <mergeCell ref="M126:O126"/>
    <mergeCell ref="M127:O127"/>
    <mergeCell ref="M128:O128"/>
    <mergeCell ref="M129:O129"/>
    <mergeCell ref="M130:O130"/>
    <mergeCell ref="M131:O131"/>
    <mergeCell ref="M132:O132"/>
    <mergeCell ref="B184:G184"/>
    <mergeCell ref="A176:A182"/>
    <mergeCell ref="B176:B182"/>
    <mergeCell ref="A169:A175"/>
    <mergeCell ref="B169:B175"/>
    <mergeCell ref="G176:G182"/>
    <mergeCell ref="I176:I182"/>
    <mergeCell ref="C177:C178"/>
    <mergeCell ref="D177:D178"/>
    <mergeCell ref="E177:E178"/>
    <mergeCell ref="F177:F178"/>
    <mergeCell ref="H177:H178"/>
    <mergeCell ref="H163:H164"/>
    <mergeCell ref="G151:G157"/>
    <mergeCell ref="I151:I157"/>
    <mergeCell ref="C152:C153"/>
    <mergeCell ref="D152:D153"/>
    <mergeCell ref="E152:E153"/>
    <mergeCell ref="F152:F153"/>
    <mergeCell ref="H152:H153"/>
    <mergeCell ref="G169:G175"/>
  </mergeCells>
  <phoneticPr fontId="2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A983-B4C4-4415-92D7-30909F1DB451}">
  <dimension ref="A1:G39"/>
  <sheetViews>
    <sheetView zoomScale="70" zoomScaleNormal="115" workbookViewId="0">
      <selection activeCell="E39" sqref="E39"/>
    </sheetView>
  </sheetViews>
  <sheetFormatPr baseColWidth="10" defaultRowHeight="14.5" x14ac:dyDescent="0.35"/>
  <cols>
    <col min="1" max="1" width="21.7265625" customWidth="1"/>
    <col min="2" max="2" width="16" customWidth="1"/>
  </cols>
  <sheetData>
    <row r="1" spans="1:7" x14ac:dyDescent="0.35">
      <c r="A1" s="167" t="s">
        <v>129</v>
      </c>
      <c r="B1" s="168" t="s">
        <v>136</v>
      </c>
      <c r="C1" s="112"/>
    </row>
    <row r="2" spans="1:7" x14ac:dyDescent="0.35">
      <c r="A2" s="169" t="s">
        <v>130</v>
      </c>
      <c r="B2" s="172" cm="1">
        <f t="array" ref="B2:G2">'AVRIL 2020'!B150:G150</f>
        <v>1778.3411900000001</v>
      </c>
      <c r="C2">
        <v>0</v>
      </c>
      <c r="D2">
        <v>0</v>
      </c>
      <c r="E2">
        <v>0</v>
      </c>
      <c r="F2">
        <v>0</v>
      </c>
      <c r="G2">
        <v>0</v>
      </c>
    </row>
    <row r="3" spans="1:7" x14ac:dyDescent="0.35">
      <c r="A3" s="171" t="s">
        <v>131</v>
      </c>
      <c r="B3" s="172" cm="1">
        <f t="array" ref="B3:G3">'MAI 2020'!B149:G149</f>
        <v>2415.9774590000002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35">
      <c r="A4" s="171" t="s">
        <v>132</v>
      </c>
      <c r="B4" s="172" cm="1">
        <f t="array" ref="B4:G4">'JUIN 2020'!B172:G172</f>
        <v>8092.1885899999997</v>
      </c>
      <c r="C4">
        <v>0</v>
      </c>
      <c r="D4">
        <v>0</v>
      </c>
      <c r="E4">
        <v>0</v>
      </c>
      <c r="F4">
        <v>0</v>
      </c>
      <c r="G4">
        <v>0</v>
      </c>
    </row>
    <row r="5" spans="1:7" x14ac:dyDescent="0.35">
      <c r="A5" s="171" t="s">
        <v>133</v>
      </c>
      <c r="B5" s="172" cm="1">
        <f t="array" ref="B5:G5">'JUILLET 2020'!B306:G306</f>
        <v>21829.147499999999</v>
      </c>
      <c r="C5">
        <v>0</v>
      </c>
      <c r="D5">
        <v>0</v>
      </c>
      <c r="E5">
        <v>0</v>
      </c>
      <c r="F5">
        <v>0</v>
      </c>
      <c r="G5">
        <v>0</v>
      </c>
    </row>
    <row r="6" spans="1:7" x14ac:dyDescent="0.35">
      <c r="A6" s="171" t="s">
        <v>134</v>
      </c>
      <c r="B6" s="172" cm="1">
        <f t="array" ref="B6:G6">'AOUT 2020'!B346:G346</f>
        <v>34521.827519999999</v>
      </c>
      <c r="C6">
        <v>0</v>
      </c>
      <c r="D6">
        <v>0</v>
      </c>
      <c r="E6">
        <v>0</v>
      </c>
      <c r="F6">
        <v>0</v>
      </c>
      <c r="G6">
        <v>0</v>
      </c>
    </row>
    <row r="7" spans="1:7" x14ac:dyDescent="0.35">
      <c r="A7" s="171" t="s">
        <v>135</v>
      </c>
      <c r="B7" s="172" cm="1">
        <f t="array" ref="B7:G7">'SEPTEMBRE 2020'!B185:G185</f>
        <v>2295.2604000000001</v>
      </c>
      <c r="C7">
        <v>0</v>
      </c>
      <c r="D7">
        <v>0</v>
      </c>
      <c r="E7">
        <v>0</v>
      </c>
      <c r="F7">
        <v>0</v>
      </c>
      <c r="G7">
        <v>0</v>
      </c>
    </row>
    <row r="8" spans="1:7" x14ac:dyDescent="0.35">
      <c r="A8" s="171" t="s">
        <v>142</v>
      </c>
      <c r="B8" s="172" cm="1">
        <f t="array" ref="B8:G8">'OCTOBRE 2020'!B120:G120</f>
        <v>1062.735426</v>
      </c>
      <c r="C8">
        <v>0</v>
      </c>
      <c r="D8">
        <v>0</v>
      </c>
      <c r="E8">
        <v>0</v>
      </c>
      <c r="F8">
        <v>0</v>
      </c>
      <c r="G8">
        <v>0</v>
      </c>
    </row>
    <row r="9" spans="1:7" ht="15" thickBot="1" x14ac:dyDescent="0.4">
      <c r="A9" s="173" t="s">
        <v>119</v>
      </c>
      <c r="B9" s="174">
        <f>SUM(B2:B8)</f>
        <v>71995.478084999995</v>
      </c>
    </row>
    <row r="10" spans="1:7" x14ac:dyDescent="0.35">
      <c r="A10" s="98"/>
    </row>
    <row r="11" spans="1:7" x14ac:dyDescent="0.35">
      <c r="A11" s="161" t="s">
        <v>129</v>
      </c>
      <c r="B11" s="175" t="s">
        <v>137</v>
      </c>
    </row>
    <row r="12" spans="1:7" x14ac:dyDescent="0.35">
      <c r="A12" s="162" t="s">
        <v>130</v>
      </c>
      <c r="B12" s="164" cm="1">
        <f t="array" ref="B12:G12">'AVRIL 2020'!B227:G227</f>
        <v>1425.7588600000001</v>
      </c>
      <c r="C12">
        <v>0</v>
      </c>
      <c r="D12">
        <v>0</v>
      </c>
      <c r="E12">
        <v>0</v>
      </c>
      <c r="F12">
        <v>0</v>
      </c>
      <c r="G12">
        <v>0</v>
      </c>
    </row>
    <row r="13" spans="1:7" x14ac:dyDescent="0.35">
      <c r="A13" s="163" t="s">
        <v>131</v>
      </c>
      <c r="B13" s="164" cm="1">
        <f t="array" ref="B13:G13">'MAI 2020'!B228:G228</f>
        <v>2099.7403175999993</v>
      </c>
      <c r="C13">
        <v>0</v>
      </c>
      <c r="D13">
        <v>0</v>
      </c>
      <c r="E13">
        <v>0</v>
      </c>
      <c r="F13">
        <v>0</v>
      </c>
      <c r="G13">
        <v>0</v>
      </c>
    </row>
    <row r="14" spans="1:7" x14ac:dyDescent="0.35">
      <c r="A14" s="163" t="s">
        <v>132</v>
      </c>
      <c r="B14" s="164" cm="1">
        <f t="array" ref="B14:G14">'JUIN 2020'!B260:G260</f>
        <v>6443.7488699999976</v>
      </c>
      <c r="C14">
        <v>0</v>
      </c>
      <c r="D14">
        <v>0</v>
      </c>
      <c r="E14">
        <v>0</v>
      </c>
      <c r="F14">
        <v>0</v>
      </c>
      <c r="G14">
        <v>0</v>
      </c>
    </row>
    <row r="15" spans="1:7" x14ac:dyDescent="0.35">
      <c r="A15" s="163" t="s">
        <v>133</v>
      </c>
      <c r="B15" s="164" cm="1">
        <f t="array" ref="B15:G15">'JUILLET 2020'!B484:G484</f>
        <v>8702.2403999999988</v>
      </c>
      <c r="C15">
        <v>0</v>
      </c>
      <c r="D15">
        <v>0</v>
      </c>
      <c r="E15">
        <v>0</v>
      </c>
      <c r="F15">
        <v>0</v>
      </c>
      <c r="G15">
        <v>0</v>
      </c>
    </row>
    <row r="16" spans="1:7" x14ac:dyDescent="0.35">
      <c r="A16" s="163" t="s">
        <v>134</v>
      </c>
      <c r="B16" s="164" cm="1">
        <f t="array" ref="B16:G16">'AOUT 2020'!B524:G524</f>
        <v>11244.986999999997</v>
      </c>
      <c r="C16">
        <v>0</v>
      </c>
      <c r="D16">
        <v>0</v>
      </c>
      <c r="E16">
        <v>0</v>
      </c>
      <c r="F16">
        <v>0</v>
      </c>
      <c r="G16">
        <v>0</v>
      </c>
    </row>
    <row r="17" spans="1:7" x14ac:dyDescent="0.35">
      <c r="A17" s="163" t="s">
        <v>135</v>
      </c>
      <c r="B17" s="164" cm="1">
        <f t="array" ref="B17:G17">'SEPTEMBRE 2020'!B185:G185</f>
        <v>2295.2604000000001</v>
      </c>
      <c r="C17">
        <v>0</v>
      </c>
      <c r="D17">
        <v>0</v>
      </c>
      <c r="E17">
        <v>0</v>
      </c>
      <c r="F17">
        <v>0</v>
      </c>
      <c r="G17">
        <v>0</v>
      </c>
    </row>
    <row r="18" spans="1:7" x14ac:dyDescent="0.35">
      <c r="A18" s="162" t="s">
        <v>142</v>
      </c>
      <c r="B18" s="164" cm="1">
        <f t="array" ref="B18:G18">'OCTOBRE 2020'!B184:G184</f>
        <v>400.26801240000003</v>
      </c>
      <c r="C18">
        <v>0</v>
      </c>
      <c r="D18">
        <v>0</v>
      </c>
      <c r="E18">
        <v>0</v>
      </c>
      <c r="F18">
        <v>0</v>
      </c>
      <c r="G18">
        <v>0</v>
      </c>
    </row>
    <row r="19" spans="1:7" x14ac:dyDescent="0.35">
      <c r="A19" s="165" t="s">
        <v>119</v>
      </c>
      <c r="B19" s="166">
        <f>SUM(B12:B18)</f>
        <v>32612.003859999993</v>
      </c>
    </row>
    <row r="20" spans="1:7" ht="15" thickBot="1" x14ac:dyDescent="0.4"/>
    <row r="21" spans="1:7" x14ac:dyDescent="0.35">
      <c r="A21" s="167" t="s">
        <v>129</v>
      </c>
      <c r="B21" s="168" t="s">
        <v>143</v>
      </c>
    </row>
    <row r="22" spans="1:7" x14ac:dyDescent="0.35">
      <c r="A22" s="169" t="s">
        <v>130</v>
      </c>
      <c r="B22" s="170">
        <f>B12+B2</f>
        <v>3204.10005</v>
      </c>
    </row>
    <row r="23" spans="1:7" x14ac:dyDescent="0.35">
      <c r="A23" s="171" t="s">
        <v>131</v>
      </c>
      <c r="B23" s="172">
        <f>B13+B3</f>
        <v>4515.7177765999995</v>
      </c>
    </row>
    <row r="24" spans="1:7" x14ac:dyDescent="0.35">
      <c r="A24" s="171" t="s">
        <v>132</v>
      </c>
      <c r="B24" s="172">
        <f>B14+B4</f>
        <v>14535.937459999997</v>
      </c>
    </row>
    <row r="25" spans="1:7" x14ac:dyDescent="0.35">
      <c r="A25" s="171" t="s">
        <v>133</v>
      </c>
      <c r="B25" s="172">
        <f>B15+B5</f>
        <v>30531.387899999998</v>
      </c>
    </row>
    <row r="26" spans="1:7" x14ac:dyDescent="0.35">
      <c r="A26" s="171" t="s">
        <v>134</v>
      </c>
      <c r="B26" s="172">
        <f>B6+B16</f>
        <v>45766.81452</v>
      </c>
    </row>
    <row r="27" spans="1:7" x14ac:dyDescent="0.35">
      <c r="A27" s="171" t="s">
        <v>135</v>
      </c>
      <c r="B27" s="172" cm="1">
        <f t="array" ref="B27:G27">'SEPTEMBRE 2020'!B280:G280</f>
        <v>2000.5767349999999</v>
      </c>
      <c r="C27">
        <v>0</v>
      </c>
      <c r="D27">
        <v>0</v>
      </c>
      <c r="E27">
        <v>0</v>
      </c>
      <c r="F27">
        <v>0</v>
      </c>
      <c r="G27">
        <v>0</v>
      </c>
    </row>
    <row r="28" spans="1:7" x14ac:dyDescent="0.35">
      <c r="A28" s="169" t="s">
        <v>142</v>
      </c>
      <c r="B28" s="172">
        <f>B8+B18</f>
        <v>1463.0034384000001</v>
      </c>
    </row>
    <row r="29" spans="1:7" ht="15" thickBot="1" x14ac:dyDescent="0.4">
      <c r="A29" s="173" t="s">
        <v>119</v>
      </c>
      <c r="B29" s="174">
        <f>SUM(B22:B28)</f>
        <v>102017.53787999999</v>
      </c>
    </row>
    <row r="30" spans="1:7" ht="15" thickBot="1" x14ac:dyDescent="0.4"/>
    <row r="31" spans="1:7" x14ac:dyDescent="0.35">
      <c r="A31" t="s">
        <v>163</v>
      </c>
      <c r="B31" s="168" t="s">
        <v>143</v>
      </c>
    </row>
    <row r="32" spans="1:7" x14ac:dyDescent="0.35">
      <c r="A32" s="169" t="s">
        <v>130</v>
      </c>
      <c r="B32" s="170">
        <f>'AVRIL 2020'!J4</f>
        <v>12.566526170648205</v>
      </c>
    </row>
    <row r="33" spans="1:2" x14ac:dyDescent="0.35">
      <c r="A33" s="171" t="s">
        <v>131</v>
      </c>
      <c r="B33" s="172">
        <f>'MAI 2020'!J4</f>
        <v>12.878916307431696</v>
      </c>
    </row>
    <row r="34" spans="1:2" x14ac:dyDescent="0.35">
      <c r="A34" s="171" t="s">
        <v>132</v>
      </c>
      <c r="B34" s="172">
        <f>'JUIN 2020'!J4</f>
        <v>14.055822983054099</v>
      </c>
    </row>
    <row r="35" spans="1:2" x14ac:dyDescent="0.35">
      <c r="A35" s="171" t="s">
        <v>133</v>
      </c>
      <c r="B35" s="172">
        <f>'JUILLET 2020'!J4</f>
        <v>11.900230538922155</v>
      </c>
    </row>
    <row r="36" spans="1:2" x14ac:dyDescent="0.35">
      <c r="A36" s="171" t="s">
        <v>134</v>
      </c>
      <c r="B36" s="172">
        <f>'AOUT 2020'!J4</f>
        <v>12.355631194220145</v>
      </c>
    </row>
    <row r="37" spans="1:2" x14ac:dyDescent="0.35">
      <c r="A37" s="171" t="s">
        <v>135</v>
      </c>
      <c r="B37" s="172">
        <f>'SEPTEMBRE 2020'!J4</f>
        <v>10.918407663512932</v>
      </c>
    </row>
    <row r="38" spans="1:2" x14ac:dyDescent="0.35">
      <c r="A38" s="169" t="s">
        <v>142</v>
      </c>
      <c r="B38" s="172">
        <f>'OCTOBRE 2020'!J4</f>
        <v>12.744692444684295</v>
      </c>
    </row>
    <row r="39" spans="1:2" ht="15" thickBot="1" x14ac:dyDescent="0.4">
      <c r="A39" s="173" t="s">
        <v>119</v>
      </c>
      <c r="B39" s="174">
        <f>AVERAGE(B32:B38)</f>
        <v>12.488603900353359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AVRIL 2020</vt:lpstr>
      <vt:lpstr>MAI 2020</vt:lpstr>
      <vt:lpstr>JUIN 2020</vt:lpstr>
      <vt:lpstr>JUILLET 2020</vt:lpstr>
      <vt:lpstr>AOUT 2020</vt:lpstr>
      <vt:lpstr>SEPTEMBRE 2020</vt:lpstr>
      <vt:lpstr>OCTOBRE 2020</vt:lpstr>
      <vt:lpstr>ANNUEL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</dc:creator>
  <cp:lastModifiedBy>Céline</cp:lastModifiedBy>
  <dcterms:created xsi:type="dcterms:W3CDTF">2020-03-29T17:13:33Z</dcterms:created>
  <dcterms:modified xsi:type="dcterms:W3CDTF">2020-04-07T15:10:25Z</dcterms:modified>
</cp:coreProperties>
</file>