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autoCompressPictures="0"/>
  <bookViews>
    <workbookView xWindow="0" yWindow="525" windowWidth="25605" windowHeight="14685" tabRatio="500"/>
  </bookViews>
  <sheets>
    <sheet name="TDS" sheetId="1" r:id="rId1"/>
    <sheet name="Trajet" sheetId="6" r:id="rId2"/>
    <sheet name="Feuil1" sheetId="4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4" i="1" l="1"/>
  <c r="F28" i="1"/>
  <c r="F27" i="1"/>
  <c r="F30" i="1"/>
  <c r="S19" i="1"/>
  <c r="S20" i="1"/>
  <c r="S21" i="1"/>
  <c r="S22" i="1"/>
  <c r="S23" i="1"/>
  <c r="S24" i="1"/>
  <c r="S25" i="1"/>
  <c r="S26" i="1"/>
  <c r="S27" i="1"/>
  <c r="S28" i="1"/>
  <c r="S29" i="1"/>
  <c r="S18" i="1"/>
  <c r="Y18" i="1"/>
  <c r="Y19" i="1"/>
  <c r="Y20" i="1"/>
  <c r="Y22" i="1"/>
  <c r="Y23" i="1"/>
  <c r="Y24" i="1"/>
  <c r="Y25" i="1"/>
  <c r="Y26" i="1"/>
  <c r="Y27" i="1"/>
  <c r="Y28" i="1"/>
  <c r="Y29" i="1"/>
  <c r="Y21" i="1"/>
  <c r="U19" i="1"/>
  <c r="U20" i="1"/>
  <c r="U21" i="1"/>
  <c r="U22" i="1"/>
  <c r="U23" i="1"/>
  <c r="U24" i="1"/>
  <c r="U25" i="1"/>
  <c r="U26" i="1"/>
  <c r="U27" i="1"/>
  <c r="U28" i="1"/>
  <c r="U29" i="1"/>
  <c r="U18" i="1"/>
  <c r="W19" i="1"/>
  <c r="W20" i="1"/>
  <c r="W21" i="1"/>
  <c r="W22" i="1"/>
  <c r="W23" i="1"/>
  <c r="W24" i="1"/>
  <c r="W25" i="1"/>
  <c r="W26" i="1"/>
  <c r="W27" i="1"/>
  <c r="W28" i="1"/>
  <c r="W29" i="1"/>
  <c r="W18" i="1"/>
  <c r="T4" i="6"/>
  <c r="T6" i="6"/>
  <c r="T8" i="6"/>
  <c r="T10" i="6"/>
  <c r="T12" i="6"/>
  <c r="C34" i="6"/>
  <c r="D34" i="6"/>
  <c r="E34" i="6"/>
  <c r="F34" i="6"/>
  <c r="G34" i="6"/>
  <c r="H34" i="6"/>
  <c r="I34" i="6"/>
  <c r="J34" i="6"/>
  <c r="K34" i="6"/>
  <c r="L34" i="6"/>
  <c r="M34" i="6"/>
  <c r="X6" i="6"/>
  <c r="X8" i="6"/>
  <c r="X10" i="6"/>
  <c r="X12" i="6"/>
  <c r="C33" i="6"/>
  <c r="D33" i="6"/>
  <c r="E33" i="6"/>
  <c r="F33" i="6"/>
  <c r="G33" i="6"/>
  <c r="H33" i="6"/>
  <c r="I33" i="6"/>
  <c r="J33" i="6"/>
  <c r="K33" i="6"/>
  <c r="L33" i="6"/>
  <c r="M33" i="6"/>
  <c r="B34" i="6"/>
  <c r="B33" i="6"/>
  <c r="B35" i="6"/>
  <c r="C35" i="6"/>
  <c r="D35" i="6"/>
  <c r="E35" i="6"/>
  <c r="F35" i="6"/>
  <c r="G35" i="6"/>
  <c r="H35" i="6"/>
  <c r="I35" i="6"/>
  <c r="J35" i="6"/>
  <c r="K35" i="6"/>
  <c r="L35" i="6"/>
  <c r="M35" i="6"/>
  <c r="U19" i="6"/>
  <c r="U20" i="6"/>
  <c r="AP2" i="1"/>
  <c r="AP14" i="1"/>
  <c r="AP13" i="1"/>
  <c r="AP12" i="1"/>
  <c r="AP11" i="1"/>
  <c r="AP10" i="1"/>
  <c r="AP9" i="1"/>
  <c r="AP8" i="1"/>
  <c r="AP7" i="1"/>
  <c r="AP6" i="1"/>
  <c r="AP5" i="1"/>
  <c r="AP4" i="1"/>
  <c r="AP3" i="1"/>
  <c r="AG29" i="1"/>
  <c r="AG23" i="1"/>
  <c r="AG24" i="1"/>
  <c r="AG25" i="1"/>
  <c r="AG26" i="1"/>
  <c r="AG27" i="1"/>
  <c r="AG28" i="1"/>
  <c r="I36" i="6"/>
  <c r="J36" i="6"/>
  <c r="F36" i="6"/>
  <c r="B36" i="6"/>
  <c r="C36" i="6"/>
  <c r="D36" i="6"/>
  <c r="E36" i="6"/>
  <c r="G36" i="6"/>
  <c r="H36" i="6"/>
  <c r="K36" i="6"/>
  <c r="L36" i="6"/>
  <c r="M36" i="6"/>
  <c r="N36" i="6"/>
  <c r="I37" i="6"/>
  <c r="J37" i="6"/>
  <c r="F37" i="6"/>
  <c r="B37" i="6"/>
  <c r="C37" i="6"/>
  <c r="D37" i="6"/>
  <c r="E37" i="6"/>
  <c r="G37" i="6"/>
  <c r="H37" i="6"/>
  <c r="K37" i="6"/>
  <c r="L37" i="6"/>
  <c r="M37" i="6"/>
  <c r="N37" i="6"/>
  <c r="N38" i="6"/>
  <c r="N35" i="6"/>
  <c r="N34" i="6"/>
  <c r="N33" i="6"/>
  <c r="H38" i="6"/>
  <c r="I14" i="4"/>
  <c r="I13" i="4"/>
  <c r="I12" i="4"/>
  <c r="I11" i="4"/>
  <c r="C6" i="4"/>
  <c r="C5" i="4"/>
  <c r="C4" i="4"/>
  <c r="C3" i="4"/>
  <c r="AC29" i="1"/>
  <c r="AC28" i="1"/>
  <c r="AC27" i="1"/>
  <c r="AC26" i="1"/>
  <c r="AC25" i="1"/>
  <c r="AC24" i="1"/>
  <c r="AC23" i="1"/>
  <c r="AC22" i="1"/>
  <c r="AC21" i="1"/>
  <c r="AC20" i="1"/>
  <c r="AC19" i="1"/>
  <c r="AC18" i="1"/>
  <c r="Q19" i="1"/>
  <c r="Q20" i="1"/>
  <c r="Q21" i="1"/>
  <c r="Q22" i="1"/>
  <c r="Q23" i="1"/>
  <c r="Q24" i="1"/>
  <c r="Q25" i="1"/>
  <c r="Q26" i="1"/>
  <c r="Q27" i="1"/>
  <c r="Q28" i="1"/>
  <c r="Q18" i="1"/>
  <c r="J28" i="1"/>
  <c r="F29" i="1"/>
  <c r="J29" i="1"/>
  <c r="F19" i="1"/>
  <c r="J19" i="1"/>
  <c r="F20" i="1"/>
  <c r="J20" i="1"/>
  <c r="F21" i="1"/>
  <c r="J21" i="1"/>
  <c r="F22" i="1"/>
  <c r="F23" i="1"/>
  <c r="F25" i="1"/>
  <c r="J25" i="1"/>
  <c r="F26" i="1"/>
  <c r="J27" i="1"/>
  <c r="F18" i="1"/>
  <c r="AG18" i="1"/>
  <c r="AG19" i="1"/>
  <c r="AG20" i="1"/>
  <c r="AG21" i="1"/>
  <c r="C21" i="1"/>
  <c r="I21" i="1"/>
  <c r="AG22" i="1"/>
  <c r="C22" i="1"/>
  <c r="C25" i="1"/>
  <c r="I25" i="1"/>
  <c r="C26" i="1"/>
  <c r="C27" i="1"/>
  <c r="I27" i="1"/>
  <c r="C28" i="1"/>
  <c r="I28" i="1"/>
  <c r="C29" i="1"/>
  <c r="I29" i="1"/>
  <c r="C20" i="1"/>
  <c r="I20" i="1"/>
  <c r="C23" i="1"/>
  <c r="C24" i="1"/>
  <c r="C18" i="1"/>
  <c r="Q29" i="1"/>
  <c r="AR22" i="1"/>
  <c r="AQ22" i="1"/>
  <c r="AP22" i="1"/>
  <c r="M18" i="1"/>
  <c r="M19" i="1"/>
  <c r="M20" i="1"/>
  <c r="M21" i="1"/>
  <c r="M22" i="1"/>
  <c r="M23" i="1"/>
  <c r="M24" i="1"/>
  <c r="M25" i="1"/>
  <c r="M26" i="1"/>
  <c r="M27" i="1"/>
  <c r="M28" i="1"/>
  <c r="M29" i="1"/>
  <c r="AO22" i="1"/>
  <c r="K18" i="1"/>
  <c r="K19" i="1"/>
  <c r="K20" i="1"/>
  <c r="K21" i="1"/>
  <c r="K22" i="1"/>
  <c r="K23" i="1"/>
  <c r="K24" i="1"/>
  <c r="K25" i="1"/>
  <c r="K26" i="1"/>
  <c r="K27" i="1"/>
  <c r="K28" i="1"/>
  <c r="K29" i="1"/>
  <c r="J23" i="1"/>
  <c r="O18" i="1"/>
  <c r="O19" i="1"/>
  <c r="O20" i="1"/>
  <c r="O21" i="1"/>
  <c r="O22" i="1"/>
  <c r="O23" i="1"/>
  <c r="O24" i="1"/>
  <c r="O25" i="1"/>
  <c r="O26" i="1"/>
  <c r="O27" i="1"/>
  <c r="O28" i="1"/>
  <c r="O29" i="1"/>
  <c r="I23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A30" i="1"/>
  <c r="AM23" i="1"/>
  <c r="J22" i="1"/>
  <c r="I22" i="1"/>
  <c r="K30" i="1"/>
  <c r="AO24" i="1"/>
  <c r="AG30" i="1"/>
  <c r="J24" i="1"/>
  <c r="M30" i="1"/>
  <c r="AP24" i="1"/>
  <c r="AE30" i="1"/>
  <c r="O30" i="1"/>
  <c r="AM26" i="1"/>
  <c r="AO26" i="1"/>
  <c r="AP26" i="1"/>
  <c r="AR26" i="1"/>
  <c r="J26" i="1"/>
  <c r="C19" i="1"/>
  <c r="I19" i="1"/>
  <c r="Q30" i="1"/>
  <c r="S30" i="1"/>
  <c r="Y30" i="1"/>
  <c r="W30" i="1"/>
  <c r="U30" i="1"/>
  <c r="AC30" i="1"/>
  <c r="J18" i="1"/>
  <c r="I18" i="1"/>
  <c r="C30" i="1"/>
  <c r="AQ24" i="1"/>
  <c r="AQ26" i="1"/>
  <c r="I26" i="1"/>
  <c r="I24" i="1"/>
  <c r="AM25" i="1"/>
</calcChain>
</file>

<file path=xl/comments1.xml><?xml version="1.0" encoding="utf-8"?>
<comments xmlns="http://schemas.openxmlformats.org/spreadsheetml/2006/main">
  <authors>
    <author/>
  </authors>
  <commentList>
    <comment ref="I3" authorId="0">
      <text>
        <r>
          <rPr>
            <b/>
            <i/>
            <sz val="10"/>
            <color indexed="81"/>
            <rFont val="Calibri"/>
          </rPr>
          <t>======</t>
        </r>
        <r>
          <rPr>
            <sz val="10"/>
            <color indexed="81"/>
            <rFont val="Calibri"/>
          </rPr>
          <t xml:space="preserve">
ID#AAAAB15Vy_c
</t>
        </r>
        <r>
          <rPr>
            <b/>
            <sz val="10"/>
            <color indexed="81"/>
            <rFont val="Calibri"/>
          </rPr>
          <t>Gilles</t>
        </r>
        <r>
          <rPr>
            <sz val="10"/>
            <color indexed="81"/>
            <rFont val="Calibri"/>
          </rPr>
          <t xml:space="preserve">    (2018-03-22 08:39:48)
</t>
        </r>
        <r>
          <rPr>
            <sz val="10"/>
            <color indexed="81"/>
            <rFont val="Calibri"/>
          </rPr>
          <t>Train supprimé</t>
        </r>
      </text>
    </comment>
  </commentList>
</comments>
</file>

<file path=xl/sharedStrings.xml><?xml version="1.0" encoding="utf-8"?>
<sst xmlns="http://schemas.openxmlformats.org/spreadsheetml/2006/main" count="305" uniqueCount="129">
  <si>
    <t>Fériés</t>
  </si>
  <si>
    <t>J</t>
  </si>
  <si>
    <t>Nouvel An</t>
  </si>
  <si>
    <t>F</t>
  </si>
  <si>
    <t>M</t>
  </si>
  <si>
    <t>A</t>
  </si>
  <si>
    <t>Lundi de pâques</t>
  </si>
  <si>
    <t>Fête Nationnal</t>
  </si>
  <si>
    <t>Assomption</t>
  </si>
  <si>
    <t>S</t>
  </si>
  <si>
    <t>O</t>
  </si>
  <si>
    <t>N</t>
  </si>
  <si>
    <t>Toussaint/Armistice</t>
  </si>
  <si>
    <t>D</t>
  </si>
  <si>
    <t>Noël</t>
  </si>
  <si>
    <t>R</t>
  </si>
  <si>
    <t>Total</t>
  </si>
  <si>
    <t>CV</t>
  </si>
  <si>
    <t>KD</t>
  </si>
  <si>
    <t>V</t>
  </si>
  <si>
    <t>M-A</t>
  </si>
  <si>
    <t>JT</t>
  </si>
  <si>
    <t>H Sup.</t>
  </si>
  <si>
    <t>H.Nuit</t>
  </si>
  <si>
    <t>F Sup.</t>
  </si>
  <si>
    <t>NS</t>
  </si>
  <si>
    <t>ND</t>
  </si>
  <si>
    <t>Report de l'année</t>
  </si>
  <si>
    <t>précédente</t>
  </si>
  <si>
    <t>Pour l'année</t>
  </si>
  <si>
    <t>en cours</t>
  </si>
  <si>
    <t>Total disponible</t>
  </si>
  <si>
    <t>A reporter</t>
  </si>
  <si>
    <t>Vacances scolaires</t>
  </si>
  <si>
    <t>Vacances Estivale</t>
  </si>
  <si>
    <t>du 01/07 au 31/08</t>
  </si>
  <si>
    <t>Toussaint</t>
  </si>
  <si>
    <t>Période de 28 jours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</si>
  <si>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</si>
  <si>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</si>
  <si>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</si>
  <si>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</si>
  <si>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</si>
  <si>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</si>
  <si>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</si>
  <si>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</si>
  <si>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</si>
  <si>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</si>
  <si>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</si>
  <si>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</si>
  <si>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</si>
  <si>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Nbre total de R et CCP à déduire en cas d'absence et/ou maladie. Cacule automatique suivant la formule prévue par HR</t>
  </si>
  <si>
    <t>NOMBRE A DEDUIRE NON-ARRONDI</t>
  </si>
  <si>
    <t>Ensuite ce nombre(case AM26) est divisé en 2 pour repartir celui-ci en CCP et R équitablement</t>
  </si>
  <si>
    <t>ARRONDI INFERIEUR car HR (CE NOMBRE N EST PAS PRIS EN COMPTE DANS LA CASE AM26 SI INFERIEUR +1 ET INDIQUE FAUX A LA PLACE)</t>
  </si>
  <si>
    <t>NO4</t>
  </si>
  <si>
    <t>CH-R</t>
  </si>
  <si>
    <t>RX</t>
  </si>
  <si>
    <t>CX</t>
  </si>
  <si>
    <t>Voiture</t>
  </si>
  <si>
    <t>Voiture + Train</t>
  </si>
  <si>
    <t>Domicile - LL</t>
  </si>
  <si>
    <t>Domicile - LRB - LL</t>
  </si>
  <si>
    <t>Domicile - LJ - LL</t>
  </si>
  <si>
    <t>KM</t>
  </si>
  <si>
    <t>Domicile - FNR - LL</t>
  </si>
  <si>
    <t>Trajet</t>
  </si>
  <si>
    <t>Trajet 1</t>
  </si>
  <si>
    <t>Domicile</t>
  </si>
  <si>
    <t>Arlon</t>
  </si>
  <si>
    <t>Trajet 2</t>
  </si>
  <si>
    <t>Jemelle</t>
  </si>
  <si>
    <t>Trajet 3</t>
  </si>
  <si>
    <t>Namur</t>
  </si>
  <si>
    <t>Trajet 4</t>
  </si>
  <si>
    <t>Libramont</t>
  </si>
  <si>
    <t>Voiture + train</t>
  </si>
  <si>
    <t>Kilomètre</t>
  </si>
  <si>
    <t>150 * 2 = 300</t>
  </si>
  <si>
    <t>25*2 + 100 *2 = 250</t>
  </si>
  <si>
    <t>105*2 + 47*2 = 304</t>
  </si>
  <si>
    <t>74*2 + 79*2 = 306</t>
  </si>
  <si>
    <t>Moyen de Transport</t>
  </si>
  <si>
    <t>Traj 3</t>
  </si>
  <si>
    <t>Traj 1</t>
  </si>
  <si>
    <t>Domicle ==&gt; Gare</t>
  </si>
  <si>
    <t>Total KM voiture A/R</t>
  </si>
  <si>
    <t>Gare A</t>
  </si>
  <si>
    <t>Gare B</t>
  </si>
  <si>
    <t>Total KM gare à gare A/R</t>
  </si>
  <si>
    <t>Perwez</t>
  </si>
  <si>
    <t>Forfait</t>
  </si>
  <si>
    <t>Traj 4</t>
  </si>
  <si>
    <t>Réel</t>
  </si>
  <si>
    <t>Traj 5</t>
  </si>
  <si>
    <t>KM TRAIN</t>
  </si>
  <si>
    <t>LL</t>
  </si>
  <si>
    <t>FNR</t>
  </si>
  <si>
    <t>LJ</t>
  </si>
  <si>
    <t>LRB</t>
  </si>
  <si>
    <t>Total Train</t>
  </si>
  <si>
    <t>Total Voiture</t>
  </si>
  <si>
    <t>Nbr de J trav</t>
  </si>
  <si>
    <t>Total Déduc</t>
  </si>
  <si>
    <t>(Nbr T de J x Nbr T de Km) *0,15</t>
  </si>
  <si>
    <t>Kilométrage voiture</t>
  </si>
  <si>
    <t>Fin 2014</t>
  </si>
  <si>
    <t>Fin 2015</t>
  </si>
  <si>
    <t>Fin 2016</t>
  </si>
  <si>
    <t>Fin 2017</t>
  </si>
  <si>
    <t>Nbr de J Conf</t>
  </si>
  <si>
    <t>FO</t>
  </si>
  <si>
    <t>Noël 21/12 au 07/01/18</t>
  </si>
  <si>
    <t>Carnaval 10/02 au 18/02</t>
  </si>
  <si>
    <t>Pâques 31/03 au 15/04</t>
  </si>
  <si>
    <t>01/05 - 10/05 - 21/05</t>
  </si>
  <si>
    <t>Fêtes du travail/Ascension/ L. Pentecôte</t>
  </si>
  <si>
    <t>du 27/10 au 04/11</t>
  </si>
  <si>
    <t>Noël du 22/12 au 06/01/19</t>
  </si>
  <si>
    <t>Fin 2018</t>
  </si>
  <si>
    <t>TOTAL</t>
  </si>
  <si>
    <t>CS/CX</t>
  </si>
  <si>
    <t>MM</t>
  </si>
  <si>
    <t>VV</t>
  </si>
  <si>
    <t>JC</t>
  </si>
  <si>
    <t>Conf</t>
  </si>
  <si>
    <t>Traj 6</t>
  </si>
  <si>
    <t>90 KM</t>
  </si>
  <si>
    <t>CX/OZ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</si>
</sst>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"/>
    <numFmt numFmtId="165" formatCode="0\ &quot;KM&quot;"/>
    <numFmt numFmtId="166" formatCode="0&quot;KM&quot;"/>
    <numFmt numFmtId="167" formatCode="0\ &quot;J&quot;"/>
    <numFmt numFmtId="168" formatCode="0\ &quot;J TRAV&quot;"/>
  </numFmts>
  <fonts count="23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Times New Roman"/>
      <family val="1"/>
    </font>
    <font>
      <sz val="12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i/>
      <sz val="12"/>
      <name val="Times New Roman"/>
      <family val="1"/>
    </font>
    <font>
      <i/>
      <sz val="10"/>
      <name val="Times New Roman"/>
      <family val="1"/>
    </font>
    <font>
      <i/>
      <u/>
      <sz val="10"/>
      <name val="Times New Roman"/>
      <family val="1"/>
    </font>
    <font>
      <b/>
      <i/>
      <sz val="14"/>
      <name val="Times New Roman"/>
      <family val="1"/>
    </font>
    <font>
      <i/>
      <u/>
      <sz val="9"/>
      <name val="Times New Roman"/>
      <family val="1"/>
    </font>
    <font>
      <sz val="8"/>
      <name val="Calibri"/>
      <family val="2"/>
      <scheme val="minor"/>
    </font>
    <font>
      <b/>
      <sz val="8"/>
      <name val="Times New Roman"/>
      <family val="1"/>
    </font>
    <font>
      <sz val="9"/>
      <color theme="1"/>
      <name val="Calibri"/>
      <family val="2"/>
      <scheme val="minor"/>
    </font>
    <font>
      <b/>
      <i/>
      <sz val="10"/>
      <color indexed="81"/>
      <name val="Calibri"/>
    </font>
    <font>
      <sz val="10"/>
      <color indexed="81"/>
      <name val="Calibri"/>
    </font>
    <font>
      <b/>
      <sz val="10"/>
      <color indexed="81"/>
      <name val="Calibri"/>
    </font>
  </fonts>
  <fills count="35">
    <fill>
      <patternFill patternType="none"/>
    </fill>
    <fill>
      <patternFill patternType="gray125"/>
    </fill>
    <fill>
      <patternFill patternType="darkGray"/>
    </fill>
    <fill>
      <patternFill patternType="solid">
        <fgColor rgb="FFFD00E9"/>
        <bgColor indexed="64"/>
      </patternFill>
    </fill>
    <fill>
      <patternFill patternType="solid">
        <fgColor rgb="FFC93D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EADC1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1BDE3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D14F"/>
        <bgColor indexed="64"/>
      </patternFill>
    </fill>
    <fill>
      <patternFill patternType="solid">
        <fgColor rgb="FFCC99FF"/>
        <bgColor rgb="FF000000"/>
      </patternFill>
    </fill>
    <fill>
      <patternFill patternType="solid">
        <fgColor rgb="FFC5D1FF"/>
        <bgColor indexed="64"/>
      </patternFill>
    </fill>
    <fill>
      <patternFill patternType="mediumGray"/>
    </fill>
    <fill>
      <patternFill patternType="solid">
        <fgColor indexed="6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darkGray">
        <bgColor theme="0"/>
      </patternFill>
    </fill>
  </fills>
  <borders count="15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 style="dotted">
        <color auto="1"/>
      </top>
      <bottom style="dotted">
        <color auto="1"/>
      </bottom>
      <diagonal/>
    </border>
    <border>
      <left/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dotted">
        <color auto="1"/>
      </top>
      <bottom/>
      <diagonal/>
    </border>
    <border>
      <left/>
      <right style="thick">
        <color auto="1"/>
      </right>
      <top style="dotted">
        <color auto="1"/>
      </top>
      <bottom/>
      <diagonal/>
    </border>
    <border>
      <left style="thick">
        <color auto="1"/>
      </left>
      <right/>
      <top/>
      <bottom style="dotted">
        <color auto="1"/>
      </bottom>
      <diagonal/>
    </border>
    <border>
      <left/>
      <right style="thick">
        <color auto="1"/>
      </right>
      <top/>
      <bottom style="dotted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ck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theme="3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theme="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theme="3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theme="3"/>
      </bottom>
      <diagonal/>
    </border>
    <border>
      <left/>
      <right style="thin">
        <color auto="1"/>
      </right>
      <top style="thin">
        <color auto="1"/>
      </top>
      <bottom style="thick">
        <color theme="3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theme="3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theme="3"/>
      </bottom>
      <diagonal/>
    </border>
    <border>
      <left style="thick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ck">
        <color auto="1"/>
      </right>
      <top style="hair">
        <color auto="1"/>
      </top>
      <bottom/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</borders>
  <cellStyleXfs count="8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33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5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1" fillId="8" borderId="30" xfId="0" applyFont="1" applyFill="1" applyBorder="1" applyAlignment="1">
      <alignment horizontal="center" vertical="center"/>
    </xf>
    <xf numFmtId="0" fontId="1" fillId="8" borderId="31" xfId="0" applyFont="1" applyFill="1" applyBorder="1" applyAlignment="1">
      <alignment horizontal="center" vertical="center"/>
    </xf>
    <xf numFmtId="0" fontId="1" fillId="8" borderId="32" xfId="0" applyFont="1" applyFill="1" applyBorder="1" applyAlignment="1">
      <alignment horizontal="center" vertical="center"/>
    </xf>
    <xf numFmtId="0" fontId="0" fillId="8" borderId="33" xfId="0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1" fillId="9" borderId="31" xfId="0" applyFont="1" applyFill="1" applyBorder="1" applyAlignment="1">
      <alignment horizontal="center" vertical="center"/>
    </xf>
    <xf numFmtId="0" fontId="1" fillId="9" borderId="32" xfId="0" applyFont="1" applyFill="1" applyBorder="1" applyAlignment="1">
      <alignment horizontal="center" vertical="center"/>
    </xf>
    <xf numFmtId="0" fontId="5" fillId="10" borderId="28" xfId="0" applyFont="1" applyFill="1" applyBorder="1" applyAlignment="1">
      <alignment vertical="center"/>
    </xf>
    <xf numFmtId="0" fontId="5" fillId="10" borderId="30" xfId="0" applyFont="1" applyFill="1" applyBorder="1" applyAlignment="1">
      <alignment vertical="center"/>
    </xf>
    <xf numFmtId="0" fontId="0" fillId="14" borderId="33" xfId="0" applyFill="1" applyBorder="1" applyAlignment="1">
      <alignment horizontal="center" vertical="center"/>
    </xf>
    <xf numFmtId="0" fontId="0" fillId="21" borderId="56" xfId="0" applyFill="1" applyBorder="1"/>
    <xf numFmtId="0" fontId="0" fillId="21" borderId="0" xfId="0" applyFill="1" applyBorder="1"/>
    <xf numFmtId="0" fontId="0" fillId="2" borderId="1" xfId="0" applyFill="1" applyBorder="1"/>
    <xf numFmtId="0" fontId="0" fillId="2" borderId="61" xfId="0" applyFill="1" applyBorder="1"/>
    <xf numFmtId="0" fontId="0" fillId="2" borderId="2" xfId="0" applyFill="1" applyBorder="1"/>
    <xf numFmtId="0" fontId="12" fillId="0" borderId="0" xfId="0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16" fillId="0" borderId="0" xfId="0" applyFont="1" applyFill="1" applyBorder="1" applyAlignment="1" applyProtection="1">
      <alignment vertical="center"/>
      <protection locked="0"/>
    </xf>
    <xf numFmtId="0" fontId="0" fillId="6" borderId="86" xfId="0" applyFill="1" applyBorder="1" applyAlignment="1">
      <alignment horizontal="center" vertical="center" wrapText="1" shrinkToFit="1"/>
    </xf>
    <xf numFmtId="0" fontId="0" fillId="2" borderId="57" xfId="0" applyFill="1" applyBorder="1"/>
    <xf numFmtId="0" fontId="0" fillId="6" borderId="88" xfId="0" applyFill="1" applyBorder="1" applyAlignment="1">
      <alignment horizontal="center" vertical="center" wrapText="1" shrinkToFit="1"/>
    </xf>
    <xf numFmtId="0" fontId="0" fillId="6" borderId="89" xfId="0" applyFill="1" applyBorder="1" applyAlignment="1">
      <alignment horizontal="center" vertical="center" wrapText="1" shrinkToFit="1"/>
    </xf>
    <xf numFmtId="164" fontId="0" fillId="0" borderId="66" xfId="0" applyNumberFormat="1" applyBorder="1" applyAlignment="1">
      <alignment horizontal="center" vertical="center"/>
    </xf>
    <xf numFmtId="164" fontId="0" fillId="0" borderId="52" xfId="0" applyNumberFormat="1" applyBorder="1" applyAlignment="1">
      <alignment horizontal="center" vertical="center"/>
    </xf>
    <xf numFmtId="164" fontId="6" fillId="0" borderId="94" xfId="0" applyNumberFormat="1" applyFont="1" applyFill="1" applyBorder="1" applyAlignment="1">
      <alignment horizontal="center" vertical="center" wrapText="1" shrinkToFit="1"/>
    </xf>
    <xf numFmtId="164" fontId="6" fillId="0" borderId="90" xfId="0" applyNumberFormat="1" applyFont="1" applyFill="1" applyBorder="1" applyAlignment="1">
      <alignment horizontal="center" vertical="center" wrapText="1" shrinkToFit="1"/>
    </xf>
    <xf numFmtId="164" fontId="6" fillId="0" borderId="95" xfId="0" applyNumberFormat="1" applyFont="1" applyFill="1" applyBorder="1" applyAlignment="1">
      <alignment horizontal="center" vertical="center" wrapText="1" shrinkToFit="1"/>
    </xf>
    <xf numFmtId="164" fontId="6" fillId="0" borderId="15" xfId="0" applyNumberFormat="1" applyFont="1" applyFill="1" applyBorder="1" applyAlignment="1">
      <alignment horizontal="center" vertical="center" wrapText="1" shrinkToFit="1"/>
    </xf>
    <xf numFmtId="164" fontId="6" fillId="0" borderId="4" xfId="0" applyNumberFormat="1" applyFont="1" applyFill="1" applyBorder="1" applyAlignment="1">
      <alignment horizontal="center" vertical="center" wrapText="1" shrinkToFit="1"/>
    </xf>
    <xf numFmtId="164" fontId="6" fillId="0" borderId="6" xfId="0" applyNumberFormat="1" applyFont="1" applyFill="1" applyBorder="1" applyAlignment="1">
      <alignment horizontal="center" vertical="center" wrapText="1" shrinkToFit="1"/>
    </xf>
    <xf numFmtId="164" fontId="6" fillId="0" borderId="91" xfId="0" applyNumberFormat="1" applyFont="1" applyFill="1" applyBorder="1" applyAlignment="1">
      <alignment horizontal="center" vertical="center" wrapText="1" shrinkToFit="1"/>
    </xf>
    <xf numFmtId="164" fontId="6" fillId="0" borderId="4" xfId="0" applyNumberFormat="1" applyFont="1" applyFill="1" applyBorder="1" applyAlignment="1">
      <alignment horizontal="center" vertical="center" shrinkToFit="1"/>
    </xf>
    <xf numFmtId="164" fontId="2" fillId="0" borderId="4" xfId="0" applyNumberFormat="1" applyFont="1" applyFill="1" applyBorder="1" applyAlignment="1">
      <alignment horizontal="center" vertical="center" wrapText="1" shrinkToFit="1"/>
    </xf>
    <xf numFmtId="164" fontId="2" fillId="0" borderId="84" xfId="0" applyNumberFormat="1" applyFont="1" applyFill="1" applyBorder="1" applyAlignment="1">
      <alignment horizontal="center" vertical="center" wrapText="1" shrinkToFit="1"/>
    </xf>
    <xf numFmtId="164" fontId="6" fillId="0" borderId="84" xfId="0" applyNumberFormat="1" applyFont="1" applyFill="1" applyBorder="1" applyAlignment="1">
      <alignment horizontal="center" vertical="center" wrapText="1" shrinkToFit="1"/>
    </xf>
    <xf numFmtId="164" fontId="6" fillId="16" borderId="94" xfId="0" applyNumberFormat="1" applyFont="1" applyFill="1" applyBorder="1" applyAlignment="1">
      <alignment horizontal="center" vertical="center" wrapText="1" shrinkToFit="1"/>
    </xf>
    <xf numFmtId="164" fontId="6" fillId="16" borderId="96" xfId="0" applyNumberFormat="1" applyFont="1" applyFill="1" applyBorder="1" applyAlignment="1">
      <alignment horizontal="center" vertical="center" wrapText="1" shrinkToFit="1"/>
    </xf>
    <xf numFmtId="164" fontId="6" fillId="16" borderId="4" xfId="0" applyNumberFormat="1" applyFont="1" applyFill="1" applyBorder="1" applyAlignment="1">
      <alignment horizontal="center" vertical="center" wrapText="1" shrinkToFit="1"/>
    </xf>
    <xf numFmtId="164" fontId="2" fillId="16" borderId="4" xfId="0" applyNumberFormat="1" applyFont="1" applyFill="1" applyBorder="1" applyAlignment="1">
      <alignment horizontal="center" vertical="center" wrapText="1" shrinkToFit="1"/>
    </xf>
    <xf numFmtId="164" fontId="2" fillId="16" borderId="84" xfId="0" applyNumberFormat="1" applyFont="1" applyFill="1" applyBorder="1" applyAlignment="1">
      <alignment horizontal="center" vertical="center" wrapText="1" shrinkToFit="1"/>
    </xf>
    <xf numFmtId="164" fontId="6" fillId="16" borderId="5" xfId="0" applyNumberFormat="1" applyFont="1" applyFill="1" applyBorder="1" applyAlignment="1">
      <alignment horizontal="center" vertical="center" wrapText="1" shrinkToFit="1"/>
    </xf>
    <xf numFmtId="164" fontId="2" fillId="16" borderId="5" xfId="0" applyNumberFormat="1" applyFont="1" applyFill="1" applyBorder="1" applyAlignment="1">
      <alignment horizontal="center" vertical="center" wrapText="1" shrinkToFit="1"/>
    </xf>
    <xf numFmtId="164" fontId="2" fillId="16" borderId="103" xfId="0" applyNumberFormat="1" applyFont="1" applyFill="1" applyBorder="1" applyAlignment="1">
      <alignment horizontal="center" vertical="center" wrapText="1" shrinkToFit="1"/>
    </xf>
    <xf numFmtId="164" fontId="6" fillId="28" borderId="15" xfId="0" applyNumberFormat="1" applyFont="1" applyFill="1" applyBorder="1" applyAlignment="1">
      <alignment horizontal="center" vertical="center" wrapText="1" shrinkToFit="1"/>
    </xf>
    <xf numFmtId="164" fontId="6" fillId="28" borderId="4" xfId="0" applyNumberFormat="1" applyFont="1" applyFill="1" applyBorder="1" applyAlignment="1">
      <alignment horizontal="center" vertical="center" wrapText="1" shrinkToFit="1"/>
    </xf>
    <xf numFmtId="164" fontId="6" fillId="0" borderId="14" xfId="0" applyNumberFormat="1" applyFont="1" applyFill="1" applyBorder="1" applyAlignment="1">
      <alignment horizontal="center" vertical="center" wrapText="1" shrinkToFit="1"/>
    </xf>
    <xf numFmtId="0" fontId="0" fillId="0" borderId="4" xfId="0" applyBorder="1"/>
    <xf numFmtId="0" fontId="0" fillId="0" borderId="91" xfId="0" applyBorder="1"/>
    <xf numFmtId="0" fontId="0" fillId="0" borderId="84" xfId="0" applyBorder="1"/>
    <xf numFmtId="0" fontId="0" fillId="0" borderId="102" xfId="0" applyBorder="1"/>
    <xf numFmtId="0" fontId="0" fillId="0" borderId="0" xfId="0" applyAlignment="1"/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0" fontId="0" fillId="0" borderId="110" xfId="0" applyBorder="1" applyAlignment="1">
      <alignment horizontal="center" vertical="center"/>
    </xf>
    <xf numFmtId="0" fontId="0" fillId="0" borderId="111" xfId="0" applyBorder="1" applyAlignment="1">
      <alignment horizontal="center" vertical="center"/>
    </xf>
    <xf numFmtId="1" fontId="0" fillId="0" borderId="112" xfId="0" applyNumberFormat="1" applyBorder="1" applyAlignment="1">
      <alignment horizontal="center" vertical="center"/>
    </xf>
    <xf numFmtId="0" fontId="0" fillId="0" borderId="28" xfId="0" applyBorder="1"/>
    <xf numFmtId="0" fontId="0" fillId="0" borderId="14" xfId="0" applyBorder="1"/>
    <xf numFmtId="0" fontId="0" fillId="0" borderId="104" xfId="0" applyBorder="1"/>
    <xf numFmtId="1" fontId="0" fillId="0" borderId="113" xfId="0" applyNumberFormat="1" applyBorder="1" applyAlignment="1">
      <alignment horizontal="center" vertical="center"/>
    </xf>
    <xf numFmtId="0" fontId="0" fillId="0" borderId="6" xfId="0" applyBorder="1"/>
    <xf numFmtId="0" fontId="0" fillId="0" borderId="86" xfId="0" applyFill="1" applyBorder="1" applyAlignment="1">
      <alignment horizontal="center" vertical="center"/>
    </xf>
    <xf numFmtId="165" fontId="0" fillId="0" borderId="116" xfId="0" applyNumberFormat="1" applyBorder="1" applyAlignment="1">
      <alignment horizontal="center"/>
    </xf>
    <xf numFmtId="0" fontId="0" fillId="0" borderId="117" xfId="0" applyBorder="1"/>
    <xf numFmtId="165" fontId="0" fillId="0" borderId="118" xfId="0" applyNumberFormat="1" applyBorder="1" applyAlignment="1">
      <alignment horizontal="center"/>
    </xf>
    <xf numFmtId="0" fontId="0" fillId="26" borderId="119" xfId="0" applyFill="1" applyBorder="1" applyAlignment="1">
      <alignment horizontal="center" vertical="center"/>
    </xf>
    <xf numFmtId="0" fontId="0" fillId="26" borderId="120" xfId="0" applyFill="1" applyBorder="1" applyAlignment="1">
      <alignment horizontal="center" vertical="center"/>
    </xf>
    <xf numFmtId="0" fontId="0" fillId="26" borderId="117" xfId="0" applyFill="1" applyBorder="1" applyAlignment="1">
      <alignment horizontal="center" vertical="center"/>
    </xf>
    <xf numFmtId="0" fontId="0" fillId="26" borderId="121" xfId="0" applyFill="1" applyBorder="1" applyAlignment="1">
      <alignment horizontal="center" vertical="center"/>
    </xf>
    <xf numFmtId="0" fontId="0" fillId="0" borderId="115" xfId="0" applyBorder="1" applyAlignment="1">
      <alignment horizontal="left"/>
    </xf>
    <xf numFmtId="0" fontId="0" fillId="0" borderId="38" xfId="0" applyBorder="1" applyAlignment="1">
      <alignment horizontal="left"/>
    </xf>
    <xf numFmtId="165" fontId="0" fillId="0" borderId="105" xfId="0" applyNumberFormat="1" applyBorder="1" applyAlignment="1">
      <alignment horizontal="center"/>
    </xf>
    <xf numFmtId="0" fontId="0" fillId="0" borderId="7" xfId="0" applyBorder="1"/>
    <xf numFmtId="166" fontId="0" fillId="0" borderId="122" xfId="0" applyNumberFormat="1" applyBorder="1" applyAlignment="1">
      <alignment horizontal="center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165" fontId="0" fillId="0" borderId="106" xfId="0" applyNumberFormat="1" applyBorder="1" applyAlignment="1">
      <alignment horizontal="center"/>
    </xf>
    <xf numFmtId="0" fontId="0" fillId="0" borderId="11" xfId="0" applyBorder="1"/>
    <xf numFmtId="165" fontId="0" fillId="0" borderId="123" xfId="0" applyNumberFormat="1" applyBorder="1" applyAlignment="1">
      <alignment horizontal="center"/>
    </xf>
    <xf numFmtId="0" fontId="0" fillId="0" borderId="83" xfId="0" applyBorder="1"/>
    <xf numFmtId="166" fontId="0" fillId="0" borderId="124" xfId="0" applyNumberFormat="1" applyBorder="1" applyAlignment="1">
      <alignment horizontal="center"/>
    </xf>
    <xf numFmtId="0" fontId="0" fillId="26" borderId="4" xfId="0" applyFill="1" applyBorder="1"/>
    <xf numFmtId="1" fontId="0" fillId="0" borderId="125" xfId="0" applyNumberFormat="1" applyBorder="1" applyAlignment="1">
      <alignment horizontal="center" vertical="center"/>
    </xf>
    <xf numFmtId="0" fontId="0" fillId="26" borderId="84" xfId="0" applyFill="1" applyBorder="1"/>
    <xf numFmtId="0" fontId="0" fillId="0" borderId="112" xfId="0" applyBorder="1"/>
    <xf numFmtId="0" fontId="0" fillId="0" borderId="90" xfId="0" applyBorder="1" applyAlignment="1">
      <alignment horizontal="center"/>
    </xf>
    <xf numFmtId="0" fontId="0" fillId="0" borderId="113" xfId="0" applyBorder="1"/>
    <xf numFmtId="0" fontId="0" fillId="0" borderId="6" xfId="0" applyBorder="1" applyAlignment="1">
      <alignment horizontal="center" vertical="center"/>
    </xf>
    <xf numFmtId="0" fontId="0" fillId="0" borderId="125" xfId="0" applyBorder="1"/>
    <xf numFmtId="0" fontId="0" fillId="0" borderId="83" xfId="0" applyBorder="1" applyAlignment="1">
      <alignment horizontal="center" vertical="center"/>
    </xf>
    <xf numFmtId="0" fontId="0" fillId="0" borderId="127" xfId="0" applyBorder="1" applyAlignment="1">
      <alignment horizontal="center" vertical="center"/>
    </xf>
    <xf numFmtId="0" fontId="0" fillId="0" borderId="112" xfId="0" applyFill="1" applyBorder="1"/>
    <xf numFmtId="0" fontId="0" fillId="0" borderId="125" xfId="0" applyFill="1" applyBorder="1"/>
    <xf numFmtId="167" fontId="0" fillId="0" borderId="90" xfId="0" applyNumberFormat="1" applyBorder="1" applyAlignment="1">
      <alignment horizontal="center" vertical="center"/>
    </xf>
    <xf numFmtId="167" fontId="0" fillId="0" borderId="94" xfId="0" applyNumberFormat="1" applyBorder="1" applyAlignment="1">
      <alignment horizontal="center" vertical="center"/>
    </xf>
    <xf numFmtId="167" fontId="0" fillId="0" borderId="95" xfId="0" applyNumberFormat="1" applyBorder="1" applyAlignment="1">
      <alignment horizontal="center" vertical="center"/>
    </xf>
    <xf numFmtId="165" fontId="0" fillId="0" borderId="104" xfId="0" applyNumberFormat="1" applyBorder="1"/>
    <xf numFmtId="165" fontId="0" fillId="0" borderId="91" xfId="0" applyNumberFormat="1" applyBorder="1"/>
    <xf numFmtId="165" fontId="0" fillId="0" borderId="102" xfId="0" applyNumberFormat="1" applyBorder="1"/>
    <xf numFmtId="0" fontId="0" fillId="27" borderId="4" xfId="0" applyFill="1" applyBorder="1"/>
    <xf numFmtId="0" fontId="0" fillId="0" borderId="131" xfId="0" applyFill="1" applyBorder="1"/>
    <xf numFmtId="167" fontId="0" fillId="0" borderId="15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7" fontId="0" fillId="0" borderId="91" xfId="0" applyNumberFormat="1" applyBorder="1" applyAlignment="1">
      <alignment horizontal="center" vertical="center"/>
    </xf>
    <xf numFmtId="165" fontId="0" fillId="0" borderId="113" xfId="0" applyNumberFormat="1" applyFill="1" applyBorder="1" applyAlignment="1">
      <alignment horizontal="center" vertical="center"/>
    </xf>
    <xf numFmtId="167" fontId="0" fillId="0" borderId="113" xfId="0" applyNumberFormat="1" applyBorder="1" applyAlignment="1">
      <alignment horizontal="center"/>
    </xf>
    <xf numFmtId="165" fontId="0" fillId="0" borderId="132" xfId="0" applyNumberFormat="1" applyFill="1" applyBorder="1" applyAlignment="1">
      <alignment horizontal="center" vertical="center"/>
    </xf>
    <xf numFmtId="167" fontId="0" fillId="0" borderId="112" xfId="0" applyNumberFormat="1" applyBorder="1" applyAlignment="1">
      <alignment horizontal="center"/>
    </xf>
    <xf numFmtId="165" fontId="0" fillId="0" borderId="133" xfId="0" applyNumberFormat="1" applyFill="1" applyBorder="1" applyAlignment="1">
      <alignment horizontal="center"/>
    </xf>
    <xf numFmtId="0" fontId="0" fillId="33" borderId="92" xfId="0" applyFill="1" applyBorder="1" applyAlignment="1">
      <alignment horizontal="center" vertical="center"/>
    </xf>
    <xf numFmtId="168" fontId="0" fillId="0" borderId="125" xfId="0" applyNumberFormat="1" applyBorder="1" applyAlignment="1">
      <alignment horizontal="center"/>
    </xf>
    <xf numFmtId="0" fontId="0" fillId="0" borderId="0" xfId="0" applyBorder="1"/>
    <xf numFmtId="0" fontId="7" fillId="0" borderId="6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16" xfId="0" applyBorder="1"/>
    <xf numFmtId="164" fontId="6" fillId="7" borderId="94" xfId="0" applyNumberFormat="1" applyFont="1" applyFill="1" applyBorder="1" applyAlignment="1">
      <alignment horizontal="center" vertical="center" wrapText="1" shrinkToFit="1"/>
    </xf>
    <xf numFmtId="164" fontId="18" fillId="7" borderId="94" xfId="0" applyNumberFormat="1" applyFont="1" applyFill="1" applyBorder="1" applyAlignment="1">
      <alignment horizontal="center" vertical="center" wrapText="1" shrinkToFit="1"/>
    </xf>
    <xf numFmtId="164" fontId="6" fillId="7" borderId="4" xfId="0" applyNumberFormat="1" applyFont="1" applyFill="1" applyBorder="1" applyAlignment="1">
      <alignment horizontal="center" vertical="center" wrapText="1" shrinkToFit="1"/>
    </xf>
    <xf numFmtId="164" fontId="6" fillId="7" borderId="91" xfId="0" applyNumberFormat="1" applyFont="1" applyFill="1" applyBorder="1" applyAlignment="1">
      <alignment horizontal="center" vertical="center" wrapText="1" shrinkToFit="1"/>
    </xf>
    <xf numFmtId="164" fontId="6" fillId="2" borderId="4" xfId="0" applyNumberFormat="1" applyFont="1" applyFill="1" applyBorder="1" applyAlignment="1">
      <alignment horizontal="center" vertical="center" wrapText="1" shrinkToFit="1"/>
    </xf>
    <xf numFmtId="164" fontId="6" fillId="2" borderId="91" xfId="0" applyNumberFormat="1" applyFont="1" applyFill="1" applyBorder="1" applyAlignment="1">
      <alignment horizontal="center" vertical="center" wrapText="1" shrinkToFit="1"/>
    </xf>
    <xf numFmtId="164" fontId="6" fillId="7" borderId="15" xfId="0" applyNumberFormat="1" applyFont="1" applyFill="1" applyBorder="1" applyAlignment="1">
      <alignment horizontal="center" vertical="center" wrapText="1" shrinkToFit="1"/>
    </xf>
    <xf numFmtId="164" fontId="2" fillId="7" borderId="4" xfId="0" applyNumberFormat="1" applyFont="1" applyFill="1" applyBorder="1" applyAlignment="1">
      <alignment horizontal="center" vertical="center" wrapText="1" shrinkToFit="1"/>
    </xf>
    <xf numFmtId="164" fontId="2" fillId="7" borderId="84" xfId="0" applyNumberFormat="1" applyFont="1" applyFill="1" applyBorder="1" applyAlignment="1">
      <alignment horizontal="center" vertical="center" wrapText="1" shrinkToFit="1"/>
    </xf>
    <xf numFmtId="164" fontId="6" fillId="16" borderId="15" xfId="0" applyNumberFormat="1" applyFont="1" applyFill="1" applyBorder="1" applyAlignment="1">
      <alignment horizontal="center" vertical="center" wrapText="1" shrinkToFit="1"/>
    </xf>
    <xf numFmtId="164" fontId="2" fillId="0" borderId="6" xfId="0" applyNumberFormat="1" applyFont="1" applyFill="1" applyBorder="1" applyAlignment="1">
      <alignment horizontal="center" vertical="center" wrapText="1" shrinkToFit="1"/>
    </xf>
    <xf numFmtId="164" fontId="6" fillId="2" borderId="126" xfId="0" applyNumberFormat="1" applyFont="1" applyFill="1" applyBorder="1" applyAlignment="1">
      <alignment horizontal="center" vertical="center" wrapText="1" shrinkToFit="1"/>
    </xf>
    <xf numFmtId="164" fontId="6" fillId="34" borderId="91" xfId="0" applyNumberFormat="1" applyFont="1" applyFill="1" applyBorder="1" applyAlignment="1">
      <alignment horizontal="center" vertical="center" wrapText="1" shrinkToFit="1"/>
    </xf>
    <xf numFmtId="164" fontId="6" fillId="0" borderId="18" xfId="0" applyNumberFormat="1" applyFont="1" applyFill="1" applyBorder="1" applyAlignment="1">
      <alignment horizontal="center" vertical="center" wrapText="1" shrinkToFit="1"/>
    </xf>
    <xf numFmtId="164" fontId="6" fillId="7" borderId="14" xfId="0" applyNumberFormat="1" applyFont="1" applyFill="1" applyBorder="1" applyAlignment="1">
      <alignment horizontal="center" vertical="center" wrapText="1" shrinkToFit="1"/>
    </xf>
    <xf numFmtId="164" fontId="6" fillId="16" borderId="14" xfId="0" applyNumberFormat="1" applyFont="1" applyFill="1" applyBorder="1" applyAlignment="1">
      <alignment horizontal="center" vertical="center" wrapText="1" shrinkToFit="1"/>
    </xf>
    <xf numFmtId="164" fontId="6" fillId="16" borderId="135" xfId="0" applyNumberFormat="1" applyFont="1" applyFill="1" applyBorder="1" applyAlignment="1">
      <alignment horizontal="center" vertical="center" wrapText="1" shrinkToFit="1"/>
    </xf>
    <xf numFmtId="164" fontId="6" fillId="28" borderId="14" xfId="0" applyNumberFormat="1" applyFont="1" applyFill="1" applyBorder="1" applyAlignment="1">
      <alignment horizontal="center" vertical="center" wrapText="1" shrinkToFit="1"/>
    </xf>
    <xf numFmtId="164" fontId="6" fillId="0" borderId="28" xfId="0" applyNumberFormat="1" applyFont="1" applyFill="1" applyBorder="1" applyAlignment="1">
      <alignment horizontal="center" vertical="center" wrapText="1" shrinkToFit="1"/>
    </xf>
    <xf numFmtId="164" fontId="2" fillId="0" borderId="14" xfId="0" applyNumberFormat="1" applyFont="1" applyFill="1" applyBorder="1" applyAlignment="1">
      <alignment horizontal="center" vertical="center" wrapText="1" shrinkToFit="1"/>
    </xf>
    <xf numFmtId="164" fontId="6" fillId="2" borderId="104" xfId="0" applyNumberFormat="1" applyFont="1" applyFill="1" applyBorder="1" applyAlignment="1">
      <alignment horizontal="center" vertical="center" wrapText="1" shrinkToFit="1"/>
    </xf>
    <xf numFmtId="164" fontId="2" fillId="7" borderId="136" xfId="0" applyNumberFormat="1" applyFont="1" applyFill="1" applyBorder="1" applyAlignment="1">
      <alignment horizontal="center" vertical="center" wrapText="1" shrinkToFit="1"/>
    </xf>
    <xf numFmtId="164" fontId="2" fillId="16" borderId="137" xfId="0" applyNumberFormat="1" applyFont="1" applyFill="1" applyBorder="1" applyAlignment="1">
      <alignment horizontal="center" vertical="center" wrapText="1" shrinkToFit="1"/>
    </xf>
    <xf numFmtId="164" fontId="2" fillId="0" borderId="137" xfId="0" applyNumberFormat="1" applyFont="1" applyFill="1" applyBorder="1" applyAlignment="1">
      <alignment horizontal="center" vertical="center" wrapText="1" shrinkToFit="1"/>
    </xf>
    <xf numFmtId="164" fontId="6" fillId="0" borderId="137" xfId="0" applyNumberFormat="1" applyFont="1" applyFill="1" applyBorder="1" applyAlignment="1">
      <alignment horizontal="center" vertical="center" wrapText="1" shrinkToFit="1"/>
    </xf>
    <xf numFmtId="164" fontId="6" fillId="0" borderId="139" xfId="0" applyNumberFormat="1" applyFont="1" applyFill="1" applyBorder="1" applyAlignment="1">
      <alignment horizontal="center" vertical="center" wrapText="1" shrinkToFit="1"/>
    </xf>
    <xf numFmtId="164" fontId="6" fillId="7" borderId="139" xfId="0" applyNumberFormat="1" applyFont="1" applyFill="1" applyBorder="1" applyAlignment="1">
      <alignment horizontal="center" vertical="center" wrapText="1" shrinkToFit="1"/>
    </xf>
    <xf numFmtId="164" fontId="6" fillId="16" borderId="139" xfId="0" applyNumberFormat="1" applyFont="1" applyFill="1" applyBorder="1" applyAlignment="1">
      <alignment horizontal="center" vertical="center" wrapText="1" shrinkToFit="1"/>
    </xf>
    <xf numFmtId="164" fontId="6" fillId="0" borderId="140" xfId="0" applyNumberFormat="1" applyFont="1" applyFill="1" applyBorder="1" applyAlignment="1">
      <alignment horizontal="center" vertical="center" wrapText="1" shrinkToFit="1"/>
    </xf>
    <xf numFmtId="164" fontId="6" fillId="7" borderId="140" xfId="0" applyNumberFormat="1" applyFont="1" applyFill="1" applyBorder="1" applyAlignment="1">
      <alignment horizontal="center" vertical="center" wrapText="1" shrinkToFit="1"/>
    </xf>
    <xf numFmtId="164" fontId="6" fillId="16" borderId="141" xfId="0" applyNumberFormat="1" applyFont="1" applyFill="1" applyBorder="1" applyAlignment="1">
      <alignment horizontal="center" vertical="center" wrapText="1" shrinkToFit="1"/>
    </xf>
    <xf numFmtId="164" fontId="6" fillId="28" borderId="140" xfId="0" applyNumberFormat="1" applyFont="1" applyFill="1" applyBorder="1" applyAlignment="1">
      <alignment horizontal="center" vertical="center" wrapText="1" shrinkToFit="1"/>
    </xf>
    <xf numFmtId="164" fontId="18" fillId="7" borderId="140" xfId="0" applyNumberFormat="1" applyFont="1" applyFill="1" applyBorder="1" applyAlignment="1">
      <alignment horizontal="center" vertical="center" wrapText="1" shrinkToFit="1"/>
    </xf>
    <xf numFmtId="164" fontId="6" fillId="16" borderId="140" xfId="0" applyNumberFormat="1" applyFont="1" applyFill="1" applyBorder="1" applyAlignment="1">
      <alignment horizontal="center" vertical="center" wrapText="1" shrinkToFit="1"/>
    </xf>
    <xf numFmtId="164" fontId="6" fillId="0" borderId="142" xfId="0" applyNumberFormat="1" applyFont="1" applyFill="1" applyBorder="1" applyAlignment="1">
      <alignment horizontal="center" vertical="center" wrapText="1" shrinkToFit="1"/>
    </xf>
    <xf numFmtId="164" fontId="6" fillId="0" borderId="143" xfId="0" applyNumberFormat="1" applyFont="1" applyFill="1" applyBorder="1" applyAlignment="1">
      <alignment horizontal="center" vertical="center" wrapText="1" shrinkToFit="1"/>
    </xf>
    <xf numFmtId="164" fontId="2" fillId="28" borderId="144" xfId="0" applyNumberFormat="1" applyFont="1" applyFill="1" applyBorder="1" applyAlignment="1">
      <alignment horizontal="center" vertical="center" wrapText="1" shrinkToFit="1"/>
    </xf>
    <xf numFmtId="164" fontId="2" fillId="0" borderId="140" xfId="0" applyNumberFormat="1" applyFont="1" applyFill="1" applyBorder="1" applyAlignment="1">
      <alignment horizontal="center" vertical="center" wrapText="1" shrinkToFit="1"/>
    </xf>
    <xf numFmtId="164" fontId="2" fillId="7" borderId="140" xfId="0" applyNumberFormat="1" applyFont="1" applyFill="1" applyBorder="1" applyAlignment="1">
      <alignment horizontal="center" vertical="center" wrapText="1" shrinkToFit="1"/>
    </xf>
    <xf numFmtId="164" fontId="2" fillId="0" borderId="142" xfId="0" applyNumberFormat="1" applyFont="1" applyFill="1" applyBorder="1" applyAlignment="1">
      <alignment horizontal="center" vertical="center" wrapText="1" shrinkToFit="1"/>
    </xf>
    <xf numFmtId="164" fontId="2" fillId="16" borderId="140" xfId="0" applyNumberFormat="1" applyFont="1" applyFill="1" applyBorder="1" applyAlignment="1">
      <alignment horizontal="center" vertical="center" wrapText="1" shrinkToFit="1"/>
    </xf>
    <xf numFmtId="164" fontId="2" fillId="0" borderId="143" xfId="0" applyNumberFormat="1" applyFont="1" applyFill="1" applyBorder="1" applyAlignment="1">
      <alignment horizontal="center" vertical="center" wrapText="1" shrinkToFit="1"/>
    </xf>
    <xf numFmtId="164" fontId="6" fillId="28" borderId="138" xfId="0" applyNumberFormat="1" applyFont="1" applyFill="1" applyBorder="1" applyAlignment="1">
      <alignment horizontal="center" vertical="center" wrapText="1" shrinkToFit="1"/>
    </xf>
    <xf numFmtId="165" fontId="0" fillId="0" borderId="111" xfId="0" applyNumberFormat="1" applyBorder="1"/>
    <xf numFmtId="0" fontId="11" fillId="0" borderId="109" xfId="0" applyFont="1" applyBorder="1" applyAlignment="1">
      <alignment horizontal="center" vertical="center"/>
    </xf>
    <xf numFmtId="0" fontId="0" fillId="0" borderId="151" xfId="0" applyBorder="1" applyAlignment="1">
      <alignment horizontal="left"/>
    </xf>
    <xf numFmtId="0" fontId="0" fillId="0" borderId="45" xfId="0" applyBorder="1" applyAlignment="1">
      <alignment horizontal="left"/>
    </xf>
    <xf numFmtId="165" fontId="0" fillId="0" borderId="152" xfId="0" applyNumberFormat="1" applyBorder="1" applyAlignment="1">
      <alignment horizontal="center"/>
    </xf>
    <xf numFmtId="0" fontId="0" fillId="0" borderId="20" xfId="0" applyBorder="1"/>
    <xf numFmtId="165" fontId="0" fillId="0" borderId="153" xfId="0" applyNumberFormat="1" applyBorder="1" applyAlignment="1">
      <alignment horizontal="center"/>
    </xf>
    <xf numFmtId="0" fontId="0" fillId="0" borderId="29" xfId="0" applyBorder="1"/>
    <xf numFmtId="0" fontId="0" fillId="0" borderId="154" xfId="0" applyBorder="1"/>
    <xf numFmtId="166" fontId="0" fillId="0" borderId="155" xfId="0" applyNumberFormat="1" applyBorder="1" applyAlignment="1">
      <alignment horizontal="center"/>
    </xf>
    <xf numFmtId="0" fontId="0" fillId="0" borderId="91" xfId="0" applyBorder="1" applyAlignment="1">
      <alignment horizontal="right"/>
    </xf>
    <xf numFmtId="0" fontId="0" fillId="25" borderId="1" xfId="0" applyFill="1" applyBorder="1" applyAlignment="1">
      <alignment horizontal="center" vertical="center"/>
    </xf>
    <xf numFmtId="0" fontId="0" fillId="25" borderId="61" xfId="0" applyFill="1" applyBorder="1" applyAlignment="1">
      <alignment horizontal="center" vertical="center"/>
    </xf>
    <xf numFmtId="0" fontId="7" fillId="0" borderId="6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25" borderId="38" xfId="0" applyFill="1" applyBorder="1" applyAlignment="1">
      <alignment horizontal="center" vertical="center"/>
    </xf>
    <xf numFmtId="0" fontId="0" fillId="25" borderId="87" xfId="0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0" fontId="0" fillId="7" borderId="36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0" fontId="0" fillId="14" borderId="45" xfId="0" applyFill="1" applyBorder="1" applyAlignment="1">
      <alignment horizontal="center" vertical="center"/>
    </xf>
    <xf numFmtId="0" fontId="0" fillId="14" borderId="36" xfId="0" applyFill="1" applyBorder="1" applyAlignment="1">
      <alignment horizontal="center" vertical="center"/>
    </xf>
    <xf numFmtId="0" fontId="0" fillId="6" borderId="71" xfId="0" applyFill="1" applyBorder="1" applyAlignment="1">
      <alignment horizontal="center" vertical="center"/>
    </xf>
    <xf numFmtId="0" fontId="0" fillId="6" borderId="8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0" borderId="97" xfId="0" applyFont="1" applyBorder="1" applyAlignment="1">
      <alignment horizontal="center"/>
    </xf>
    <xf numFmtId="0" fontId="1" fillId="0" borderId="72" xfId="0" applyFont="1" applyBorder="1" applyAlignment="1">
      <alignment horizontal="center"/>
    </xf>
    <xf numFmtId="0" fontId="1" fillId="0" borderId="73" xfId="0" applyFont="1" applyBorder="1" applyAlignment="1">
      <alignment horizontal="center"/>
    </xf>
    <xf numFmtId="0" fontId="1" fillId="22" borderId="98" xfId="0" applyFont="1" applyFill="1" applyBorder="1" applyAlignment="1">
      <alignment horizontal="center"/>
    </xf>
    <xf numFmtId="0" fontId="1" fillId="22" borderId="78" xfId="0" applyFont="1" applyFill="1" applyBorder="1" applyAlignment="1">
      <alignment horizontal="center"/>
    </xf>
    <xf numFmtId="0" fontId="1" fillId="22" borderId="79" xfId="0" applyFont="1" applyFill="1" applyBorder="1" applyAlignment="1">
      <alignment horizontal="center"/>
    </xf>
    <xf numFmtId="0" fontId="1" fillId="22" borderId="99" xfId="0" applyFont="1" applyFill="1" applyBorder="1" applyAlignment="1">
      <alignment horizontal="center"/>
    </xf>
    <xf numFmtId="0" fontId="1" fillId="22" borderId="80" xfId="0" applyFont="1" applyFill="1" applyBorder="1" applyAlignment="1">
      <alignment horizontal="center"/>
    </xf>
    <xf numFmtId="0" fontId="1" fillId="22" borderId="81" xfId="0" applyFont="1" applyFill="1" applyBorder="1" applyAlignment="1">
      <alignment horizontal="center"/>
    </xf>
    <xf numFmtId="0" fontId="1" fillId="0" borderId="100" xfId="0" applyFont="1" applyBorder="1" applyAlignment="1">
      <alignment horizontal="center"/>
    </xf>
    <xf numFmtId="0" fontId="1" fillId="0" borderId="74" xfId="0" applyFont="1" applyBorder="1" applyAlignment="1">
      <alignment horizontal="center"/>
    </xf>
    <xf numFmtId="0" fontId="1" fillId="0" borderId="75" xfId="0" applyFont="1" applyBorder="1" applyAlignment="1">
      <alignment horizontal="center"/>
    </xf>
    <xf numFmtId="0" fontId="1" fillId="0" borderId="100" xfId="0" applyFont="1" applyBorder="1" applyAlignment="1">
      <alignment horizontal="center" vertical="center"/>
    </xf>
    <xf numFmtId="0" fontId="1" fillId="0" borderId="74" xfId="0" applyFont="1" applyBorder="1" applyAlignment="1">
      <alignment horizontal="center" vertical="center"/>
    </xf>
    <xf numFmtId="0" fontId="1" fillId="0" borderId="75" xfId="0" applyFont="1" applyBorder="1" applyAlignment="1">
      <alignment horizontal="center" vertical="center"/>
    </xf>
    <xf numFmtId="0" fontId="8" fillId="22" borderId="69" xfId="0" applyFont="1" applyFill="1" applyBorder="1" applyAlignment="1" applyProtection="1">
      <alignment horizontal="center" vertical="center"/>
      <protection locked="0"/>
    </xf>
    <xf numFmtId="0" fontId="0" fillId="22" borderId="70" xfId="0" applyFill="1" applyBorder="1" applyAlignment="1" applyProtection="1">
      <alignment horizontal="center" vertical="center"/>
      <protection locked="0"/>
    </xf>
    <xf numFmtId="0" fontId="10" fillId="0" borderId="65" xfId="0" applyFont="1" applyBorder="1" applyAlignment="1" applyProtection="1">
      <alignment horizontal="center" vertical="center"/>
      <protection locked="0"/>
    </xf>
    <xf numFmtId="0" fontId="10" fillId="0" borderId="66" xfId="0" applyFont="1" applyBorder="1" applyAlignment="1" applyProtection="1">
      <alignment horizontal="center" vertical="center"/>
      <protection locked="0"/>
    </xf>
    <xf numFmtId="0" fontId="1" fillId="22" borderId="98" xfId="0" applyFont="1" applyFill="1" applyBorder="1" applyAlignment="1">
      <alignment horizontal="center" vertical="center"/>
    </xf>
    <xf numFmtId="0" fontId="1" fillId="22" borderId="78" xfId="0" applyFont="1" applyFill="1" applyBorder="1" applyAlignment="1">
      <alignment horizontal="center" vertical="center"/>
    </xf>
    <xf numFmtId="0" fontId="1" fillId="22" borderId="79" xfId="0" applyFont="1" applyFill="1" applyBorder="1" applyAlignment="1">
      <alignment horizontal="center" vertical="center"/>
    </xf>
    <xf numFmtId="0" fontId="1" fillId="22" borderId="99" xfId="0" applyFont="1" applyFill="1" applyBorder="1" applyAlignment="1">
      <alignment horizontal="center" vertical="center"/>
    </xf>
    <xf numFmtId="0" fontId="1" fillId="22" borderId="80" xfId="0" applyFont="1" applyFill="1" applyBorder="1" applyAlignment="1">
      <alignment horizontal="center" vertical="center"/>
    </xf>
    <xf numFmtId="0" fontId="1" fillId="22" borderId="81" xfId="0" applyFont="1" applyFill="1" applyBorder="1" applyAlignment="1">
      <alignment horizontal="center" vertical="center"/>
    </xf>
    <xf numFmtId="0" fontId="1" fillId="0" borderId="101" xfId="0" applyFont="1" applyBorder="1" applyAlignment="1">
      <alignment horizontal="center" vertical="center"/>
    </xf>
    <xf numFmtId="0" fontId="1" fillId="0" borderId="76" xfId="0" applyFont="1" applyBorder="1" applyAlignment="1">
      <alignment horizontal="center" vertical="center"/>
    </xf>
    <xf numFmtId="0" fontId="1" fillId="0" borderId="77" xfId="0" applyFont="1" applyBorder="1" applyAlignment="1">
      <alignment horizontal="center" vertical="center"/>
    </xf>
    <xf numFmtId="0" fontId="19" fillId="0" borderId="145" xfId="0" applyFont="1" applyBorder="1" applyAlignment="1">
      <alignment horizontal="center" vertical="center" wrapText="1"/>
    </xf>
    <xf numFmtId="0" fontId="19" fillId="0" borderId="146" xfId="0" applyFont="1" applyBorder="1" applyAlignment="1">
      <alignment horizontal="center" vertical="center" wrapText="1"/>
    </xf>
    <xf numFmtId="0" fontId="19" fillId="0" borderId="147" xfId="0" applyFont="1" applyBorder="1" applyAlignment="1">
      <alignment horizontal="center" vertical="center" wrapText="1"/>
    </xf>
    <xf numFmtId="0" fontId="19" fillId="0" borderId="148" xfId="0" applyFont="1" applyBorder="1" applyAlignment="1">
      <alignment horizontal="center" vertical="center" wrapText="1"/>
    </xf>
    <xf numFmtId="0" fontId="19" fillId="0" borderId="149" xfId="0" applyFont="1" applyBorder="1" applyAlignment="1">
      <alignment horizontal="center" vertical="center" wrapText="1"/>
    </xf>
    <xf numFmtId="0" fontId="19" fillId="0" borderId="150" xfId="0" applyFont="1" applyBorder="1" applyAlignment="1">
      <alignment horizontal="center" vertical="center" wrapText="1"/>
    </xf>
    <xf numFmtId="0" fontId="0" fillId="12" borderId="3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13" borderId="36" xfId="0" applyFill="1" applyBorder="1" applyAlignment="1">
      <alignment horizontal="center" vertical="center"/>
    </xf>
    <xf numFmtId="0" fontId="7" fillId="15" borderId="36" xfId="0" applyFont="1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25" borderId="50" xfId="0" applyFill="1" applyBorder="1" applyAlignment="1">
      <alignment horizontal="center" vertical="center"/>
    </xf>
    <xf numFmtId="0" fontId="0" fillId="25" borderId="134" xfId="0" applyFill="1" applyBorder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0" fillId="13" borderId="33" xfId="0" applyFill="1" applyBorder="1" applyAlignment="1">
      <alignment horizontal="center" vertical="center"/>
    </xf>
    <xf numFmtId="0" fontId="7" fillId="15" borderId="33" xfId="0" applyFont="1" applyFill="1" applyBorder="1" applyAlignment="1">
      <alignment horizontal="center" vertical="center"/>
    </xf>
    <xf numFmtId="0" fontId="0" fillId="9" borderId="33" xfId="0" applyFill="1" applyBorder="1" applyAlignment="1">
      <alignment horizontal="center" vertical="center"/>
    </xf>
    <xf numFmtId="0" fontId="7" fillId="17" borderId="33" xfId="0" applyFont="1" applyFill="1" applyBorder="1" applyAlignment="1">
      <alignment horizontal="center" vertical="center"/>
    </xf>
    <xf numFmtId="0" fontId="0" fillId="16" borderId="3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8" borderId="33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14" borderId="38" xfId="0" applyFill="1" applyBorder="1" applyAlignment="1">
      <alignment horizontal="center" vertical="center"/>
    </xf>
    <xf numFmtId="0" fontId="0" fillId="14" borderId="39" xfId="0" applyFill="1" applyBorder="1" applyAlignment="1">
      <alignment horizontal="center" vertical="center"/>
    </xf>
    <xf numFmtId="0" fontId="0" fillId="11" borderId="36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62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87" xfId="0" applyFill="1" applyBorder="1" applyAlignment="1">
      <alignment horizontal="center" vertical="center"/>
    </xf>
    <xf numFmtId="0" fontId="0" fillId="6" borderId="85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41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0" fillId="6" borderId="58" xfId="0" applyFill="1" applyBorder="1" applyAlignment="1">
      <alignment horizontal="center" vertical="center"/>
    </xf>
    <xf numFmtId="0" fontId="0" fillId="9" borderId="42" xfId="0" applyFill="1" applyBorder="1" applyAlignment="1">
      <alignment horizontal="center" vertical="center"/>
    </xf>
    <xf numFmtId="0" fontId="0" fillId="9" borderId="46" xfId="0" applyFill="1" applyBorder="1" applyAlignment="1">
      <alignment horizontal="center" vertical="center"/>
    </xf>
    <xf numFmtId="0" fontId="0" fillId="14" borderId="41" xfId="0" applyFill="1" applyBorder="1" applyAlignment="1">
      <alignment horizontal="center" vertical="center"/>
    </xf>
    <xf numFmtId="0" fontId="0" fillId="8" borderId="45" xfId="0" applyFill="1" applyBorder="1" applyAlignment="1">
      <alignment horizontal="center" vertical="center"/>
    </xf>
    <xf numFmtId="0" fontId="0" fillId="9" borderId="47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11" fillId="4" borderId="41" xfId="0" applyFont="1" applyFill="1" applyBorder="1" applyAlignment="1">
      <alignment horizontal="center" vertical="center"/>
    </xf>
    <xf numFmtId="0" fontId="11" fillId="4" borderId="43" xfId="0" applyFont="1" applyFill="1" applyBorder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0" fontId="0" fillId="9" borderId="44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38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14" borderId="22" xfId="0" applyFill="1" applyBorder="1" applyAlignment="1">
      <alignment horizontal="center" vertical="center"/>
    </xf>
    <xf numFmtId="0" fontId="0" fillId="14" borderId="25" xfId="0" applyFill="1" applyBorder="1" applyAlignment="1">
      <alignment horizontal="center" vertical="center"/>
    </xf>
    <xf numFmtId="0" fontId="0" fillId="11" borderId="33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11" borderId="25" xfId="0" applyFill="1" applyBorder="1" applyAlignment="1">
      <alignment horizontal="center" vertical="center"/>
    </xf>
    <xf numFmtId="0" fontId="0" fillId="14" borderId="33" xfId="0" applyFill="1" applyBorder="1" applyAlignment="1">
      <alignment horizontal="center" vertical="center"/>
    </xf>
    <xf numFmtId="0" fontId="0" fillId="14" borderId="28" xfId="0" applyFill="1" applyBorder="1" applyAlignment="1">
      <alignment horizontal="center" vertical="center"/>
    </xf>
    <xf numFmtId="0" fontId="0" fillId="14" borderId="35" xfId="0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/>
    </xf>
    <xf numFmtId="0" fontId="0" fillId="12" borderId="25" xfId="0" applyFill="1" applyBorder="1" applyAlignment="1">
      <alignment horizontal="center" vertical="center"/>
    </xf>
    <xf numFmtId="0" fontId="0" fillId="13" borderId="22" xfId="0" applyFill="1" applyBorder="1" applyAlignment="1">
      <alignment horizontal="center" vertical="center"/>
    </xf>
    <xf numFmtId="0" fontId="0" fillId="13" borderId="25" xfId="0" applyFill="1" applyBorder="1" applyAlignment="1">
      <alignment horizontal="center" vertical="center"/>
    </xf>
    <xf numFmtId="0" fontId="7" fillId="15" borderId="22" xfId="0" applyFont="1" applyFill="1" applyBorder="1" applyAlignment="1">
      <alignment horizontal="center" vertical="center"/>
    </xf>
    <xf numFmtId="0" fontId="7" fillId="15" borderId="25" xfId="0" applyFont="1" applyFill="1" applyBorder="1" applyAlignment="1">
      <alignment horizontal="center" vertical="center"/>
    </xf>
    <xf numFmtId="0" fontId="0" fillId="16" borderId="36" xfId="0" applyFill="1" applyBorder="1" applyAlignment="1">
      <alignment horizontal="center" vertical="center"/>
    </xf>
    <xf numFmtId="0" fontId="0" fillId="16" borderId="22" xfId="0" applyFill="1" applyBorder="1" applyAlignment="1">
      <alignment horizontal="center" vertical="center"/>
    </xf>
    <xf numFmtId="0" fontId="0" fillId="16" borderId="25" xfId="0" applyFill="1" applyBorder="1" applyAlignment="1">
      <alignment horizontal="center" vertical="center"/>
    </xf>
    <xf numFmtId="0" fontId="7" fillId="17" borderId="28" xfId="0" applyFont="1" applyFill="1" applyBorder="1" applyAlignment="1">
      <alignment horizontal="center" vertical="center"/>
    </xf>
    <xf numFmtId="0" fontId="7" fillId="17" borderId="35" xfId="0" applyFont="1" applyFill="1" applyBorder="1" applyAlignment="1">
      <alignment horizontal="center" vertical="center"/>
    </xf>
    <xf numFmtId="0" fontId="7" fillId="17" borderId="6" xfId="0" applyFont="1" applyFill="1" applyBorder="1" applyAlignment="1">
      <alignment horizontal="center" vertical="center"/>
    </xf>
    <xf numFmtId="0" fontId="7" fillId="17" borderId="7" xfId="0" applyFont="1" applyFill="1" applyBorder="1" applyAlignment="1">
      <alignment horizontal="center" vertical="center"/>
    </xf>
    <xf numFmtId="0" fontId="0" fillId="19" borderId="38" xfId="0" applyFill="1" applyBorder="1" applyAlignment="1">
      <alignment horizontal="center" vertical="center"/>
    </xf>
    <xf numFmtId="0" fontId="0" fillId="19" borderId="39" xfId="0" applyFill="1" applyBorder="1" applyAlignment="1">
      <alignment horizontal="center" vertical="center"/>
    </xf>
    <xf numFmtId="0" fontId="7" fillId="17" borderId="29" xfId="0" applyFont="1" applyFill="1" applyBorder="1" applyAlignment="1">
      <alignment horizontal="center" vertical="center"/>
    </xf>
    <xf numFmtId="0" fontId="7" fillId="17" borderId="20" xfId="0" applyFont="1" applyFill="1" applyBorder="1" applyAlignment="1">
      <alignment horizontal="center" vertical="center"/>
    </xf>
    <xf numFmtId="0" fontId="7" fillId="17" borderId="22" xfId="0" applyFont="1" applyFill="1" applyBorder="1" applyAlignment="1">
      <alignment horizontal="center" vertical="center"/>
    </xf>
    <xf numFmtId="0" fontId="7" fillId="17" borderId="23" xfId="0" applyFont="1" applyFill="1" applyBorder="1" applyAlignment="1">
      <alignment horizontal="center" vertical="center"/>
    </xf>
    <xf numFmtId="0" fontId="7" fillId="17" borderId="25" xfId="0" applyFont="1" applyFill="1" applyBorder="1" applyAlignment="1">
      <alignment horizontal="center" vertical="center"/>
    </xf>
    <xf numFmtId="0" fontId="7" fillId="17" borderId="26" xfId="0" applyFont="1" applyFill="1" applyBorder="1" applyAlignment="1">
      <alignment horizontal="center" vertical="center"/>
    </xf>
    <xf numFmtId="0" fontId="0" fillId="18" borderId="37" xfId="0" applyFill="1" applyBorder="1" applyAlignment="1">
      <alignment horizontal="center" vertical="center"/>
    </xf>
    <xf numFmtId="0" fontId="0" fillId="18" borderId="22" xfId="0" applyFill="1" applyBorder="1" applyAlignment="1">
      <alignment horizontal="center" vertical="center"/>
    </xf>
    <xf numFmtId="0" fontId="0" fillId="18" borderId="23" xfId="0" applyFill="1" applyBorder="1" applyAlignment="1">
      <alignment horizontal="center" vertical="center"/>
    </xf>
    <xf numFmtId="0" fontId="0" fillId="18" borderId="25" xfId="0" applyFill="1" applyBorder="1" applyAlignment="1">
      <alignment horizontal="center" vertical="center"/>
    </xf>
    <xf numFmtId="0" fontId="0" fillId="18" borderId="26" xfId="0" applyFill="1" applyBorder="1" applyAlignment="1">
      <alignment horizontal="center" vertical="center"/>
    </xf>
    <xf numFmtId="0" fontId="0" fillId="19" borderId="33" xfId="0" applyFill="1" applyBorder="1" applyAlignment="1">
      <alignment horizontal="center" vertical="center"/>
    </xf>
    <xf numFmtId="0" fontId="0" fillId="19" borderId="49" xfId="0" applyFill="1" applyBorder="1" applyAlignment="1">
      <alignment horizontal="center" vertical="center"/>
    </xf>
    <xf numFmtId="0" fontId="0" fillId="19" borderId="37" xfId="0" applyFill="1" applyBorder="1" applyAlignment="1">
      <alignment horizontal="center" vertical="center"/>
    </xf>
    <xf numFmtId="0" fontId="0" fillId="18" borderId="33" xfId="0" applyFill="1" applyBorder="1" applyAlignment="1">
      <alignment horizontal="center" vertical="center"/>
    </xf>
    <xf numFmtId="0" fontId="0" fillId="18" borderId="41" xfId="0" applyFill="1" applyBorder="1" applyAlignment="1">
      <alignment horizontal="center" vertical="center"/>
    </xf>
    <xf numFmtId="0" fontId="12" fillId="24" borderId="0" xfId="0" applyFont="1" applyFill="1" applyAlignment="1" applyProtection="1">
      <alignment horizontal="center" vertical="center"/>
      <protection locked="0"/>
    </xf>
    <xf numFmtId="0" fontId="13" fillId="24" borderId="0" xfId="0" applyFont="1" applyFill="1" applyAlignment="1" applyProtection="1">
      <alignment horizontal="center" vertical="center"/>
      <protection locked="0"/>
    </xf>
    <xf numFmtId="0" fontId="14" fillId="24" borderId="0" xfId="0" applyFont="1" applyFill="1" applyAlignment="1" applyProtection="1">
      <alignment horizontal="center" vertical="center"/>
      <protection locked="0"/>
    </xf>
    <xf numFmtId="0" fontId="15" fillId="24" borderId="0" xfId="0" applyFont="1" applyFill="1" applyAlignment="1" applyProtection="1">
      <alignment horizontal="center" vertical="center"/>
      <protection locked="0"/>
    </xf>
    <xf numFmtId="0" fontId="16" fillId="24" borderId="0" xfId="0" applyFont="1" applyFill="1" applyAlignment="1" applyProtection="1">
      <alignment horizontal="center" vertical="center"/>
      <protection locked="0"/>
    </xf>
    <xf numFmtId="0" fontId="0" fillId="23" borderId="1" xfId="0" applyFill="1" applyBorder="1" applyAlignment="1">
      <alignment horizontal="center" vertical="center"/>
    </xf>
    <xf numFmtId="0" fontId="0" fillId="23" borderId="2" xfId="0" applyFill="1" applyBorder="1" applyAlignment="1">
      <alignment horizontal="center" vertical="center"/>
    </xf>
    <xf numFmtId="0" fontId="0" fillId="0" borderId="63" xfId="0" applyBorder="1" applyAlignment="1" applyProtection="1">
      <alignment horizontal="center" vertical="center"/>
      <protection locked="0"/>
    </xf>
    <xf numFmtId="0" fontId="0" fillId="0" borderId="64" xfId="0" applyBorder="1" applyAlignment="1" applyProtection="1">
      <alignment horizontal="center" vertical="center"/>
      <protection locked="0"/>
    </xf>
    <xf numFmtId="0" fontId="11" fillId="4" borderId="53" xfId="0" applyFont="1" applyFill="1" applyBorder="1" applyAlignment="1">
      <alignment horizontal="center" vertical="center"/>
    </xf>
    <xf numFmtId="0" fontId="11" fillId="4" borderId="59" xfId="0" applyFont="1" applyFill="1" applyBorder="1" applyAlignment="1">
      <alignment horizontal="center" vertical="center"/>
    </xf>
    <xf numFmtId="0" fontId="11" fillId="4" borderId="55" xfId="0" applyFont="1" applyFill="1" applyBorder="1" applyAlignment="1">
      <alignment horizontal="center" vertical="center"/>
    </xf>
    <xf numFmtId="0" fontId="11" fillId="4" borderId="60" xfId="0" applyFont="1" applyFill="1" applyBorder="1" applyAlignment="1">
      <alignment horizontal="center" vertical="center"/>
    </xf>
    <xf numFmtId="0" fontId="0" fillId="19" borderId="51" xfId="0" applyFill="1" applyBorder="1" applyAlignment="1">
      <alignment horizontal="center" vertical="center"/>
    </xf>
    <xf numFmtId="0" fontId="0" fillId="19" borderId="48" xfId="0" applyFill="1" applyBorder="1" applyAlignment="1">
      <alignment horizontal="center" vertical="center"/>
    </xf>
    <xf numFmtId="0" fontId="0" fillId="19" borderId="22" xfId="0" applyFill="1" applyBorder="1" applyAlignment="1">
      <alignment horizontal="center" vertical="center"/>
    </xf>
    <xf numFmtId="0" fontId="0" fillId="19" borderId="50" xfId="0" applyFill="1" applyBorder="1" applyAlignment="1">
      <alignment horizontal="center" vertical="center"/>
    </xf>
    <xf numFmtId="0" fontId="0" fillId="19" borderId="25" xfId="0" applyFill="1" applyBorder="1" applyAlignment="1">
      <alignment horizontal="center" vertical="center"/>
    </xf>
    <xf numFmtId="0" fontId="0" fillId="20" borderId="1" xfId="0" applyFill="1" applyBorder="1" applyAlignment="1" applyProtection="1">
      <alignment horizontal="center" vertical="center"/>
      <protection locked="0"/>
    </xf>
    <xf numFmtId="0" fontId="0" fillId="20" borderId="2" xfId="0" applyFill="1" applyBorder="1" applyAlignment="1" applyProtection="1">
      <alignment horizontal="center" vertical="center"/>
      <protection locked="0"/>
    </xf>
    <xf numFmtId="0" fontId="8" fillId="0" borderId="53" xfId="0" applyFont="1" applyBorder="1" applyAlignment="1" applyProtection="1">
      <alignment horizontal="center" vertical="center"/>
      <protection locked="0"/>
    </xf>
    <xf numFmtId="0" fontId="0" fillId="0" borderId="54" xfId="0" applyBorder="1" applyAlignment="1" applyProtection="1">
      <alignment horizontal="center" vertical="center"/>
      <protection locked="0"/>
    </xf>
    <xf numFmtId="0" fontId="10" fillId="0" borderId="63" xfId="0" applyFont="1" applyBorder="1" applyAlignment="1" applyProtection="1">
      <alignment horizontal="center" vertical="center"/>
      <protection locked="0"/>
    </xf>
    <xf numFmtId="0" fontId="10" fillId="0" borderId="64" xfId="0" applyFont="1" applyBorder="1" applyAlignment="1" applyProtection="1">
      <alignment horizontal="center" vertical="center"/>
      <protection locked="0"/>
    </xf>
    <xf numFmtId="0" fontId="9" fillId="0" borderId="63" xfId="0" applyFont="1" applyBorder="1" applyAlignment="1" applyProtection="1">
      <alignment horizontal="center" vertical="center"/>
      <protection locked="0"/>
    </xf>
    <xf numFmtId="0" fontId="9" fillId="0" borderId="64" xfId="0" applyFont="1" applyBorder="1" applyAlignment="1" applyProtection="1">
      <alignment horizontal="center" vertical="center"/>
      <protection locked="0"/>
    </xf>
    <xf numFmtId="0" fontId="5" fillId="22" borderId="65" xfId="0" applyFont="1" applyFill="1" applyBorder="1" applyAlignment="1" applyProtection="1">
      <alignment horizontal="center" vertical="center"/>
      <protection locked="0"/>
    </xf>
    <xf numFmtId="0" fontId="5" fillId="22" borderId="66" xfId="0" applyFont="1" applyFill="1" applyBorder="1" applyAlignment="1" applyProtection="1">
      <alignment horizontal="center" vertical="center"/>
      <protection locked="0"/>
    </xf>
    <xf numFmtId="0" fontId="0" fillId="22" borderId="67" xfId="0" applyFill="1" applyBorder="1" applyAlignment="1" applyProtection="1">
      <alignment horizontal="center" vertical="center"/>
      <protection locked="0"/>
    </xf>
    <xf numFmtId="0" fontId="0" fillId="22" borderId="68" xfId="0" applyFill="1" applyBorder="1" applyAlignment="1" applyProtection="1">
      <alignment vertical="center"/>
      <protection locked="0"/>
    </xf>
    <xf numFmtId="0" fontId="0" fillId="22" borderId="69" xfId="0" applyFill="1" applyBorder="1" applyAlignment="1" applyProtection="1">
      <alignment horizontal="center" vertical="center"/>
      <protection locked="0"/>
    </xf>
    <xf numFmtId="0" fontId="0" fillId="22" borderId="70" xfId="0" applyFill="1" applyBorder="1" applyAlignment="1" applyProtection="1">
      <alignment vertical="center"/>
      <protection locked="0"/>
    </xf>
    <xf numFmtId="0" fontId="0" fillId="22" borderId="68" xfId="0" applyFill="1" applyBorder="1" applyAlignment="1" applyProtection="1">
      <alignment horizontal="center" vertical="center"/>
      <protection locked="0"/>
    </xf>
    <xf numFmtId="0" fontId="0" fillId="25" borderId="53" xfId="0" applyFill="1" applyBorder="1" applyAlignment="1">
      <alignment horizontal="center" vertical="center"/>
    </xf>
    <xf numFmtId="0" fontId="0" fillId="25" borderId="56" xfId="0" applyFill="1" applyBorder="1" applyAlignment="1">
      <alignment horizontal="center" vertical="center"/>
    </xf>
    <xf numFmtId="0" fontId="0" fillId="25" borderId="55" xfId="0" applyFill="1" applyBorder="1" applyAlignment="1">
      <alignment horizontal="center" vertical="center"/>
    </xf>
    <xf numFmtId="0" fontId="0" fillId="25" borderId="57" xfId="0" applyFill="1" applyBorder="1" applyAlignment="1">
      <alignment horizontal="center" vertical="center"/>
    </xf>
    <xf numFmtId="0" fontId="0" fillId="31" borderId="8" xfId="0" applyFill="1" applyBorder="1" applyAlignment="1">
      <alignment horizontal="center"/>
    </xf>
    <xf numFmtId="0" fontId="0" fillId="31" borderId="39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32" borderId="115" xfId="0" applyFill="1" applyBorder="1" applyAlignment="1">
      <alignment horizontal="center"/>
    </xf>
    <xf numFmtId="0" fontId="0" fillId="32" borderId="38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102" xfId="0" applyBorder="1" applyAlignment="1">
      <alignment horizontal="center" vertical="center"/>
    </xf>
    <xf numFmtId="0" fontId="0" fillId="0" borderId="128" xfId="0" applyBorder="1" applyAlignment="1">
      <alignment horizontal="center"/>
    </xf>
    <xf numFmtId="0" fontId="0" fillId="0" borderId="129" xfId="0" applyBorder="1" applyAlignment="1">
      <alignment horizontal="center"/>
    </xf>
    <xf numFmtId="0" fontId="0" fillId="0" borderId="13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7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16" borderId="115" xfId="0" applyFill="1" applyBorder="1" applyAlignment="1">
      <alignment horizontal="center"/>
    </xf>
    <xf numFmtId="0" fontId="0" fillId="16" borderId="38" xfId="0" applyFill="1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56" xfId="0" applyBorder="1" applyAlignment="1">
      <alignment horizontal="center"/>
    </xf>
    <xf numFmtId="0" fontId="0" fillId="30" borderId="8" xfId="0" applyFill="1" applyBorder="1" applyAlignment="1">
      <alignment horizontal="center"/>
    </xf>
    <xf numFmtId="0" fontId="0" fillId="30" borderId="39" xfId="0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9" borderId="21" xfId="0" applyFill="1" applyBorder="1" applyAlignment="1">
      <alignment horizontal="center"/>
    </xf>
    <xf numFmtId="0" fontId="0" fillId="29" borderId="50" xfId="0" applyFill="1" applyBorder="1" applyAlignment="1">
      <alignment horizontal="center"/>
    </xf>
    <xf numFmtId="0" fontId="0" fillId="0" borderId="114" xfId="0" applyFill="1" applyBorder="1" applyAlignment="1">
      <alignment horizontal="center" vertical="center"/>
    </xf>
    <xf numFmtId="0" fontId="0" fillId="0" borderId="86" xfId="0" applyFill="1" applyBorder="1" applyAlignment="1">
      <alignment horizontal="center" vertical="center"/>
    </xf>
    <xf numFmtId="0" fontId="0" fillId="0" borderId="86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115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8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Normal" xfId="0" builtinId="0"/>
  </cellStyles>
  <dxfs count="21">
    <dxf>
      <fill>
        <patternFill>
          <bgColor theme="9" tint="-0.24994659260841701"/>
        </patternFill>
      </fill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ont>
        <b/>
        <i val="0"/>
        <color rgb="FFFFC000"/>
      </font>
      <fill>
        <patternFill>
          <bgColor theme="8" tint="0.79998168889431442"/>
        </patternFill>
      </fill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</border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FF00"/>
      </font>
      <fill>
        <patternFill patternType="solid">
          <fgColor indexed="64"/>
          <bgColor theme="1" tint="0.34998626667073579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solid">
          <fgColor indexed="64"/>
          <bgColor rgb="FF02FAF4"/>
        </patternFill>
      </fill>
    </dxf>
    <dxf>
      <font>
        <b/>
        <i val="0"/>
        <color theme="0"/>
      </font>
      <fill>
        <patternFill patternType="solid">
          <fgColor indexed="64"/>
          <bgColor theme="7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FF00"/>
      </font>
      <fill>
        <patternFill patternType="solid">
          <fgColor indexed="64"/>
          <bgColor theme="1" tint="0.34998626667073579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solid">
          <fgColor indexed="64"/>
          <bgColor rgb="FF02FAF4"/>
        </patternFill>
      </fill>
    </dxf>
    <dxf>
      <font>
        <b/>
        <i val="0"/>
        <color theme="0"/>
      </font>
      <fill>
        <patternFill patternType="solid">
          <fgColor indexed="64"/>
          <bgColor theme="7"/>
        </patternFill>
      </fill>
    </dxf>
    <dxf>
      <font>
        <b/>
        <i val="0"/>
        <color theme="1"/>
      </font>
      <fill>
        <patternFill patternType="solid">
          <fgColor theme="9"/>
          <bgColor theme="9"/>
        </patternFill>
      </fill>
    </dxf>
  </dxfs>
  <tableStyles count="0" defaultTableStyle="TableStyleMedium9" defaultPivotStyle="PivotStyleMedium4"/>
  <colors>
    <mruColors>
      <color rgb="FFFF0066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34</xdr:col>
      <xdr:colOff>133350</xdr:colOff>
      <xdr:row>45</xdr:row>
      <xdr:rowOff>171450</xdr:rowOff>
    </xdr:to>
    <xdr:sp macro="" textlink="">
      <xdr:nvSpPr>
        <xdr:cNvPr id="1026" name="Rectangle 2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34</xdr:col>
      <xdr:colOff>133350</xdr:colOff>
      <xdr:row>45</xdr:row>
      <xdr:rowOff>171450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34</xdr:col>
      <xdr:colOff>133350</xdr:colOff>
      <xdr:row>45</xdr:row>
      <xdr:rowOff>171450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485775</xdr:colOff>
      <xdr:row>46</xdr:row>
      <xdr:rowOff>38100</xdr:rowOff>
    </xdr:to>
    <xdr:sp macro="" textlink="">
      <xdr:nvSpPr>
        <xdr:cNvPr id="2049" name="Rectangle 1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R43"/>
  <sheetViews>
    <sheetView tabSelected="1" topLeftCell="H1" zoomScale="90" zoomScaleNormal="90" zoomScalePageLayoutView="110" workbookViewId="0">
      <selection activeCell="AM29" sqref="AM29"/>
    </sheetView>
  </sheetViews>
  <sheetFormatPr baseColWidth="10" defaultRowHeight="15.75" x14ac:dyDescent="0.25"/>
  <cols>
    <col min="1" max="36" width="3.625" customWidth="1"/>
    <col min="37" max="37" width="6.125" customWidth="1"/>
    <col min="38" max="38" width="3.625" customWidth="1"/>
    <col min="39" max="39" width="9" customWidth="1"/>
    <col min="40" max="40" width="9.875" customWidth="1"/>
    <col min="41" max="44" width="9" customWidth="1"/>
  </cols>
  <sheetData>
    <row r="1" spans="1:42" ht="17.100000000000001" customHeight="1" thickTop="1" thickBot="1" x14ac:dyDescent="0.3">
      <c r="A1" s="264">
        <v>2018</v>
      </c>
      <c r="B1" s="265"/>
      <c r="C1" s="30">
        <v>1</v>
      </c>
      <c r="D1" s="28">
        <v>2</v>
      </c>
      <c r="E1" s="28">
        <v>3</v>
      </c>
      <c r="F1" s="28">
        <v>4</v>
      </c>
      <c r="G1" s="28">
        <v>5</v>
      </c>
      <c r="H1" s="28">
        <v>6</v>
      </c>
      <c r="I1" s="28">
        <v>7</v>
      </c>
      <c r="J1" s="28">
        <v>8</v>
      </c>
      <c r="K1" s="28">
        <v>9</v>
      </c>
      <c r="L1" s="28">
        <v>10</v>
      </c>
      <c r="M1" s="28">
        <v>11</v>
      </c>
      <c r="N1" s="28">
        <v>12</v>
      </c>
      <c r="O1" s="28">
        <v>13</v>
      </c>
      <c r="P1" s="28">
        <v>14</v>
      </c>
      <c r="Q1" s="28">
        <v>15</v>
      </c>
      <c r="R1" s="28">
        <v>16</v>
      </c>
      <c r="S1" s="28">
        <v>17</v>
      </c>
      <c r="T1" s="28">
        <v>18</v>
      </c>
      <c r="U1" s="28">
        <v>19</v>
      </c>
      <c r="V1" s="28">
        <v>20</v>
      </c>
      <c r="W1" s="28">
        <v>21</v>
      </c>
      <c r="X1" s="28">
        <v>22</v>
      </c>
      <c r="Y1" s="28">
        <v>23</v>
      </c>
      <c r="Z1" s="28">
        <v>24</v>
      </c>
      <c r="AA1" s="28">
        <v>25</v>
      </c>
      <c r="AB1" s="28">
        <v>26</v>
      </c>
      <c r="AC1" s="28">
        <v>27</v>
      </c>
      <c r="AD1" s="28">
        <v>28</v>
      </c>
      <c r="AE1" s="28">
        <v>29</v>
      </c>
      <c r="AF1" s="28">
        <v>30</v>
      </c>
      <c r="AG1" s="31">
        <v>31</v>
      </c>
      <c r="AH1" s="198" t="s">
        <v>0</v>
      </c>
      <c r="AI1" s="199"/>
      <c r="AJ1" s="199"/>
      <c r="AK1" s="200"/>
      <c r="AL1" s="18"/>
      <c r="AM1" s="369" t="s">
        <v>33</v>
      </c>
      <c r="AN1" s="370"/>
      <c r="AO1" s="356" t="s">
        <v>37</v>
      </c>
      <c r="AP1" s="357"/>
    </row>
    <row r="2" spans="1:42" ht="17.100000000000001" customHeight="1" thickTop="1" thickBot="1" x14ac:dyDescent="0.3">
      <c r="A2" s="266" t="s">
        <v>1</v>
      </c>
      <c r="B2" s="267"/>
      <c r="C2" s="168">
        <v>713</v>
      </c>
      <c r="D2" s="151" t="s">
        <v>57</v>
      </c>
      <c r="E2" s="151" t="s">
        <v>58</v>
      </c>
      <c r="F2" s="151" t="s">
        <v>57</v>
      </c>
      <c r="G2" s="151" t="s">
        <v>58</v>
      </c>
      <c r="H2" s="152" t="s">
        <v>58</v>
      </c>
      <c r="I2" s="153" t="s">
        <v>57</v>
      </c>
      <c r="J2" s="34">
        <v>12</v>
      </c>
      <c r="K2" s="34">
        <v>12</v>
      </c>
      <c r="L2" s="34">
        <v>12</v>
      </c>
      <c r="M2" s="34" t="s">
        <v>58</v>
      </c>
      <c r="N2" s="34" t="s">
        <v>58</v>
      </c>
      <c r="O2" s="126">
        <v>623</v>
      </c>
      <c r="P2" s="45">
        <v>723</v>
      </c>
      <c r="Q2" s="34">
        <v>23</v>
      </c>
      <c r="R2" s="34" t="s">
        <v>57</v>
      </c>
      <c r="S2" s="34" t="s">
        <v>58</v>
      </c>
      <c r="T2" s="34">
        <v>14</v>
      </c>
      <c r="U2" s="34">
        <v>14</v>
      </c>
      <c r="V2" s="126">
        <v>614</v>
      </c>
      <c r="W2" s="46">
        <v>714</v>
      </c>
      <c r="X2" s="35">
        <v>23</v>
      </c>
      <c r="Y2" s="34">
        <v>23</v>
      </c>
      <c r="Z2" s="34" t="s">
        <v>58</v>
      </c>
      <c r="AA2" s="34" t="s">
        <v>58</v>
      </c>
      <c r="AB2" s="34" t="s">
        <v>57</v>
      </c>
      <c r="AC2" s="127">
        <v>613</v>
      </c>
      <c r="AD2" s="45">
        <v>713</v>
      </c>
      <c r="AE2" s="34">
        <v>13</v>
      </c>
      <c r="AF2" s="34">
        <v>13</v>
      </c>
      <c r="AG2" s="36">
        <v>14</v>
      </c>
      <c r="AH2" s="201" t="s">
        <v>2</v>
      </c>
      <c r="AI2" s="202"/>
      <c r="AJ2" s="202"/>
      <c r="AK2" s="203"/>
      <c r="AL2" s="19"/>
      <c r="AM2" s="371" t="s">
        <v>112</v>
      </c>
      <c r="AN2" s="372"/>
      <c r="AO2" s="5" t="s">
        <v>38</v>
      </c>
      <c r="AP2" s="32">
        <f>5+COUNTIF(C2:W2,"&lt;9999")</f>
        <v>16</v>
      </c>
    </row>
    <row r="3" spans="1:42" ht="17.100000000000001" customHeight="1" thickTop="1" thickBot="1" x14ac:dyDescent="0.3">
      <c r="A3" s="268" t="s">
        <v>3</v>
      </c>
      <c r="B3" s="269"/>
      <c r="C3" s="139">
        <v>14</v>
      </c>
      <c r="D3" s="55" t="s">
        <v>121</v>
      </c>
      <c r="E3" s="140" t="s">
        <v>58</v>
      </c>
      <c r="F3" s="141" t="s">
        <v>57</v>
      </c>
      <c r="G3" s="55">
        <v>14</v>
      </c>
      <c r="H3" s="55">
        <v>14</v>
      </c>
      <c r="I3" s="55">
        <v>14</v>
      </c>
      <c r="J3" s="38" t="s">
        <v>122</v>
      </c>
      <c r="K3" s="38" t="s">
        <v>122</v>
      </c>
      <c r="L3" s="128" t="s">
        <v>122</v>
      </c>
      <c r="M3" s="47" t="s">
        <v>122</v>
      </c>
      <c r="N3" s="154">
        <v>23</v>
      </c>
      <c r="O3" s="154">
        <v>23</v>
      </c>
      <c r="P3" s="154">
        <v>23</v>
      </c>
      <c r="Q3" s="154">
        <v>23</v>
      </c>
      <c r="R3" s="154" t="s">
        <v>58</v>
      </c>
      <c r="S3" s="155">
        <v>613</v>
      </c>
      <c r="T3" s="156">
        <v>713</v>
      </c>
      <c r="U3" s="39">
        <v>13</v>
      </c>
      <c r="V3" s="38">
        <v>13</v>
      </c>
      <c r="W3" s="38">
        <v>14</v>
      </c>
      <c r="X3" s="38" t="s">
        <v>57</v>
      </c>
      <c r="Y3" s="38" t="s">
        <v>58</v>
      </c>
      <c r="Z3" s="128" t="s">
        <v>58</v>
      </c>
      <c r="AA3" s="47" t="s">
        <v>57</v>
      </c>
      <c r="AB3" s="38" t="s">
        <v>58</v>
      </c>
      <c r="AC3" s="38" t="s">
        <v>58</v>
      </c>
      <c r="AD3" s="38" t="s">
        <v>58</v>
      </c>
      <c r="AE3" s="130"/>
      <c r="AF3" s="130"/>
      <c r="AG3" s="131"/>
      <c r="AH3" s="204"/>
      <c r="AI3" s="205"/>
      <c r="AJ3" s="205"/>
      <c r="AK3" s="206"/>
      <c r="AL3" s="19"/>
      <c r="AM3" s="373" t="s">
        <v>113</v>
      </c>
      <c r="AN3" s="374"/>
      <c r="AO3" s="5" t="s">
        <v>39</v>
      </c>
      <c r="AP3" s="32">
        <f>COUNTIF(X2:AG2,"&lt;9999")+COUNTIF(C3:T3,"&lt;9999")</f>
        <v>17</v>
      </c>
    </row>
    <row r="4" spans="1:42" ht="17.100000000000001" customHeight="1" thickTop="1" x14ac:dyDescent="0.25">
      <c r="A4" s="268" t="s">
        <v>4</v>
      </c>
      <c r="B4" s="269"/>
      <c r="C4" s="37" t="s">
        <v>58</v>
      </c>
      <c r="D4" s="38" t="s">
        <v>58</v>
      </c>
      <c r="E4" s="128" t="s">
        <v>58</v>
      </c>
      <c r="F4" s="47" t="s">
        <v>57</v>
      </c>
      <c r="G4" s="38">
        <v>21</v>
      </c>
      <c r="H4" s="38">
        <v>21</v>
      </c>
      <c r="I4" s="38">
        <v>21</v>
      </c>
      <c r="J4" s="38">
        <v>21</v>
      </c>
      <c r="K4" s="38">
        <v>21</v>
      </c>
      <c r="L4" s="128" t="s">
        <v>58</v>
      </c>
      <c r="M4" s="47" t="s">
        <v>57</v>
      </c>
      <c r="N4" s="55">
        <v>11</v>
      </c>
      <c r="O4" s="55">
        <v>11</v>
      </c>
      <c r="P4" s="55">
        <v>11</v>
      </c>
      <c r="Q4" s="55">
        <v>11</v>
      </c>
      <c r="R4" s="55">
        <v>11</v>
      </c>
      <c r="S4" s="140" t="s">
        <v>58</v>
      </c>
      <c r="T4" s="142" t="s">
        <v>57</v>
      </c>
      <c r="U4" s="38">
        <v>1</v>
      </c>
      <c r="V4" s="38">
        <v>1</v>
      </c>
      <c r="W4" s="38">
        <v>1</v>
      </c>
      <c r="X4" s="38">
        <v>1</v>
      </c>
      <c r="Y4" s="38">
        <v>1</v>
      </c>
      <c r="Z4" s="128">
        <v>612</v>
      </c>
      <c r="AA4" s="47">
        <v>712</v>
      </c>
      <c r="AB4" s="38" t="s">
        <v>57</v>
      </c>
      <c r="AC4" s="38" t="s">
        <v>57</v>
      </c>
      <c r="AD4" s="38" t="s">
        <v>111</v>
      </c>
      <c r="AE4" s="38">
        <v>23</v>
      </c>
      <c r="AF4" s="38">
        <v>23</v>
      </c>
      <c r="AG4" s="129">
        <v>623</v>
      </c>
      <c r="AH4" s="207"/>
      <c r="AI4" s="208"/>
      <c r="AJ4" s="208"/>
      <c r="AK4" s="209"/>
      <c r="AL4" s="19"/>
      <c r="AM4" s="358"/>
      <c r="AN4" s="359"/>
      <c r="AO4" s="5" t="s">
        <v>40</v>
      </c>
      <c r="AP4" s="32">
        <f>COUNTIF(U3:AD3,"&lt;9999")+COUNTIF(C4:T4,"&lt;9999")</f>
        <v>13</v>
      </c>
    </row>
    <row r="5" spans="1:42" ht="17.100000000000001" customHeight="1" thickBot="1" x14ac:dyDescent="0.3">
      <c r="A5" s="268" t="s">
        <v>5</v>
      </c>
      <c r="B5" s="269"/>
      <c r="C5" s="135">
        <v>723</v>
      </c>
      <c r="D5" s="157">
        <v>723</v>
      </c>
      <c r="E5" s="154">
        <v>23</v>
      </c>
      <c r="F5" s="154" t="s">
        <v>57</v>
      </c>
      <c r="G5" s="154" t="s">
        <v>128</v>
      </c>
      <c r="H5" s="154">
        <v>1</v>
      </c>
      <c r="I5" s="158">
        <v>601</v>
      </c>
      <c r="J5" s="159">
        <v>701</v>
      </c>
      <c r="K5" s="154" t="s">
        <v>57</v>
      </c>
      <c r="L5" s="154">
        <v>21</v>
      </c>
      <c r="M5" s="154">
        <v>21</v>
      </c>
      <c r="N5" s="154" t="s">
        <v>128</v>
      </c>
      <c r="O5" s="154" t="s">
        <v>57</v>
      </c>
      <c r="P5" s="155">
        <v>602</v>
      </c>
      <c r="Q5" s="156">
        <v>702</v>
      </c>
      <c r="R5" s="39">
        <v>11</v>
      </c>
      <c r="S5" s="38">
        <v>11</v>
      </c>
      <c r="T5" s="38" t="s">
        <v>123</v>
      </c>
      <c r="U5" s="41" t="s">
        <v>123</v>
      </c>
      <c r="V5" s="41" t="s">
        <v>123</v>
      </c>
      <c r="W5" s="128">
        <v>611</v>
      </c>
      <c r="X5" s="47">
        <v>711</v>
      </c>
      <c r="Y5" s="38" t="s">
        <v>123</v>
      </c>
      <c r="Z5" s="38" t="s">
        <v>123</v>
      </c>
      <c r="AA5" s="38" t="s">
        <v>123</v>
      </c>
      <c r="AB5" s="38">
        <v>1</v>
      </c>
      <c r="AC5" s="38">
        <v>1</v>
      </c>
      <c r="AD5" s="128">
        <v>601</v>
      </c>
      <c r="AE5" s="47">
        <v>701</v>
      </c>
      <c r="AF5" s="38">
        <v>1</v>
      </c>
      <c r="AG5" s="131"/>
      <c r="AH5" s="210" t="s">
        <v>6</v>
      </c>
      <c r="AI5" s="211"/>
      <c r="AJ5" s="211"/>
      <c r="AK5" s="212"/>
      <c r="AL5" s="19"/>
      <c r="AM5" s="375" t="s">
        <v>114</v>
      </c>
      <c r="AN5" s="376"/>
      <c r="AO5" s="5" t="s">
        <v>41</v>
      </c>
      <c r="AP5" s="32">
        <f>COUNTIF(U4:AG4,"&lt;9999")+COUNTIF(C5:Q5,"&lt;9999")</f>
        <v>20</v>
      </c>
    </row>
    <row r="6" spans="1:42" ht="17.100000000000001" customHeight="1" thickTop="1" x14ac:dyDescent="0.25">
      <c r="A6" s="268" t="s">
        <v>4</v>
      </c>
      <c r="B6" s="269"/>
      <c r="C6" s="53"/>
      <c r="D6" s="55"/>
      <c r="E6" s="55"/>
      <c r="F6" s="55"/>
      <c r="G6" s="140"/>
      <c r="H6" s="141"/>
      <c r="I6" s="55"/>
      <c r="J6" s="55"/>
      <c r="K6" s="55"/>
      <c r="L6" s="143"/>
      <c r="M6" s="55"/>
      <c r="N6" s="140"/>
      <c r="O6" s="142"/>
      <c r="P6" s="144"/>
      <c r="Q6" s="55"/>
      <c r="R6" s="38"/>
      <c r="S6" s="38"/>
      <c r="T6" s="38"/>
      <c r="U6" s="128"/>
      <c r="V6" s="47"/>
      <c r="W6" s="54"/>
      <c r="X6" s="38"/>
      <c r="Y6" s="38"/>
      <c r="Z6" s="41"/>
      <c r="AA6" s="41"/>
      <c r="AB6" s="128"/>
      <c r="AC6" s="47"/>
      <c r="AD6" s="38"/>
      <c r="AE6" s="38"/>
      <c r="AF6" s="38"/>
      <c r="AG6" s="40"/>
      <c r="AH6" s="229" t="s">
        <v>116</v>
      </c>
      <c r="AI6" s="230"/>
      <c r="AJ6" s="230"/>
      <c r="AK6" s="231"/>
      <c r="AL6" s="19"/>
      <c r="AM6" s="377" t="s">
        <v>115</v>
      </c>
      <c r="AN6" s="378"/>
      <c r="AO6" s="5" t="s">
        <v>42</v>
      </c>
      <c r="AP6" s="32">
        <f>COUNTIF(R5:AF5,"&lt;9999")+COUNTIF(C6:O6,"&lt;9999")</f>
        <v>9</v>
      </c>
    </row>
    <row r="7" spans="1:42" ht="17.100000000000001" customHeight="1" x14ac:dyDescent="0.25">
      <c r="A7" s="268" t="s">
        <v>1</v>
      </c>
      <c r="B7" s="269"/>
      <c r="C7" s="37"/>
      <c r="D7" s="128"/>
      <c r="E7" s="47"/>
      <c r="F7" s="38"/>
      <c r="G7" s="38"/>
      <c r="H7" s="38"/>
      <c r="I7" s="38"/>
      <c r="J7" s="38"/>
      <c r="K7" s="128"/>
      <c r="L7" s="50"/>
      <c r="M7" s="39"/>
      <c r="N7" s="38"/>
      <c r="O7" s="38"/>
      <c r="P7" s="38"/>
      <c r="Q7" s="38"/>
      <c r="R7" s="128"/>
      <c r="S7" s="47"/>
      <c r="T7" s="38" t="s">
        <v>124</v>
      </c>
      <c r="U7" s="38" t="s">
        <v>124</v>
      </c>
      <c r="V7" s="38" t="s">
        <v>124</v>
      </c>
      <c r="W7" s="38" t="s">
        <v>124</v>
      </c>
      <c r="X7" s="38" t="s">
        <v>124</v>
      </c>
      <c r="Y7" s="128"/>
      <c r="Z7" s="47"/>
      <c r="AA7" s="38" t="s">
        <v>124</v>
      </c>
      <c r="AB7" s="38" t="s">
        <v>124</v>
      </c>
      <c r="AC7" s="38"/>
      <c r="AD7" s="38"/>
      <c r="AE7" s="38"/>
      <c r="AF7" s="128"/>
      <c r="AG7" s="138"/>
      <c r="AH7" s="232"/>
      <c r="AI7" s="233"/>
      <c r="AJ7" s="233"/>
      <c r="AK7" s="234"/>
      <c r="AL7" s="19"/>
      <c r="AM7" s="377"/>
      <c r="AN7" s="378"/>
      <c r="AO7" s="5" t="s">
        <v>43</v>
      </c>
      <c r="AP7" s="32">
        <f>COUNTIF(P6:AG6,"&lt;9999")+COUNTIF(C7:L7,"&lt;9999")</f>
        <v>0</v>
      </c>
    </row>
    <row r="8" spans="1:42" ht="17.100000000000001" customHeight="1" x14ac:dyDescent="0.25">
      <c r="A8" s="268" t="s">
        <v>1</v>
      </c>
      <c r="B8" s="269"/>
      <c r="C8" s="135"/>
      <c r="D8" s="38"/>
      <c r="E8" s="38"/>
      <c r="F8" s="38"/>
      <c r="G8" s="38"/>
      <c r="H8" s="38"/>
      <c r="I8" s="128"/>
      <c r="J8" s="50"/>
      <c r="K8" s="39"/>
      <c r="L8" s="38"/>
      <c r="M8" s="38"/>
      <c r="N8" s="38"/>
      <c r="O8" s="38"/>
      <c r="P8" s="128"/>
      <c r="Q8" s="47"/>
      <c r="R8" s="38"/>
      <c r="S8" s="38"/>
      <c r="T8" s="38"/>
      <c r="U8" s="38"/>
      <c r="V8" s="38"/>
      <c r="W8" s="54"/>
      <c r="X8" s="47"/>
      <c r="Y8" s="38"/>
      <c r="Z8" s="38"/>
      <c r="AA8" s="38"/>
      <c r="AB8" s="38"/>
      <c r="AC8" s="38"/>
      <c r="AD8" s="128"/>
      <c r="AE8" s="47"/>
      <c r="AF8" s="38"/>
      <c r="AG8" s="40"/>
      <c r="AH8" s="213" t="s">
        <v>7</v>
      </c>
      <c r="AI8" s="214"/>
      <c r="AJ8" s="214"/>
      <c r="AK8" s="215"/>
      <c r="AL8" s="19"/>
      <c r="AM8" s="379" t="s">
        <v>34</v>
      </c>
      <c r="AN8" s="380"/>
      <c r="AO8" s="5" t="s">
        <v>44</v>
      </c>
      <c r="AP8" s="32">
        <f>COUNTIF(M7:AF7,"&lt;9999")+COUNTIF(C8:J8,"&lt;9999")</f>
        <v>0</v>
      </c>
    </row>
    <row r="9" spans="1:42" ht="17.100000000000001" customHeight="1" x14ac:dyDescent="0.25">
      <c r="A9" s="268" t="s">
        <v>5</v>
      </c>
      <c r="B9" s="269"/>
      <c r="C9" s="37"/>
      <c r="D9" s="38"/>
      <c r="E9" s="38"/>
      <c r="F9" s="38"/>
      <c r="G9" s="128"/>
      <c r="H9" s="50"/>
      <c r="I9" s="39"/>
      <c r="J9" s="38"/>
      <c r="K9" s="38"/>
      <c r="L9" s="38"/>
      <c r="M9" s="128"/>
      <c r="N9" s="47"/>
      <c r="O9" s="38"/>
      <c r="P9" s="38"/>
      <c r="Q9" s="54"/>
      <c r="R9" s="38"/>
      <c r="S9" s="38"/>
      <c r="T9" s="128"/>
      <c r="U9" s="47"/>
      <c r="V9" s="38"/>
      <c r="W9" s="38"/>
      <c r="X9" s="38"/>
      <c r="Y9" s="38"/>
      <c r="Z9" s="38"/>
      <c r="AA9" s="128"/>
      <c r="AB9" s="47"/>
      <c r="AC9" s="38"/>
      <c r="AD9" s="38"/>
      <c r="AE9" s="38"/>
      <c r="AF9" s="38"/>
      <c r="AG9" s="40"/>
      <c r="AH9" s="213" t="s">
        <v>8</v>
      </c>
      <c r="AI9" s="214"/>
      <c r="AJ9" s="214"/>
      <c r="AK9" s="215"/>
      <c r="AL9" s="19"/>
      <c r="AM9" s="381" t="s">
        <v>35</v>
      </c>
      <c r="AN9" s="382"/>
      <c r="AO9" s="5" t="s">
        <v>45</v>
      </c>
      <c r="AP9" s="32">
        <f>COUNTIF(K8:AG8,"&lt;9999")+COUNTIF(C9:H9,"&lt;9999")</f>
        <v>0</v>
      </c>
    </row>
    <row r="10" spans="1:42" ht="17.100000000000001" customHeight="1" x14ac:dyDescent="0.25">
      <c r="A10" s="268" t="s">
        <v>9</v>
      </c>
      <c r="B10" s="269"/>
      <c r="C10" s="132"/>
      <c r="D10" s="50"/>
      <c r="E10" s="39"/>
      <c r="F10" s="38"/>
      <c r="G10" s="38"/>
      <c r="H10" s="38"/>
      <c r="I10" s="38"/>
      <c r="J10" s="128"/>
      <c r="K10" s="47"/>
      <c r="L10" s="38"/>
      <c r="M10" s="38"/>
      <c r="N10" s="38"/>
      <c r="O10" s="38"/>
      <c r="P10" s="38"/>
      <c r="Q10" s="128"/>
      <c r="R10" s="47"/>
      <c r="S10" s="38"/>
      <c r="T10" s="38"/>
      <c r="U10" s="38"/>
      <c r="V10" s="38"/>
      <c r="W10" s="38"/>
      <c r="X10" s="128"/>
      <c r="Y10" s="47"/>
      <c r="Z10" s="38"/>
      <c r="AA10" s="38"/>
      <c r="AB10" s="38"/>
      <c r="AC10" s="38"/>
      <c r="AD10" s="38"/>
      <c r="AE10" s="128"/>
      <c r="AF10" s="50"/>
      <c r="AG10" s="137"/>
      <c r="AH10" s="220"/>
      <c r="AI10" s="221"/>
      <c r="AJ10" s="221"/>
      <c r="AK10" s="222"/>
      <c r="AL10" s="19"/>
      <c r="AM10" s="358"/>
      <c r="AN10" s="359"/>
      <c r="AO10" s="5" t="s">
        <v>46</v>
      </c>
      <c r="AP10" s="32">
        <f>COUNTIF(I9:AG9,"&lt;9999")+COUNTIF(C10:D10,"&lt;9999")</f>
        <v>0</v>
      </c>
    </row>
    <row r="11" spans="1:42" ht="17.100000000000001" customHeight="1" thickBot="1" x14ac:dyDescent="0.3">
      <c r="A11" s="268" t="s">
        <v>10</v>
      </c>
      <c r="B11" s="269"/>
      <c r="C11" s="37"/>
      <c r="D11" s="38"/>
      <c r="E11" s="38"/>
      <c r="F11" s="38"/>
      <c r="G11" s="38"/>
      <c r="H11" s="128"/>
      <c r="I11" s="47"/>
      <c r="J11" s="38"/>
      <c r="K11" s="38"/>
      <c r="L11" s="38"/>
      <c r="M11" s="38"/>
      <c r="N11" s="38"/>
      <c r="O11" s="128"/>
      <c r="P11" s="47"/>
      <c r="Q11" s="38"/>
      <c r="R11" s="38"/>
      <c r="S11" s="38"/>
      <c r="T11" s="38"/>
      <c r="U11" s="38"/>
      <c r="V11" s="128"/>
      <c r="W11" s="47"/>
      <c r="X11" s="38"/>
      <c r="Y11" s="38"/>
      <c r="Z11" s="38"/>
      <c r="AA11" s="38"/>
      <c r="AB11" s="38"/>
      <c r="AC11" s="128"/>
      <c r="AD11" s="50"/>
      <c r="AE11" s="160"/>
      <c r="AF11" s="154"/>
      <c r="AG11" s="161"/>
      <c r="AH11" s="223"/>
      <c r="AI11" s="224"/>
      <c r="AJ11" s="224"/>
      <c r="AK11" s="225"/>
      <c r="AL11" s="19"/>
      <c r="AM11" s="379" t="s">
        <v>36</v>
      </c>
      <c r="AN11" s="383"/>
      <c r="AO11" s="5" t="s">
        <v>47</v>
      </c>
      <c r="AP11" s="32">
        <f>COUNTIF(E10:AF10,"&lt;9999")</f>
        <v>0</v>
      </c>
    </row>
    <row r="12" spans="1:42" ht="17.100000000000001" customHeight="1" thickTop="1" thickBot="1" x14ac:dyDescent="0.3">
      <c r="A12" s="268" t="s">
        <v>11</v>
      </c>
      <c r="B12" s="269"/>
      <c r="C12" s="162"/>
      <c r="D12" s="163"/>
      <c r="E12" s="164"/>
      <c r="F12" s="166"/>
      <c r="G12" s="42"/>
      <c r="H12" s="38"/>
      <c r="I12" s="42"/>
      <c r="J12" s="42"/>
      <c r="K12" s="42"/>
      <c r="L12" s="133"/>
      <c r="M12" s="48"/>
      <c r="N12" s="42"/>
      <c r="O12" s="38"/>
      <c r="P12" s="42"/>
      <c r="Q12" s="42"/>
      <c r="R12" s="42"/>
      <c r="S12" s="133"/>
      <c r="T12" s="48"/>
      <c r="U12" s="42"/>
      <c r="V12" s="38"/>
      <c r="W12" s="42"/>
      <c r="X12" s="42"/>
      <c r="Y12" s="42"/>
      <c r="Z12" s="133"/>
      <c r="AA12" s="51"/>
      <c r="AB12" s="136"/>
      <c r="AC12" s="38"/>
      <c r="AD12" s="42"/>
      <c r="AE12" s="145"/>
      <c r="AF12" s="145"/>
      <c r="AG12" s="146"/>
      <c r="AH12" s="213" t="s">
        <v>12</v>
      </c>
      <c r="AI12" s="214"/>
      <c r="AJ12" s="214"/>
      <c r="AK12" s="215"/>
      <c r="AL12" s="19"/>
      <c r="AM12" s="216" t="s">
        <v>117</v>
      </c>
      <c r="AN12" s="217"/>
      <c r="AO12" s="5" t="s">
        <v>48</v>
      </c>
      <c r="AP12" s="32">
        <f>COUNTIF(C11:AD11,"&lt;9999")</f>
        <v>0</v>
      </c>
    </row>
    <row r="13" spans="1:42" ht="17.100000000000001" customHeight="1" thickTop="1" thickBot="1" x14ac:dyDescent="0.3">
      <c r="A13" s="196" t="s">
        <v>13</v>
      </c>
      <c r="B13" s="270"/>
      <c r="C13" s="147"/>
      <c r="D13" s="148"/>
      <c r="E13" s="149"/>
      <c r="F13" s="150"/>
      <c r="G13" s="43"/>
      <c r="H13" s="43"/>
      <c r="I13" s="43"/>
      <c r="J13" s="134"/>
      <c r="K13" s="49"/>
      <c r="L13" s="43"/>
      <c r="M13" s="44"/>
      <c r="N13" s="43"/>
      <c r="O13" s="43"/>
      <c r="P13" s="43"/>
      <c r="Q13" s="134"/>
      <c r="R13" s="49"/>
      <c r="S13" s="43"/>
      <c r="T13" s="44"/>
      <c r="U13" s="43"/>
      <c r="V13" s="43"/>
      <c r="W13" s="43"/>
      <c r="X13" s="134"/>
      <c r="Y13" s="52"/>
      <c r="Z13" s="165"/>
      <c r="AA13" s="157"/>
      <c r="AB13" s="163" t="s">
        <v>124</v>
      </c>
      <c r="AC13" s="163" t="s">
        <v>124</v>
      </c>
      <c r="AD13" s="163" t="s">
        <v>124</v>
      </c>
      <c r="AE13" s="164"/>
      <c r="AF13" s="166"/>
      <c r="AG13" s="167" t="s">
        <v>124</v>
      </c>
      <c r="AH13" s="226" t="s">
        <v>14</v>
      </c>
      <c r="AI13" s="227"/>
      <c r="AJ13" s="227"/>
      <c r="AK13" s="228"/>
      <c r="AL13" s="19"/>
      <c r="AM13" s="218" t="s">
        <v>118</v>
      </c>
      <c r="AN13" s="219"/>
      <c r="AO13" s="5" t="s">
        <v>49</v>
      </c>
      <c r="AP13" s="32">
        <f>COUNTIF(AE11:AG11,"&lt;9999")+COUNTIF(C12:AA12,"&lt;9999")</f>
        <v>0</v>
      </c>
    </row>
    <row r="14" spans="1:42" ht="17.100000000000001" customHeight="1" thickTop="1" thickBot="1" x14ac:dyDescent="0.3">
      <c r="A14" s="20"/>
      <c r="B14" s="21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1"/>
      <c r="AI14" s="21"/>
      <c r="AJ14" s="21"/>
      <c r="AK14" s="21"/>
      <c r="AL14" s="21"/>
      <c r="AM14" s="21"/>
      <c r="AN14" s="22"/>
      <c r="AO14" s="4" t="s">
        <v>50</v>
      </c>
      <c r="AP14" s="33">
        <f>COUNTIF(AB12:AF12,"&lt;9999")+COUNTIF(C13:Y13,"&lt;9999")</f>
        <v>0</v>
      </c>
    </row>
    <row r="15" spans="1:42" ht="16.5" thickTop="1" x14ac:dyDescent="0.25"/>
    <row r="16" spans="1:42" ht="16.5" thickBot="1" x14ac:dyDescent="0.3"/>
    <row r="17" spans="1:44" ht="17.25" thickTop="1" thickBot="1" x14ac:dyDescent="0.3">
      <c r="A17" s="253"/>
      <c r="B17" s="253"/>
      <c r="C17" s="254" t="s">
        <v>15</v>
      </c>
      <c r="D17" s="255"/>
      <c r="E17" s="255"/>
      <c r="F17" s="250" t="s">
        <v>17</v>
      </c>
      <c r="G17" s="250"/>
      <c r="H17" s="250"/>
      <c r="I17" s="261" t="s">
        <v>16</v>
      </c>
      <c r="J17" s="261"/>
      <c r="K17" s="309" t="s">
        <v>19</v>
      </c>
      <c r="L17" s="309"/>
      <c r="M17" s="317" t="s">
        <v>18</v>
      </c>
      <c r="N17" s="317"/>
      <c r="O17" s="314" t="s">
        <v>20</v>
      </c>
      <c r="P17" s="314"/>
      <c r="Q17" s="247" t="s">
        <v>21</v>
      </c>
      <c r="R17" s="247"/>
      <c r="S17" s="248" t="s">
        <v>23</v>
      </c>
      <c r="T17" s="248"/>
      <c r="U17" s="249" t="s">
        <v>25</v>
      </c>
      <c r="V17" s="249"/>
      <c r="W17" s="252" t="s">
        <v>26</v>
      </c>
      <c r="X17" s="252"/>
      <c r="Y17" s="250" t="s">
        <v>24</v>
      </c>
      <c r="Z17" s="250"/>
      <c r="AA17" s="251" t="s">
        <v>22</v>
      </c>
      <c r="AB17" s="251"/>
      <c r="AC17" s="349" t="s">
        <v>56</v>
      </c>
      <c r="AD17" s="349"/>
      <c r="AE17" s="346" t="s">
        <v>111</v>
      </c>
      <c r="AF17" s="347"/>
      <c r="AG17" s="180" t="s">
        <v>55</v>
      </c>
      <c r="AH17" s="181"/>
      <c r="AI17" s="182"/>
      <c r="AJ17" s="183"/>
      <c r="AK17" s="122"/>
      <c r="AL17" s="1"/>
      <c r="AM17" s="186"/>
      <c r="AN17" s="187"/>
      <c r="AO17" s="6" t="s">
        <v>19</v>
      </c>
      <c r="AP17" s="17" t="s">
        <v>18</v>
      </c>
      <c r="AQ17" s="10" t="s">
        <v>57</v>
      </c>
      <c r="AR17" s="11" t="s">
        <v>58</v>
      </c>
    </row>
    <row r="18" spans="1:44" ht="16.5" thickTop="1" x14ac:dyDescent="0.25">
      <c r="A18" s="262" t="s">
        <v>1</v>
      </c>
      <c r="B18" s="263"/>
      <c r="C18" s="271">
        <f t="shared" ref="C18:C29" si="0">COUNTIF(C2:AG2,"RX")+COUNTIF(C2:AG2,"RHr")+COUNTIF(C2:AG2,"RWR")+COUNTIF(C2:AG2,"R")+COUNTIF(C2:AG2,"RR")+AG18/2+COUNTIF(C2:AG2,"CX RX")/2+COUNTIF(C2:AG2,"RX CX")/2</f>
        <v>5</v>
      </c>
      <c r="D18" s="272"/>
      <c r="E18" s="7">
        <v>5</v>
      </c>
      <c r="F18" s="299">
        <f>COUNTIF(C2:AG2,"CX")+COUNTIF(C2:AG2,"CV")+COUNTIF(C2:AG2,"CHR")+COUNTIF(C2:AG2,"CWR")+COUNTIF(C2:AG2,"CX RX")/2+COUNTIF(C2:AG2,"RX CX")/2+COUNTIF(C2:AG2,"&lt;999 CX")/2</f>
        <v>8</v>
      </c>
      <c r="G18" s="300"/>
      <c r="H18" s="12">
        <v>6</v>
      </c>
      <c r="I18" s="15">
        <f t="shared" ref="I18:I29" si="1">C18-E18-AQ18</f>
        <v>0</v>
      </c>
      <c r="J18" s="16">
        <f t="shared" ref="J18:J29" si="2">F18-H18-AR18</f>
        <v>-35.5</v>
      </c>
      <c r="K18" s="243">
        <f>COUNTIF(C2:AG2,"V")++COUNTIF(C2:AG2,"VV")+COUNTIF(C2:AG2,"CN")</f>
        <v>0</v>
      </c>
      <c r="L18" s="244"/>
      <c r="M18" s="318">
        <f>COUNTIF(C2:AG2,"KD")+COUNTIF(C2:AG2,"JC")</f>
        <v>0</v>
      </c>
      <c r="N18" s="319"/>
      <c r="O18" s="260">
        <f>COUNTIF(C2:AG2,"M")+COUNTIF(C2:AG2,"MM")+COUNTIF(C2:AG2,"ZZ")+COUNTIF(C2:AG2,"Z")+COUNTIF(C2:AG2,"A")</f>
        <v>0</v>
      </c>
      <c r="P18" s="260"/>
      <c r="Q18" s="235">
        <f>COUNT(C2:AG2)+COUNTIF(C2:AG2,"VO")+COUNTIF(C2:AG2,"FO")+COUNTIF(C2:AG2,"D1")</f>
        <v>18</v>
      </c>
      <c r="R18" s="235"/>
      <c r="S18" s="238">
        <f>(SUMPRODUCT((COUNTIF(C2:AG2,{1;3;4;5;11;12;13;14;601;603;604;611;613;614;701;702;703;711;714;713;721}))*2))+(SUMPRODUCT((COUNTIF(C2:AG2,{21;23;24;621;623;624;721;723;724}))*8))+(SUMPRODUCT((COUNTIF(C2:AG2,{999}))*4))</f>
        <v>66</v>
      </c>
      <c r="T18" s="238"/>
      <c r="U18" s="239">
        <f>(SUMPRODUCT((COUNTIF($C2:$AG2,{601;602;603;604;611;612;613;614;621;623}))))</f>
        <v>3</v>
      </c>
      <c r="V18" s="239"/>
      <c r="W18" s="326">
        <f>(SUMPRODUCT((COUNTIF($C2:$AG2,{701;702;703;704;711;712;713;714;721;723}))))</f>
        <v>4</v>
      </c>
      <c r="X18" s="326"/>
      <c r="Y18" s="240">
        <f>(SUMPRODUCT((COUNTIF($C2:$AG2,{1;2;11;12;21;601;602;611;612;621;701;702;711;712;721}))))</f>
        <v>3</v>
      </c>
      <c r="Z18" s="240"/>
      <c r="AA18" s="329">
        <v>0</v>
      </c>
      <c r="AB18" s="330"/>
      <c r="AC18" s="350">
        <f>COUNTIF(C2:AG2,"&lt;999")+2*(COUNTIF(C2:AG2,"&gt;=999"))</f>
        <v>18</v>
      </c>
      <c r="AD18" s="350"/>
      <c r="AE18" s="348">
        <f>COUNTIF(C2:AG2,"VO")+COUNTIF(C2:AG2,"FO")</f>
        <v>0</v>
      </c>
      <c r="AF18" s="333"/>
      <c r="AG18" s="245">
        <f>COUNTIF(C2:AG2,"NO4")</f>
        <v>0</v>
      </c>
      <c r="AH18" s="246"/>
      <c r="AI18" s="182"/>
      <c r="AJ18" s="183"/>
      <c r="AK18" s="122"/>
      <c r="AL18" s="3"/>
      <c r="AM18" s="188" t="s">
        <v>27</v>
      </c>
      <c r="AN18" s="189"/>
      <c r="AO18" s="190">
        <v>11</v>
      </c>
      <c r="AP18" s="278">
        <v>33</v>
      </c>
      <c r="AQ18" s="273">
        <v>0</v>
      </c>
      <c r="AR18" s="276">
        <v>37.5</v>
      </c>
    </row>
    <row r="19" spans="1:44" x14ac:dyDescent="0.25">
      <c r="A19" s="256" t="s">
        <v>3</v>
      </c>
      <c r="B19" s="257"/>
      <c r="C19" s="271">
        <f t="shared" si="0"/>
        <v>3</v>
      </c>
      <c r="D19" s="272"/>
      <c r="E19" s="8">
        <v>10</v>
      </c>
      <c r="F19" s="301">
        <f t="shared" ref="F19:F27" si="3">COUNTIF(C3:AG3,"CX")+COUNTIF(C3:AG3,"CV")+COUNTIF(C3:AG3,"CHR")+COUNTIF(C3:AG3,"CWR")+COUNTIF(C3:AG3,"CX RX")/2+COUNTIF(C3:AG3,"RX CX")/2+COUNTIF(C3:AG3,"&lt;999 CX")/2</f>
        <v>7</v>
      </c>
      <c r="G19" s="302"/>
      <c r="H19" s="13">
        <v>11</v>
      </c>
      <c r="I19" s="15">
        <f t="shared" si="1"/>
        <v>-7</v>
      </c>
      <c r="J19" s="16">
        <f t="shared" si="2"/>
        <v>-4</v>
      </c>
      <c r="K19" s="243">
        <f t="shared" ref="K19:K29" si="4">COUNTIF(C3:AG3,"V")++COUNTIF(C3:AG3,"VV")+COUNTIF(C3:AG3,"CN")</f>
        <v>0</v>
      </c>
      <c r="L19" s="244"/>
      <c r="M19" s="258">
        <f t="shared" ref="M19:M29" si="5">COUNTIF(C3:AG3,"KD")+COUNTIF(C3:AG3,"JC")</f>
        <v>0</v>
      </c>
      <c r="N19" s="259"/>
      <c r="O19" s="260">
        <f t="shared" ref="O19:O29" si="6">COUNTIF(C3:AG3,"M")+COUNTIF(C3:AG3,"MM")+COUNTIF(C3:AG3,"ZZ")+COUNTIF(C3:AG3,"Z")+COUNTIF(C3:AG3,"A")</f>
        <v>4</v>
      </c>
      <c r="P19" s="260"/>
      <c r="Q19" s="235">
        <f t="shared" ref="Q19:Q28" si="7">COUNT(C3:AG3)+COUNTIF(C3:AG3,"VO")+COUNTIF(C3:AG3,"FO")+COUNTIF(C3:AG3,"D1")</f>
        <v>13</v>
      </c>
      <c r="R19" s="235"/>
      <c r="S19" s="238">
        <f>(SUMPRODUCT((COUNTIF(C3:AG3,{1;3;4;5;11;12;13;14;601;603;604;611;613;614;701;702;703;711;714;713;721}))*2))+(SUMPRODUCT((COUNTIF(C3:AG3,{21;23;24;621;623;624;721;723;724}))*8))+(SUMPRODUCT((COUNTIF(C3:AG3,{999}))*4))</f>
        <v>50</v>
      </c>
      <c r="T19" s="238"/>
      <c r="U19" s="239">
        <f>(SUMPRODUCT((COUNTIF($C3:$AG3,{601;602;603;604;611;612;613;614;621;623}))))</f>
        <v>1</v>
      </c>
      <c r="V19" s="239"/>
      <c r="W19" s="326">
        <f>(SUMPRODUCT((COUNTIF($C3:$AG3,{701;702;703;704;711;712;713;714;721;723}))))</f>
        <v>1</v>
      </c>
      <c r="X19" s="326"/>
      <c r="Y19" s="240">
        <f>(SUMPRODUCT((COUNTIF($C3:$AG3,{1;2;11;12;21;601;602;611;612;621;701;702;711;712;721}))))</f>
        <v>0</v>
      </c>
      <c r="Z19" s="240"/>
      <c r="AA19" s="331">
        <v>0</v>
      </c>
      <c r="AB19" s="332"/>
      <c r="AC19" s="341">
        <f>COUNTIF(C3:AD3,"&lt;999")+2*(COUNTIF(C3:AD3,"&gt;=999"))</f>
        <v>13</v>
      </c>
      <c r="AD19" s="341"/>
      <c r="AE19" s="333">
        <f t="shared" ref="AE19:AE29" si="8">COUNTIF(C3:AG3,"VO")+COUNTIF(C3:AG3,"FO")</f>
        <v>0</v>
      </c>
      <c r="AF19" s="334"/>
      <c r="AG19" s="184">
        <f>COUNTIF(C3:AG3,"NO4")</f>
        <v>0</v>
      </c>
      <c r="AH19" s="185"/>
      <c r="AI19" s="182"/>
      <c r="AJ19" s="183"/>
      <c r="AK19" s="122"/>
      <c r="AL19" s="3"/>
      <c r="AM19" s="266" t="s">
        <v>28</v>
      </c>
      <c r="AN19" s="275"/>
      <c r="AO19" s="191"/>
      <c r="AP19" s="195"/>
      <c r="AQ19" s="274"/>
      <c r="AR19" s="277"/>
    </row>
    <row r="20" spans="1:44" x14ac:dyDescent="0.25">
      <c r="A20" s="256" t="s">
        <v>4</v>
      </c>
      <c r="B20" s="257"/>
      <c r="C20" s="271">
        <f t="shared" si="0"/>
        <v>5</v>
      </c>
      <c r="D20" s="272"/>
      <c r="E20" s="8">
        <v>16</v>
      </c>
      <c r="F20" s="301">
        <f t="shared" si="3"/>
        <v>5</v>
      </c>
      <c r="G20" s="302"/>
      <c r="H20" s="13">
        <v>16</v>
      </c>
      <c r="I20" s="15">
        <f t="shared" si="1"/>
        <v>-75</v>
      </c>
      <c r="J20" s="16">
        <f t="shared" si="2"/>
        <v>-76</v>
      </c>
      <c r="K20" s="243">
        <f t="shared" si="4"/>
        <v>0</v>
      </c>
      <c r="L20" s="244"/>
      <c r="M20" s="258">
        <f t="shared" si="5"/>
        <v>0</v>
      </c>
      <c r="N20" s="259"/>
      <c r="O20" s="260">
        <f t="shared" si="6"/>
        <v>0</v>
      </c>
      <c r="P20" s="260"/>
      <c r="Q20" s="235">
        <f t="shared" si="7"/>
        <v>21</v>
      </c>
      <c r="R20" s="235"/>
      <c r="S20" s="238">
        <f>(SUMPRODUCT((COUNTIF(C4:AG4,{1;3;4;5;11;12;13;14;601;603;604;611;613;614;701;702;703;711;714;713;721}))*2))+(SUMPRODUCT((COUNTIF(C4:AG4,{21;23;24;621;623;624;721;723;724}))*8))+(SUMPRODUCT((COUNTIF(C4:AG4,{999}))*4))</f>
        <v>84</v>
      </c>
      <c r="T20" s="238"/>
      <c r="U20" s="239">
        <f>(SUMPRODUCT((COUNTIF($C4:$AG4,{601;602;603;604;611;612;613;614;621;623}))))</f>
        <v>2</v>
      </c>
      <c r="V20" s="239"/>
      <c r="W20" s="326">
        <f>(SUMPRODUCT((COUNTIF($C4:$AG4,{701;702;703;704;711;712;713;714;721;723}))))</f>
        <v>1</v>
      </c>
      <c r="X20" s="326"/>
      <c r="Y20" s="240">
        <f>(SUMPRODUCT((COUNTIF($C4:$AG4,{1;2;11;12;21;601;602;611;612;621;701;702;711;712;721}))))</f>
        <v>17</v>
      </c>
      <c r="Z20" s="240"/>
      <c r="AA20" s="331">
        <v>0</v>
      </c>
      <c r="AB20" s="332"/>
      <c r="AC20" s="341">
        <f>COUNTIF(C4:AG4,"&lt;999")+2*(COUNTIF(C4:AG4,"&gt;=999"))</f>
        <v>20</v>
      </c>
      <c r="AD20" s="341"/>
      <c r="AE20" s="333">
        <f t="shared" si="8"/>
        <v>1</v>
      </c>
      <c r="AF20" s="334"/>
      <c r="AG20" s="184">
        <f>COUNTIF(C4:AG4,"NO4")</f>
        <v>0</v>
      </c>
      <c r="AH20" s="185"/>
      <c r="AI20" s="182"/>
      <c r="AJ20" s="183"/>
      <c r="AK20" s="122"/>
      <c r="AL20" s="3"/>
      <c r="AM20" s="196" t="s">
        <v>29</v>
      </c>
      <c r="AN20" s="197"/>
      <c r="AO20" s="288">
        <v>24</v>
      </c>
      <c r="AP20" s="194">
        <v>13</v>
      </c>
      <c r="AQ20" s="279">
        <v>64</v>
      </c>
      <c r="AR20" s="280">
        <v>65</v>
      </c>
    </row>
    <row r="21" spans="1:44" x14ac:dyDescent="0.25">
      <c r="A21" s="256" t="s">
        <v>5</v>
      </c>
      <c r="B21" s="257"/>
      <c r="C21" s="271">
        <f t="shared" si="0"/>
        <v>3</v>
      </c>
      <c r="D21" s="272"/>
      <c r="E21" s="8">
        <v>21</v>
      </c>
      <c r="F21" s="301">
        <f t="shared" si="3"/>
        <v>0</v>
      </c>
      <c r="G21" s="302"/>
      <c r="H21" s="13">
        <v>21</v>
      </c>
      <c r="I21" s="15">
        <f t="shared" si="1"/>
        <v>-18</v>
      </c>
      <c r="J21" s="16">
        <f t="shared" si="2"/>
        <v>-21</v>
      </c>
      <c r="K21" s="243">
        <f t="shared" si="4"/>
        <v>6</v>
      </c>
      <c r="L21" s="244"/>
      <c r="M21" s="258">
        <f t="shared" si="5"/>
        <v>0</v>
      </c>
      <c r="N21" s="259"/>
      <c r="O21" s="260">
        <f t="shared" si="6"/>
        <v>0</v>
      </c>
      <c r="P21" s="260"/>
      <c r="Q21" s="235">
        <f t="shared" si="7"/>
        <v>19</v>
      </c>
      <c r="R21" s="235"/>
      <c r="S21" s="238">
        <f>(SUMPRODUCT((COUNTIF(C5:AG5,{1;3;4;5;11;12;13;14;601;603;604;611;613;614;701;702;703;711;714;713;721}))*2))+(SUMPRODUCT((COUNTIF(C5:AG5,{21;23;24;621;623;624;721;723;724}))*8))+(SUMPRODUCT((COUNTIF(C5:AG5,{999}))*4))</f>
        <v>66</v>
      </c>
      <c r="T21" s="238"/>
      <c r="U21" s="239">
        <f>(SUMPRODUCT((COUNTIF($C5:$AG5,{601;602;603;604;611;612;613;614;621;623}))))</f>
        <v>4</v>
      </c>
      <c r="V21" s="239"/>
      <c r="W21" s="326">
        <f>(SUMPRODUCT((COUNTIF($C5:$AG5,{701;702;703;704;711;712;713;714;721;723}))))</f>
        <v>6</v>
      </c>
      <c r="X21" s="326"/>
      <c r="Y21" s="240">
        <f>(SUMPRODUCT((COUNTIF($C5:$AG5,{1;2;11;12;21;601;602;611;612;621;701;702;711;712;721}))))</f>
        <v>16</v>
      </c>
      <c r="Z21" s="240"/>
      <c r="AA21" s="331">
        <v>0</v>
      </c>
      <c r="AB21" s="332"/>
      <c r="AC21" s="341">
        <f>COUNTIF(C5:AF5,"&lt;999")+2*(COUNTIF(C5:AF5,"&gt;=999"))</f>
        <v>19</v>
      </c>
      <c r="AD21" s="341"/>
      <c r="AE21" s="333">
        <f t="shared" si="8"/>
        <v>0</v>
      </c>
      <c r="AF21" s="334"/>
      <c r="AG21" s="184">
        <f>COUNTIF(C5:AG5,"NO4")</f>
        <v>0</v>
      </c>
      <c r="AH21" s="185"/>
      <c r="AI21" s="182"/>
      <c r="AJ21" s="183"/>
      <c r="AK21" s="122"/>
      <c r="AL21" s="3"/>
      <c r="AM21" s="266" t="s">
        <v>30</v>
      </c>
      <c r="AN21" s="275"/>
      <c r="AO21" s="191"/>
      <c r="AP21" s="195"/>
      <c r="AQ21" s="274"/>
      <c r="AR21" s="277"/>
    </row>
    <row r="22" spans="1:44" x14ac:dyDescent="0.25">
      <c r="A22" s="256" t="s">
        <v>4</v>
      </c>
      <c r="B22" s="257"/>
      <c r="C22" s="271">
        <f t="shared" si="0"/>
        <v>0</v>
      </c>
      <c r="D22" s="272"/>
      <c r="E22" s="8">
        <v>26</v>
      </c>
      <c r="F22" s="301">
        <f t="shared" si="3"/>
        <v>0</v>
      </c>
      <c r="G22" s="302"/>
      <c r="H22" s="13">
        <v>27</v>
      </c>
      <c r="I22" s="15">
        <f t="shared" si="1"/>
        <v>-90</v>
      </c>
      <c r="J22" s="16">
        <f t="shared" si="2"/>
        <v>-129.5</v>
      </c>
      <c r="K22" s="243">
        <f t="shared" si="4"/>
        <v>0</v>
      </c>
      <c r="L22" s="244"/>
      <c r="M22" s="258">
        <f t="shared" si="5"/>
        <v>0</v>
      </c>
      <c r="N22" s="259"/>
      <c r="O22" s="260">
        <f t="shared" si="6"/>
        <v>0</v>
      </c>
      <c r="P22" s="260"/>
      <c r="Q22" s="235">
        <f t="shared" si="7"/>
        <v>0</v>
      </c>
      <c r="R22" s="235"/>
      <c r="S22" s="238">
        <f>(SUMPRODUCT((COUNTIF(C6:AG6,{1;3;4;5;11;12;13;14;601;603;604;611;613;614;701;702;703;711;714;713;721}))*2))+(SUMPRODUCT((COUNTIF(C6:AG6,{21;23;24;621;623;624;721;723;724}))*8))+(SUMPRODUCT((COUNTIF(C6:AG6,{999}))*4))</f>
        <v>0</v>
      </c>
      <c r="T22" s="238"/>
      <c r="U22" s="239">
        <f>(SUMPRODUCT((COUNTIF($C6:$AG6,{601;602;603;604;611;612;613;614;621;623}))))</f>
        <v>0</v>
      </c>
      <c r="V22" s="239"/>
      <c r="W22" s="326">
        <f>(SUMPRODUCT((COUNTIF($C6:$AG6,{701;702;703;704;711;712;713;714;721;723}))))</f>
        <v>0</v>
      </c>
      <c r="X22" s="326"/>
      <c r="Y22" s="240">
        <f>(SUMPRODUCT((COUNTIF($C6:$AG6,{1;2;11;12;21;601;602;611;612;621;701;702;711;712;721}))))</f>
        <v>0</v>
      </c>
      <c r="Z22" s="240"/>
      <c r="AA22" s="331">
        <v>0</v>
      </c>
      <c r="AB22" s="332"/>
      <c r="AC22" s="341">
        <f>COUNTIF(C6:AG6,"&lt;999")+2*(COUNTIF(C6:AG6,"&gt;=999"))</f>
        <v>0</v>
      </c>
      <c r="AD22" s="341"/>
      <c r="AE22" s="333">
        <f t="shared" si="8"/>
        <v>0</v>
      </c>
      <c r="AF22" s="334"/>
      <c r="AG22" s="184">
        <f>COUNTIF(C6:AG6,"NO4")</f>
        <v>0</v>
      </c>
      <c r="AH22" s="185"/>
      <c r="AI22" s="182"/>
      <c r="AJ22" s="183"/>
      <c r="AK22" s="122"/>
      <c r="AL22" s="3"/>
      <c r="AM22" s="268" t="s">
        <v>31</v>
      </c>
      <c r="AN22" s="287"/>
      <c r="AO22" s="288">
        <f>SUM(AO18:AO21)</f>
        <v>35</v>
      </c>
      <c r="AP22" s="194">
        <f>SUM(AP18:AP21)</f>
        <v>46</v>
      </c>
      <c r="AQ22" s="279">
        <f>SUM(AQ18:AQ21)</f>
        <v>64</v>
      </c>
      <c r="AR22" s="280">
        <f>SUM(AR18:AR21)</f>
        <v>102.5</v>
      </c>
    </row>
    <row r="23" spans="1:44" x14ac:dyDescent="0.25">
      <c r="A23" s="256" t="s">
        <v>1</v>
      </c>
      <c r="B23" s="257"/>
      <c r="C23" s="271">
        <f t="shared" si="0"/>
        <v>0</v>
      </c>
      <c r="D23" s="272"/>
      <c r="E23" s="8">
        <v>32</v>
      </c>
      <c r="F23" s="301">
        <f t="shared" si="3"/>
        <v>0</v>
      </c>
      <c r="G23" s="302"/>
      <c r="H23" s="13">
        <v>32</v>
      </c>
      <c r="I23" s="15">
        <f t="shared" si="1"/>
        <v>-32</v>
      </c>
      <c r="J23" s="16">
        <f t="shared" si="2"/>
        <v>-32</v>
      </c>
      <c r="K23" s="243">
        <f t="shared" si="4"/>
        <v>0</v>
      </c>
      <c r="L23" s="244"/>
      <c r="M23" s="258">
        <f t="shared" si="5"/>
        <v>7</v>
      </c>
      <c r="N23" s="259"/>
      <c r="O23" s="260">
        <f t="shared" si="6"/>
        <v>0</v>
      </c>
      <c r="P23" s="260"/>
      <c r="Q23" s="235">
        <f t="shared" si="7"/>
        <v>0</v>
      </c>
      <c r="R23" s="235"/>
      <c r="S23" s="238">
        <f>(SUMPRODUCT((COUNTIF(C7:AG7,{1;3;4;5;11;12;13;14;601;603;604;611;613;614;701;702;703;711;714;713;721}))*2))+(SUMPRODUCT((COUNTIF(C7:AG7,{21;23;24;621;623;624;721;723;724}))*8))+(SUMPRODUCT((COUNTIF(C7:AG7,{999}))*4))</f>
        <v>0</v>
      </c>
      <c r="T23" s="238"/>
      <c r="U23" s="239">
        <f>(SUMPRODUCT((COUNTIF($C7:$AG7,{601;602;603;604;611;612;613;614;621;623}))))</f>
        <v>0</v>
      </c>
      <c r="V23" s="239"/>
      <c r="W23" s="326">
        <f>(SUMPRODUCT((COUNTIF($C7:$AG7,{701;702;703;704;711;712;713;714;721;723}))))</f>
        <v>0</v>
      </c>
      <c r="X23" s="326"/>
      <c r="Y23" s="240">
        <f>(SUMPRODUCT((COUNTIF($C7:$AG7,{1;2;11;12;21;601;602;611;612;621;701;702;711;712;721}))))</f>
        <v>0</v>
      </c>
      <c r="Z23" s="240"/>
      <c r="AA23" s="331">
        <v>0</v>
      </c>
      <c r="AB23" s="332"/>
      <c r="AC23" s="341">
        <f>COUNTIF(C7:AF7,"&lt;999")+2*(COUNTIF(C7:AF7,"&gt;=999"))</f>
        <v>0</v>
      </c>
      <c r="AD23" s="341"/>
      <c r="AE23" s="333">
        <f t="shared" si="8"/>
        <v>0</v>
      </c>
      <c r="AF23" s="334"/>
      <c r="AG23" s="184">
        <f t="shared" ref="AG23:AG28" si="9">COUNTIF(C7:AG7,"NO4")</f>
        <v>0</v>
      </c>
      <c r="AH23" s="185"/>
      <c r="AI23" s="182"/>
      <c r="AJ23" s="183"/>
      <c r="AK23" s="122"/>
      <c r="AL23" s="3"/>
      <c r="AM23" s="236">
        <f>SUM(AO22:AR23)</f>
        <v>247.5</v>
      </c>
      <c r="AN23" s="237"/>
      <c r="AO23" s="191"/>
      <c r="AP23" s="195"/>
      <c r="AQ23" s="274"/>
      <c r="AR23" s="277"/>
    </row>
    <row r="24" spans="1:44" x14ac:dyDescent="0.25">
      <c r="A24" s="256" t="s">
        <v>1</v>
      </c>
      <c r="B24" s="257"/>
      <c r="C24" s="271">
        <f t="shared" si="0"/>
        <v>0</v>
      </c>
      <c r="D24" s="272"/>
      <c r="E24" s="8">
        <v>37</v>
      </c>
      <c r="F24" s="301">
        <f t="shared" si="3"/>
        <v>0</v>
      </c>
      <c r="G24" s="302"/>
      <c r="H24" s="13">
        <v>38</v>
      </c>
      <c r="I24" s="15">
        <f t="shared" si="1"/>
        <v>-85</v>
      </c>
      <c r="J24" s="16">
        <f t="shared" si="2"/>
        <v>-120</v>
      </c>
      <c r="K24" s="243">
        <f t="shared" si="4"/>
        <v>0</v>
      </c>
      <c r="L24" s="244"/>
      <c r="M24" s="258">
        <f t="shared" si="5"/>
        <v>0</v>
      </c>
      <c r="N24" s="259"/>
      <c r="O24" s="260">
        <f t="shared" si="6"/>
        <v>0</v>
      </c>
      <c r="P24" s="260"/>
      <c r="Q24" s="235">
        <f t="shared" si="7"/>
        <v>0</v>
      </c>
      <c r="R24" s="235"/>
      <c r="S24" s="238">
        <f>(SUMPRODUCT((COUNTIF(C8:AG8,{1;3;4;5;11;12;13;14;601;603;604;611;613;614;701;702;703;711;714;713;721}))*2))+(SUMPRODUCT((COUNTIF(C8:AG8,{21;23;24;621;623;624;721;723;724}))*8))+(SUMPRODUCT((COUNTIF(C8:AG8,{999}))*4))</f>
        <v>0</v>
      </c>
      <c r="T24" s="238"/>
      <c r="U24" s="239">
        <f>(SUMPRODUCT((COUNTIF($C8:$AG8,{601;602;603;604;611;612;613;614;621;623}))))</f>
        <v>0</v>
      </c>
      <c r="V24" s="239"/>
      <c r="W24" s="326">
        <f>(SUMPRODUCT((COUNTIF($C8:$AG8,{701;702;703;704;711;712;713;714;721;723}))))</f>
        <v>0</v>
      </c>
      <c r="X24" s="326"/>
      <c r="Y24" s="240">
        <f>(SUMPRODUCT((COUNTIF($C8:$AG8,{1;2;11;12;21;601;602;611;612;621;701;702;711;712;721}))))</f>
        <v>0</v>
      </c>
      <c r="Z24" s="240"/>
      <c r="AA24" s="331">
        <v>0</v>
      </c>
      <c r="AB24" s="332"/>
      <c r="AC24" s="341">
        <f>COUNTIF(C8:AG8,"&lt;999")+2*(COUNTIF(C8:AG8,"&gt;=999"))</f>
        <v>0</v>
      </c>
      <c r="AD24" s="341"/>
      <c r="AE24" s="333">
        <f t="shared" si="8"/>
        <v>0</v>
      </c>
      <c r="AF24" s="334"/>
      <c r="AG24" s="184">
        <f t="shared" si="9"/>
        <v>0</v>
      </c>
      <c r="AH24" s="185"/>
      <c r="AI24" s="182"/>
      <c r="AJ24" s="183"/>
      <c r="AK24" s="122"/>
      <c r="AL24" s="3"/>
      <c r="AM24" s="268" t="s">
        <v>32</v>
      </c>
      <c r="AN24" s="287"/>
      <c r="AO24" s="288">
        <f>AO22-K30</f>
        <v>29</v>
      </c>
      <c r="AP24" s="194">
        <f>AP22-M30</f>
        <v>35</v>
      </c>
      <c r="AQ24" s="279">
        <f>AQ22-C30</f>
        <v>48</v>
      </c>
      <c r="AR24" s="280">
        <v>82</v>
      </c>
    </row>
    <row r="25" spans="1:44" ht="16.5" thickBot="1" x14ac:dyDescent="0.3">
      <c r="A25" s="256" t="s">
        <v>5</v>
      </c>
      <c r="B25" s="257"/>
      <c r="C25" s="271">
        <f t="shared" si="0"/>
        <v>0</v>
      </c>
      <c r="D25" s="272"/>
      <c r="E25" s="8">
        <v>43</v>
      </c>
      <c r="F25" s="301">
        <f t="shared" si="3"/>
        <v>0</v>
      </c>
      <c r="G25" s="302"/>
      <c r="H25" s="13">
        <v>43</v>
      </c>
      <c r="I25" s="15">
        <f t="shared" si="1"/>
        <v>-43</v>
      </c>
      <c r="J25" s="16">
        <f t="shared" si="2"/>
        <v>-43</v>
      </c>
      <c r="K25" s="243">
        <f t="shared" si="4"/>
        <v>0</v>
      </c>
      <c r="L25" s="244"/>
      <c r="M25" s="258">
        <f t="shared" si="5"/>
        <v>0</v>
      </c>
      <c r="N25" s="259"/>
      <c r="O25" s="260">
        <f t="shared" si="6"/>
        <v>0</v>
      </c>
      <c r="P25" s="260"/>
      <c r="Q25" s="235">
        <f t="shared" si="7"/>
        <v>0</v>
      </c>
      <c r="R25" s="235"/>
      <c r="S25" s="238">
        <f>(SUMPRODUCT((COUNTIF(C9:AG9,{1;3;4;5;11;12;13;14;601;603;604;611;613;614;701;702;703;711;714;713;721}))*2))+(SUMPRODUCT((COUNTIF(C9:AG9,{21;23;24;621;623;624;721;723;724}))*8))+(SUMPRODUCT((COUNTIF(C9:AG9,{999}))*4))</f>
        <v>0</v>
      </c>
      <c r="T25" s="238"/>
      <c r="U25" s="239">
        <f>(SUMPRODUCT((COUNTIF($C9:$AG9,{601;602;603;604;611;612;613;614;621;623}))))</f>
        <v>0</v>
      </c>
      <c r="V25" s="239"/>
      <c r="W25" s="326">
        <f>(SUMPRODUCT((COUNTIF($C9:$AG9,{701;702;703;704;711;712;713;714;721;723}))))</f>
        <v>0</v>
      </c>
      <c r="X25" s="326"/>
      <c r="Y25" s="240">
        <f>(SUMPRODUCT((COUNTIF($C9:$AG9,{1;2;11;12;21;601;602;611;612;621;701;702;711;712;721}))))</f>
        <v>0</v>
      </c>
      <c r="Z25" s="240"/>
      <c r="AA25" s="331">
        <v>0</v>
      </c>
      <c r="AB25" s="332"/>
      <c r="AC25" s="341">
        <f>COUNTIF(C9:AG9,"&lt;999")+2*(COUNTIF(C9:AG9,"&gt;=999"))</f>
        <v>0</v>
      </c>
      <c r="AD25" s="341"/>
      <c r="AE25" s="333">
        <f t="shared" si="8"/>
        <v>0</v>
      </c>
      <c r="AF25" s="334"/>
      <c r="AG25" s="184">
        <f t="shared" si="9"/>
        <v>0</v>
      </c>
      <c r="AH25" s="185"/>
      <c r="AI25" s="182"/>
      <c r="AJ25" s="183"/>
      <c r="AK25" s="122"/>
      <c r="AL25" s="3"/>
      <c r="AM25" s="192">
        <f>SUM(AO24:AR25)</f>
        <v>194</v>
      </c>
      <c r="AN25" s="193"/>
      <c r="AO25" s="289"/>
      <c r="AP25" s="290"/>
      <c r="AQ25" s="291"/>
      <c r="AR25" s="292"/>
    </row>
    <row r="26" spans="1:44" ht="16.5" thickTop="1" x14ac:dyDescent="0.25">
      <c r="A26" s="256" t="s">
        <v>9</v>
      </c>
      <c r="B26" s="257"/>
      <c r="C26" s="271">
        <f t="shared" si="0"/>
        <v>0</v>
      </c>
      <c r="D26" s="272"/>
      <c r="E26" s="8">
        <v>48</v>
      </c>
      <c r="F26" s="301">
        <f t="shared" si="3"/>
        <v>0</v>
      </c>
      <c r="G26" s="302"/>
      <c r="H26" s="13">
        <v>49</v>
      </c>
      <c r="I26" s="15">
        <f t="shared" si="1"/>
        <v>-48</v>
      </c>
      <c r="J26" s="16">
        <f t="shared" si="2"/>
        <v>-49</v>
      </c>
      <c r="K26" s="243">
        <f t="shared" si="4"/>
        <v>0</v>
      </c>
      <c r="L26" s="244"/>
      <c r="M26" s="258">
        <f t="shared" si="5"/>
        <v>0</v>
      </c>
      <c r="N26" s="259"/>
      <c r="O26" s="260">
        <f t="shared" si="6"/>
        <v>0</v>
      </c>
      <c r="P26" s="260"/>
      <c r="Q26" s="235">
        <f t="shared" si="7"/>
        <v>0</v>
      </c>
      <c r="R26" s="235"/>
      <c r="S26" s="238">
        <f>(SUMPRODUCT((COUNTIF(C10:AG10,{1;3;4;5;11;12;13;14;601;603;604;611;613;614;701;702;703;711;714;713;721}))*2))+(SUMPRODUCT((COUNTIF(C10:AG10,{21;23;24;621;623;624;721;723;724}))*8))+(SUMPRODUCT((COUNTIF(C10:AG10,{999}))*4))</f>
        <v>0</v>
      </c>
      <c r="T26" s="238"/>
      <c r="U26" s="239">
        <f>(SUMPRODUCT((COUNTIF($C10:$AG10,{601;602;603;604;611;612;613;614;621;623}))))</f>
        <v>0</v>
      </c>
      <c r="V26" s="239"/>
      <c r="W26" s="326">
        <f>(SUMPRODUCT((COUNTIF($C10:$AG10,{701;702;703;704;711;712;713;714;721;723}))))</f>
        <v>0</v>
      </c>
      <c r="X26" s="326"/>
      <c r="Y26" s="240">
        <f>(SUMPRODUCT((COUNTIF($C10:$AG10,{1;2;11;12;21;601;602;611;612;621;701;702;711;712;721}))))</f>
        <v>0</v>
      </c>
      <c r="Z26" s="240"/>
      <c r="AA26" s="331">
        <v>0</v>
      </c>
      <c r="AB26" s="332"/>
      <c r="AC26" s="341">
        <f>COUNTIF(C10:AF10,"&lt;999")+2*(COUNTIF(C10:AF10,"&gt;=999"))</f>
        <v>0</v>
      </c>
      <c r="AD26" s="341"/>
      <c r="AE26" s="333">
        <f t="shared" si="8"/>
        <v>0</v>
      </c>
      <c r="AF26" s="334"/>
      <c r="AG26" s="184">
        <f t="shared" si="9"/>
        <v>0</v>
      </c>
      <c r="AH26" s="185"/>
      <c r="AI26" s="182"/>
      <c r="AJ26" s="183"/>
      <c r="AK26" s="122"/>
      <c r="AL26" s="3"/>
      <c r="AM26" s="360">
        <f>(O30-6)/365*130</f>
        <v>-0.71232876712328763</v>
      </c>
      <c r="AN26" s="361"/>
      <c r="AO26" s="285">
        <f>ROUNDDOWN(AM26,0)</f>
        <v>0</v>
      </c>
      <c r="AP26" s="285" t="b">
        <f>IF(AO26&gt;=1,AO26)</f>
        <v>0</v>
      </c>
      <c r="AQ26" s="283">
        <f>AP26/2</f>
        <v>0</v>
      </c>
      <c r="AR26" s="281">
        <f>AP26/2</f>
        <v>0</v>
      </c>
    </row>
    <row r="27" spans="1:44" ht="16.5" thickBot="1" x14ac:dyDescent="0.3">
      <c r="A27" s="256" t="s">
        <v>10</v>
      </c>
      <c r="B27" s="257"/>
      <c r="C27" s="271">
        <f t="shared" si="0"/>
        <v>0</v>
      </c>
      <c r="D27" s="272"/>
      <c r="E27" s="8">
        <v>54</v>
      </c>
      <c r="F27" s="301">
        <f t="shared" si="3"/>
        <v>0</v>
      </c>
      <c r="G27" s="302"/>
      <c r="H27" s="13">
        <v>54</v>
      </c>
      <c r="I27" s="15">
        <f t="shared" si="1"/>
        <v>-54</v>
      </c>
      <c r="J27" s="16">
        <f t="shared" si="2"/>
        <v>-54</v>
      </c>
      <c r="K27" s="243">
        <f t="shared" si="4"/>
        <v>0</v>
      </c>
      <c r="L27" s="244"/>
      <c r="M27" s="258">
        <f t="shared" si="5"/>
        <v>0</v>
      </c>
      <c r="N27" s="259"/>
      <c r="O27" s="260">
        <f t="shared" si="6"/>
        <v>0</v>
      </c>
      <c r="P27" s="260"/>
      <c r="Q27" s="235">
        <f t="shared" si="7"/>
        <v>0</v>
      </c>
      <c r="R27" s="235"/>
      <c r="S27" s="238">
        <f>(SUMPRODUCT((COUNTIF(C11:AG11,{1;3;4;5;11;12;13;14;601;603;604;611;613;614;701;702;703;711;714;713;721}))*2))+(SUMPRODUCT((COUNTIF(C11:AG11,{21;23;24;621;623;624;721;723;724}))*8))+(SUMPRODUCT((COUNTIF(C11:AG11,{999}))*4))</f>
        <v>0</v>
      </c>
      <c r="T27" s="238"/>
      <c r="U27" s="239">
        <f>(SUMPRODUCT((COUNTIF($C11:$AG11,{601;602;603;604;611;612;613;614;621;623}))))</f>
        <v>0</v>
      </c>
      <c r="V27" s="239"/>
      <c r="W27" s="326">
        <f>(SUMPRODUCT((COUNTIF($C11:$AG11,{701;702;703;704;711;712;713;714;721;723}))))</f>
        <v>0</v>
      </c>
      <c r="X27" s="326"/>
      <c r="Y27" s="240">
        <f>(SUMPRODUCT((COUNTIF($C11:$AG11,{1;2;11;12;21;601;602;611;612;621;701;702;711;712;721}))))</f>
        <v>0</v>
      </c>
      <c r="Z27" s="240"/>
      <c r="AA27" s="331">
        <v>0</v>
      </c>
      <c r="AB27" s="332"/>
      <c r="AC27" s="341">
        <f>COUNTIF(C11:AG11,"&lt;999")+2*(COUNTIF(C11:AG11,"&gt;=999"))</f>
        <v>0</v>
      </c>
      <c r="AD27" s="341"/>
      <c r="AE27" s="333">
        <f t="shared" si="8"/>
        <v>0</v>
      </c>
      <c r="AF27" s="334"/>
      <c r="AG27" s="184">
        <f t="shared" si="9"/>
        <v>0</v>
      </c>
      <c r="AH27" s="185"/>
      <c r="AI27" s="182"/>
      <c r="AJ27" s="183"/>
      <c r="AK27" s="122"/>
      <c r="AL27" s="3"/>
      <c r="AM27" s="362"/>
      <c r="AN27" s="363"/>
      <c r="AO27" s="286"/>
      <c r="AP27" s="286"/>
      <c r="AQ27" s="284"/>
      <c r="AR27" s="282"/>
    </row>
    <row r="28" spans="1:44" ht="16.5" thickTop="1" x14ac:dyDescent="0.25">
      <c r="A28" s="256" t="s">
        <v>11</v>
      </c>
      <c r="B28" s="257"/>
      <c r="C28" s="271">
        <f t="shared" si="0"/>
        <v>0</v>
      </c>
      <c r="D28" s="272"/>
      <c r="E28" s="8">
        <v>60</v>
      </c>
      <c r="F28" s="301">
        <f>COUNTIF(C12:AG12,"CX")+COUNTIF(C12:AG12,"CV")+COUNTIF(C12:AG12,"CHR")+COUNTIF(C12:AG12,"CWR")+COUNTIF(C12:AG12,"CX RX")/2+COUNTIF(C12:AG12,"RX CX")/2+COUNTIF(C12:AG12,"&lt;999 CX")/2</f>
        <v>0</v>
      </c>
      <c r="G28" s="302"/>
      <c r="H28" s="13">
        <v>59</v>
      </c>
      <c r="I28" s="15">
        <f t="shared" si="1"/>
        <v>-60</v>
      </c>
      <c r="J28" s="16">
        <f t="shared" si="2"/>
        <v>-59</v>
      </c>
      <c r="K28" s="243">
        <f t="shared" si="4"/>
        <v>0</v>
      </c>
      <c r="L28" s="244"/>
      <c r="M28" s="258">
        <f t="shared" si="5"/>
        <v>0</v>
      </c>
      <c r="N28" s="259"/>
      <c r="O28" s="260">
        <f t="shared" si="6"/>
        <v>0</v>
      </c>
      <c r="P28" s="260"/>
      <c r="Q28" s="235">
        <f t="shared" si="7"/>
        <v>0</v>
      </c>
      <c r="R28" s="235"/>
      <c r="S28" s="238">
        <f>(SUMPRODUCT((COUNTIF(C12:AG12,{1;3;4;5;11;12;13;14;601;603;604;611;613;614;701;702;703;711;714;713;721}))*2))+(SUMPRODUCT((COUNTIF(C12:AG12,{21;23;24;621;623;624;721;723;724}))*8))+(SUMPRODUCT((COUNTIF(C12:AG12,{999}))*4))</f>
        <v>0</v>
      </c>
      <c r="T28" s="238"/>
      <c r="U28" s="239">
        <f>(SUMPRODUCT((COUNTIF($C12:$AG12,{601;602;603;604;611;612;613;614;621;623}))))</f>
        <v>0</v>
      </c>
      <c r="V28" s="239"/>
      <c r="W28" s="326">
        <f>(SUMPRODUCT((COUNTIF($C12:$AG12,{701;702;703;704;711;712;713;714;721;723}))))</f>
        <v>0</v>
      </c>
      <c r="X28" s="326"/>
      <c r="Y28" s="240">
        <f>(SUMPRODUCT((COUNTIF($C12:$AG12,{1;2;11;12;21;601;602;611;612;621;701;702;711;712;721}))))</f>
        <v>0</v>
      </c>
      <c r="Z28" s="240"/>
      <c r="AA28" s="331">
        <v>0</v>
      </c>
      <c r="AB28" s="332"/>
      <c r="AC28" s="341">
        <f>COUNTIF(C12:AF12,"&lt;999")+2*(COUNTIF(C12:AF12,"&gt;=999"))</f>
        <v>0</v>
      </c>
      <c r="AD28" s="341"/>
      <c r="AE28" s="333">
        <f t="shared" si="8"/>
        <v>0</v>
      </c>
      <c r="AF28" s="334"/>
      <c r="AG28" s="184">
        <f t="shared" si="9"/>
        <v>0</v>
      </c>
      <c r="AH28" s="185"/>
      <c r="AI28" s="182"/>
      <c r="AJ28" s="183"/>
      <c r="AK28" s="122"/>
    </row>
    <row r="29" spans="1:44" ht="16.5" thickBot="1" x14ac:dyDescent="0.3">
      <c r="A29" s="305" t="s">
        <v>13</v>
      </c>
      <c r="B29" s="306"/>
      <c r="C29" s="271">
        <f t="shared" si="0"/>
        <v>0</v>
      </c>
      <c r="D29" s="272"/>
      <c r="E29" s="9">
        <v>65</v>
      </c>
      <c r="F29" s="299">
        <f>COUNTIF(C13:AG13,"CX")+COUNTIF(C13:AG13,"CV")+COUNTIF(C13:AG13,"CHR")+COUNTIF(C13:AG13,"CWR")+COUNTIF(C13:AG13,"CX RX")/2+COUNTIF(C13:AG13,"RX CX")/2+COUNTIF(C13:AG13,"&lt;999 CX")/2+COUNTIF(C13:AG13,"CXOZ")</f>
        <v>0</v>
      </c>
      <c r="G29" s="300"/>
      <c r="H29" s="14">
        <v>65</v>
      </c>
      <c r="I29" s="15">
        <f t="shared" si="1"/>
        <v>-65</v>
      </c>
      <c r="J29" s="16">
        <f t="shared" si="2"/>
        <v>-65</v>
      </c>
      <c r="K29" s="243">
        <f t="shared" si="4"/>
        <v>0</v>
      </c>
      <c r="L29" s="244"/>
      <c r="M29" s="241">
        <f t="shared" si="5"/>
        <v>4</v>
      </c>
      <c r="N29" s="242"/>
      <c r="O29" s="260">
        <f t="shared" si="6"/>
        <v>0</v>
      </c>
      <c r="P29" s="260"/>
      <c r="Q29" s="235">
        <f>COUNT(C13:AG13)+COUNTIF(C13:AG13,"VO")+COUNTIF(C13:AG13,"FO")</f>
        <v>0</v>
      </c>
      <c r="R29" s="235"/>
      <c r="S29" s="238">
        <f>(SUMPRODUCT((COUNTIF(C13:AG13,{1;3;4;5;11;12;13;14;601;603;604;611;613;614;701;702;703;711;714;713;721}))*2))+(SUMPRODUCT((COUNTIF(C13:AG13,{21;23;24;621;623;624;721;723;724}))*8))+(SUMPRODUCT((COUNTIF(C13:AG13,{999}))*4))</f>
        <v>0</v>
      </c>
      <c r="T29" s="238"/>
      <c r="U29" s="239">
        <f>(SUMPRODUCT((COUNTIF($C13:$AG13,{601;602;603;604;611;612;613;614;621;623}))))</f>
        <v>0</v>
      </c>
      <c r="V29" s="239"/>
      <c r="W29" s="326">
        <f>(SUMPRODUCT((COUNTIF($C13:$AG13,{701;702;703;704;711;712;713;714;721;723}))))</f>
        <v>0</v>
      </c>
      <c r="X29" s="326"/>
      <c r="Y29" s="240">
        <f>(SUMPRODUCT((COUNTIF($C13:$AG13,{1;2;11;12;21;601;602;611;612;621;701;702;711;712;721}))))</f>
        <v>0</v>
      </c>
      <c r="Z29" s="240"/>
      <c r="AA29" s="335">
        <v>0</v>
      </c>
      <c r="AB29" s="336"/>
      <c r="AC29" s="341">
        <f>COUNTIF(C13:AG13,"&lt;999")+2*(COUNTIF(C13:AG13,"&gt;=999"))</f>
        <v>0</v>
      </c>
      <c r="AD29" s="341"/>
      <c r="AE29" s="364">
        <f t="shared" si="8"/>
        <v>0</v>
      </c>
      <c r="AF29" s="365"/>
      <c r="AG29" s="184">
        <f>COUNTIF(C13:AG13,"NO4")</f>
        <v>0</v>
      </c>
      <c r="AH29" s="185"/>
      <c r="AI29" s="182"/>
      <c r="AJ29" s="183"/>
      <c r="AK29" s="122"/>
    </row>
    <row r="30" spans="1:44" ht="16.5" thickTop="1" x14ac:dyDescent="0.25">
      <c r="A30" s="262" t="s">
        <v>16</v>
      </c>
      <c r="B30" s="263"/>
      <c r="C30" s="295">
        <f>SUM(C18:D29)</f>
        <v>16</v>
      </c>
      <c r="D30" s="296"/>
      <c r="E30" s="296"/>
      <c r="F30" s="303">
        <f>SUM(F18:G29)</f>
        <v>20</v>
      </c>
      <c r="G30" s="303"/>
      <c r="H30" s="303"/>
      <c r="I30" s="307"/>
      <c r="J30" s="307"/>
      <c r="K30" s="310">
        <f>SUM(K18:L29)</f>
        <v>6</v>
      </c>
      <c r="L30" s="310"/>
      <c r="M30" s="312">
        <f>SUM(M18:N29)</f>
        <v>11</v>
      </c>
      <c r="N30" s="312"/>
      <c r="O30" s="315">
        <f>SUM(O18:P29)</f>
        <v>4</v>
      </c>
      <c r="P30" s="315"/>
      <c r="Q30" s="320">
        <f>SUM(Q18:R29)</f>
        <v>71</v>
      </c>
      <c r="R30" s="320"/>
      <c r="S30" s="322">
        <f>SUM(S18:T29)</f>
        <v>266</v>
      </c>
      <c r="T30" s="322"/>
      <c r="U30" s="324">
        <f>SUM(U18:V29)</f>
        <v>10</v>
      </c>
      <c r="V30" s="324"/>
      <c r="W30" s="327">
        <f>SUM(W18:X29)</f>
        <v>12</v>
      </c>
      <c r="X30" s="327"/>
      <c r="Y30" s="303">
        <f>SUM(Y18:Z29)</f>
        <v>36</v>
      </c>
      <c r="Z30" s="303"/>
      <c r="AA30" s="337">
        <f>SUM(AA18:AB29)</f>
        <v>0</v>
      </c>
      <c r="AB30" s="338"/>
      <c r="AC30" s="342">
        <f>SUM(AC18:AD29)</f>
        <v>70</v>
      </c>
      <c r="AD30" s="343"/>
      <c r="AE30" s="366">
        <f>SUM(AE18:AF29)</f>
        <v>1</v>
      </c>
      <c r="AF30" s="367"/>
      <c r="AG30" s="384">
        <f>SUM(AG18:AG29)</f>
        <v>0</v>
      </c>
      <c r="AH30" s="385"/>
      <c r="AI30" s="123"/>
      <c r="AJ30" s="124"/>
      <c r="AK30" s="122"/>
    </row>
    <row r="31" spans="1:44" ht="16.5" thickBot="1" x14ac:dyDescent="0.3">
      <c r="A31" s="293"/>
      <c r="B31" s="294"/>
      <c r="C31" s="297"/>
      <c r="D31" s="298"/>
      <c r="E31" s="298"/>
      <c r="F31" s="304"/>
      <c r="G31" s="304"/>
      <c r="H31" s="304"/>
      <c r="I31" s="308"/>
      <c r="J31" s="308"/>
      <c r="K31" s="311"/>
      <c r="L31" s="311"/>
      <c r="M31" s="313"/>
      <c r="N31" s="313"/>
      <c r="O31" s="316"/>
      <c r="P31" s="316"/>
      <c r="Q31" s="321"/>
      <c r="R31" s="321"/>
      <c r="S31" s="323"/>
      <c r="T31" s="323"/>
      <c r="U31" s="325"/>
      <c r="V31" s="325"/>
      <c r="W31" s="328"/>
      <c r="X31" s="328"/>
      <c r="Y31" s="304"/>
      <c r="Z31" s="304"/>
      <c r="AA31" s="339"/>
      <c r="AB31" s="340"/>
      <c r="AC31" s="344"/>
      <c r="AD31" s="345"/>
      <c r="AE31" s="368"/>
      <c r="AF31" s="364"/>
      <c r="AG31" s="386"/>
      <c r="AH31" s="387"/>
      <c r="AI31" s="123"/>
      <c r="AJ31" s="124"/>
      <c r="AK31" s="122"/>
    </row>
    <row r="32" spans="1:44" ht="16.5" thickTop="1" x14ac:dyDescent="0.25">
      <c r="AI32" s="122"/>
      <c r="AJ32" s="122"/>
      <c r="AK32" s="122"/>
    </row>
    <row r="33" spans="3:40" x14ac:dyDescent="0.25">
      <c r="AH33" s="253"/>
      <c r="AI33" s="253"/>
      <c r="AJ33" s="2"/>
      <c r="AK33" s="2"/>
      <c r="AL33" s="2"/>
      <c r="AM33" s="2"/>
      <c r="AN33" s="2"/>
    </row>
    <row r="34" spans="3:40" x14ac:dyDescent="0.25">
      <c r="C34" s="351" t="s">
        <v>51</v>
      </c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1"/>
      <c r="T34" s="351"/>
      <c r="U34" s="351"/>
      <c r="V34" s="351"/>
      <c r="W34" s="351"/>
      <c r="X34" s="351"/>
      <c r="Y34" s="351"/>
      <c r="Z34" s="351"/>
      <c r="AA34" s="351"/>
      <c r="AB34" s="351"/>
      <c r="AC34" s="351"/>
      <c r="AD34" s="351"/>
      <c r="AE34" s="351"/>
      <c r="AF34" s="351"/>
      <c r="AG34" s="23"/>
      <c r="AH34" s="23"/>
      <c r="AI34" s="23"/>
      <c r="AJ34" s="23"/>
      <c r="AK34" s="23"/>
      <c r="AL34" s="23"/>
    </row>
    <row r="35" spans="3:40" x14ac:dyDescent="0.25"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2"/>
      <c r="T35" s="352"/>
      <c r="U35" s="352"/>
      <c r="V35" s="352"/>
      <c r="W35" s="352"/>
      <c r="X35" s="352"/>
      <c r="Y35" s="352"/>
      <c r="Z35" s="352"/>
      <c r="AA35" s="352"/>
      <c r="AB35" s="352"/>
      <c r="AC35" s="352"/>
      <c r="AD35" s="352"/>
      <c r="AE35" s="352"/>
      <c r="AF35" s="352"/>
      <c r="AG35" s="24"/>
      <c r="AH35" s="24"/>
      <c r="AI35" s="24"/>
      <c r="AJ35" s="24"/>
      <c r="AK35" s="24"/>
      <c r="AL35" s="24"/>
    </row>
    <row r="36" spans="3:40" x14ac:dyDescent="0.25">
      <c r="C36" s="353" t="s">
        <v>52</v>
      </c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3"/>
      <c r="T36" s="353"/>
      <c r="U36" s="353"/>
      <c r="V36" s="353"/>
      <c r="W36" s="353"/>
      <c r="X36" s="353"/>
      <c r="Y36" s="353"/>
      <c r="Z36" s="353"/>
      <c r="AA36" s="353"/>
      <c r="AB36" s="353"/>
      <c r="AC36" s="353"/>
      <c r="AD36" s="353"/>
      <c r="AE36" s="353"/>
      <c r="AF36" s="353"/>
      <c r="AG36" s="25"/>
      <c r="AH36" s="25"/>
      <c r="AI36" s="25"/>
      <c r="AJ36" s="25"/>
      <c r="AK36" s="25"/>
      <c r="AL36" s="25"/>
    </row>
    <row r="37" spans="3:40" ht="19.5" x14ac:dyDescent="0.25">
      <c r="C37" s="354">
        <v>-2.1369863009999999</v>
      </c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4"/>
      <c r="O37" s="354"/>
      <c r="P37" s="354"/>
      <c r="Q37" s="354"/>
      <c r="R37" s="354"/>
      <c r="S37" s="354"/>
      <c r="T37" s="354"/>
      <c r="U37" s="354"/>
      <c r="V37" s="354"/>
      <c r="W37" s="354"/>
      <c r="X37" s="354"/>
      <c r="Y37" s="354"/>
      <c r="Z37" s="354"/>
      <c r="AA37" s="354"/>
      <c r="AB37" s="354"/>
      <c r="AC37" s="354"/>
      <c r="AD37" s="354"/>
      <c r="AE37" s="354"/>
      <c r="AF37" s="354"/>
      <c r="AG37" s="26"/>
      <c r="AH37" s="26"/>
      <c r="AI37" s="26"/>
      <c r="AJ37" s="26"/>
      <c r="AK37" s="26"/>
      <c r="AL37" s="26"/>
    </row>
    <row r="38" spans="3:40" x14ac:dyDescent="0.25">
      <c r="C38" s="355" t="s">
        <v>54</v>
      </c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355"/>
      <c r="AA38" s="355"/>
      <c r="AB38" s="355"/>
      <c r="AC38" s="355"/>
      <c r="AD38" s="355"/>
      <c r="AE38" s="355"/>
      <c r="AF38" s="355"/>
      <c r="AG38" s="27"/>
      <c r="AH38" s="27"/>
      <c r="AI38" s="27"/>
      <c r="AJ38" s="27"/>
      <c r="AK38" s="27"/>
      <c r="AL38" s="27"/>
    </row>
    <row r="39" spans="3:40" ht="19.5" x14ac:dyDescent="0.25">
      <c r="C39" s="354">
        <v>-2</v>
      </c>
      <c r="D39" s="354"/>
      <c r="E39" s="354"/>
      <c r="F39" s="354"/>
      <c r="G39" s="354"/>
      <c r="H39" s="354"/>
      <c r="I39" s="354"/>
      <c r="J39" s="354"/>
      <c r="K39" s="354"/>
      <c r="L39" s="354"/>
      <c r="M39" s="354"/>
      <c r="N39" s="354"/>
      <c r="O39" s="354"/>
      <c r="P39" s="354"/>
      <c r="Q39" s="354"/>
      <c r="R39" s="354"/>
      <c r="S39" s="354"/>
      <c r="T39" s="354"/>
      <c r="U39" s="354"/>
      <c r="V39" s="354"/>
      <c r="W39" s="354"/>
      <c r="X39" s="354"/>
      <c r="Y39" s="354"/>
      <c r="Z39" s="354"/>
      <c r="AA39" s="354"/>
      <c r="AB39" s="354"/>
      <c r="AC39" s="354"/>
      <c r="AD39" s="354"/>
      <c r="AE39" s="354"/>
      <c r="AF39" s="354"/>
      <c r="AG39" s="26"/>
      <c r="AH39" s="26"/>
      <c r="AI39" s="26"/>
      <c r="AJ39" s="26"/>
      <c r="AK39" s="26"/>
      <c r="AL39" s="26"/>
    </row>
    <row r="40" spans="3:40" x14ac:dyDescent="0.25">
      <c r="C40" s="351" t="s">
        <v>53</v>
      </c>
      <c r="D40" s="351"/>
      <c r="E40" s="351"/>
      <c r="F40" s="351"/>
      <c r="G40" s="351"/>
      <c r="H40" s="351"/>
      <c r="I40" s="351"/>
      <c r="J40" s="351"/>
      <c r="K40" s="351"/>
      <c r="L40" s="351"/>
      <c r="M40" s="351"/>
      <c r="N40" s="351"/>
      <c r="O40" s="351"/>
      <c r="P40" s="351"/>
      <c r="Q40" s="351"/>
      <c r="R40" s="351"/>
      <c r="S40" s="351"/>
      <c r="T40" s="351"/>
      <c r="U40" s="351"/>
      <c r="V40" s="351"/>
      <c r="W40" s="351"/>
      <c r="X40" s="351"/>
      <c r="Y40" s="351"/>
      <c r="Z40" s="351"/>
      <c r="AA40" s="351"/>
      <c r="AB40" s="351"/>
      <c r="AC40" s="351"/>
      <c r="AD40" s="351"/>
      <c r="AE40" s="351"/>
      <c r="AF40" s="351"/>
      <c r="AG40" s="23"/>
      <c r="AH40" s="23"/>
      <c r="AI40" s="23"/>
      <c r="AJ40" s="23"/>
      <c r="AK40" s="23"/>
      <c r="AL40" s="23"/>
    </row>
    <row r="41" spans="3:40" x14ac:dyDescent="0.25">
      <c r="AH41" s="3"/>
      <c r="AI41" s="3"/>
      <c r="AJ41" s="3"/>
      <c r="AK41" s="2"/>
      <c r="AL41" s="3"/>
    </row>
    <row r="42" spans="3:40" x14ac:dyDescent="0.25">
      <c r="AH42" s="3"/>
      <c r="AI42" s="3"/>
      <c r="AJ42" s="3"/>
      <c r="AK42" s="2"/>
      <c r="AL42" s="3"/>
    </row>
    <row r="43" spans="3:40" x14ac:dyDescent="0.25">
      <c r="AH43" s="3"/>
      <c r="AI43" s="3"/>
      <c r="AJ43" s="3"/>
      <c r="AK43" s="2"/>
      <c r="AL43" s="3"/>
    </row>
  </sheetData>
  <mergeCells count="302">
    <mergeCell ref="AG29:AH29"/>
    <mergeCell ref="AG28:AH28"/>
    <mergeCell ref="AG27:AH27"/>
    <mergeCell ref="AG26:AH26"/>
    <mergeCell ref="AG30:AH31"/>
    <mergeCell ref="AI29:AJ29"/>
    <mergeCell ref="AI28:AJ28"/>
    <mergeCell ref="AI27:AJ27"/>
    <mergeCell ref="AI26:AJ26"/>
    <mergeCell ref="C34:AF34"/>
    <mergeCell ref="C35:AF35"/>
    <mergeCell ref="C36:AF36"/>
    <mergeCell ref="C37:AF37"/>
    <mergeCell ref="C38:AF38"/>
    <mergeCell ref="C39:AF39"/>
    <mergeCell ref="C40:AF40"/>
    <mergeCell ref="AO1:AP1"/>
    <mergeCell ref="AM4:AN4"/>
    <mergeCell ref="AM26:AN27"/>
    <mergeCell ref="AE27:AF27"/>
    <mergeCell ref="AE28:AF28"/>
    <mergeCell ref="AE29:AF29"/>
    <mergeCell ref="AE30:AF31"/>
    <mergeCell ref="AM1:AN1"/>
    <mergeCell ref="AM2:AN2"/>
    <mergeCell ref="AM3:AN3"/>
    <mergeCell ref="AM5:AN5"/>
    <mergeCell ref="AM6:AN6"/>
    <mergeCell ref="AM7:AN7"/>
    <mergeCell ref="AM8:AN8"/>
    <mergeCell ref="AM9:AN9"/>
    <mergeCell ref="AM10:AN10"/>
    <mergeCell ref="AM11:AN11"/>
    <mergeCell ref="AH33:AI33"/>
    <mergeCell ref="AC29:AD29"/>
    <mergeCell ref="AC30:AD31"/>
    <mergeCell ref="AE17:AF17"/>
    <mergeCell ref="AE18:AF18"/>
    <mergeCell ref="AE19:AF19"/>
    <mergeCell ref="AE20:AF20"/>
    <mergeCell ref="AE21:AF21"/>
    <mergeCell ref="AE22:AF22"/>
    <mergeCell ref="AE23:AF23"/>
    <mergeCell ref="AE24:AF24"/>
    <mergeCell ref="AC23:AD23"/>
    <mergeCell ref="AC24:AD24"/>
    <mergeCell ref="AC25:AD25"/>
    <mergeCell ref="AC26:AD26"/>
    <mergeCell ref="AC27:AD27"/>
    <mergeCell ref="AC28:AD28"/>
    <mergeCell ref="AC17:AD17"/>
    <mergeCell ref="AC18:AD18"/>
    <mergeCell ref="AC19:AD19"/>
    <mergeCell ref="AC20:AD20"/>
    <mergeCell ref="AC21:AD21"/>
    <mergeCell ref="AC22:AD22"/>
    <mergeCell ref="AE25:AF25"/>
    <mergeCell ref="AE26:AF26"/>
    <mergeCell ref="AA27:AB27"/>
    <mergeCell ref="AA28:AB28"/>
    <mergeCell ref="AA29:AB29"/>
    <mergeCell ref="Y30:Z31"/>
    <mergeCell ref="AA30:AB31"/>
    <mergeCell ref="Y28:Z28"/>
    <mergeCell ref="Y29:Z29"/>
    <mergeCell ref="Y26:Z26"/>
    <mergeCell ref="Y27:Z27"/>
    <mergeCell ref="W24:X24"/>
    <mergeCell ref="W25:X25"/>
    <mergeCell ref="W26:X26"/>
    <mergeCell ref="AA18:AB18"/>
    <mergeCell ref="AA19:AB19"/>
    <mergeCell ref="AA20:AB20"/>
    <mergeCell ref="AA21:AB21"/>
    <mergeCell ref="AA22:AB22"/>
    <mergeCell ref="AA23:AB23"/>
    <mergeCell ref="AA24:AB24"/>
    <mergeCell ref="AA25:AB25"/>
    <mergeCell ref="Y22:Z22"/>
    <mergeCell ref="Y23:Z23"/>
    <mergeCell ref="Y24:Z24"/>
    <mergeCell ref="Y25:Z25"/>
    <mergeCell ref="AA26:AB26"/>
    <mergeCell ref="W18:X18"/>
    <mergeCell ref="Q30:R31"/>
    <mergeCell ref="S30:T31"/>
    <mergeCell ref="U30:V31"/>
    <mergeCell ref="Q29:R29"/>
    <mergeCell ref="Q26:R26"/>
    <mergeCell ref="Q27:R27"/>
    <mergeCell ref="Q28:R28"/>
    <mergeCell ref="Q25:R25"/>
    <mergeCell ref="W19:X19"/>
    <mergeCell ref="W20:X20"/>
    <mergeCell ref="W21:X21"/>
    <mergeCell ref="W22:X22"/>
    <mergeCell ref="W23:X23"/>
    <mergeCell ref="U23:V23"/>
    <mergeCell ref="S23:T23"/>
    <mergeCell ref="W30:X31"/>
    <mergeCell ref="S27:T27"/>
    <mergeCell ref="W27:X27"/>
    <mergeCell ref="W28:X28"/>
    <mergeCell ref="W29:X29"/>
    <mergeCell ref="S28:T28"/>
    <mergeCell ref="S29:T29"/>
    <mergeCell ref="U24:V24"/>
    <mergeCell ref="U25:V25"/>
    <mergeCell ref="U26:V26"/>
    <mergeCell ref="U27:V27"/>
    <mergeCell ref="U28:V28"/>
    <mergeCell ref="U29:V29"/>
    <mergeCell ref="S24:T24"/>
    <mergeCell ref="S25:T25"/>
    <mergeCell ref="S26:T26"/>
    <mergeCell ref="M30:N31"/>
    <mergeCell ref="O17:P17"/>
    <mergeCell ref="O30:P31"/>
    <mergeCell ref="O18:P18"/>
    <mergeCell ref="O19:P19"/>
    <mergeCell ref="O29:P29"/>
    <mergeCell ref="O23:P23"/>
    <mergeCell ref="O24:P24"/>
    <mergeCell ref="O25:P25"/>
    <mergeCell ref="M17:N17"/>
    <mergeCell ref="M18:N18"/>
    <mergeCell ref="M19:N19"/>
    <mergeCell ref="M20:N20"/>
    <mergeCell ref="M21:N21"/>
    <mergeCell ref="M22:N22"/>
    <mergeCell ref="M23:N23"/>
    <mergeCell ref="M24:N24"/>
    <mergeCell ref="I30:J31"/>
    <mergeCell ref="K17:L17"/>
    <mergeCell ref="K18:L18"/>
    <mergeCell ref="K19:L19"/>
    <mergeCell ref="K20:L20"/>
    <mergeCell ref="K21:L21"/>
    <mergeCell ref="K22:L22"/>
    <mergeCell ref="K23:L23"/>
    <mergeCell ref="F24:G24"/>
    <mergeCell ref="F25:G25"/>
    <mergeCell ref="F26:G26"/>
    <mergeCell ref="F27:G27"/>
    <mergeCell ref="F28:G28"/>
    <mergeCell ref="F29:G29"/>
    <mergeCell ref="K30:L31"/>
    <mergeCell ref="A30:B31"/>
    <mergeCell ref="C30:E31"/>
    <mergeCell ref="F17:H17"/>
    <mergeCell ref="F18:G18"/>
    <mergeCell ref="F19:G19"/>
    <mergeCell ref="F20:G20"/>
    <mergeCell ref="F21:G21"/>
    <mergeCell ref="F22:G22"/>
    <mergeCell ref="F23:G23"/>
    <mergeCell ref="C24:D24"/>
    <mergeCell ref="C25:D25"/>
    <mergeCell ref="C26:D26"/>
    <mergeCell ref="C27:D27"/>
    <mergeCell ref="C28:D28"/>
    <mergeCell ref="C29:D29"/>
    <mergeCell ref="C18:D18"/>
    <mergeCell ref="C19:D19"/>
    <mergeCell ref="C20:D20"/>
    <mergeCell ref="F30:H31"/>
    <mergeCell ref="A29:B29"/>
    <mergeCell ref="AQ18:AQ19"/>
    <mergeCell ref="AM19:AN19"/>
    <mergeCell ref="AR18:AR19"/>
    <mergeCell ref="AP18:AP19"/>
    <mergeCell ref="AM21:AN21"/>
    <mergeCell ref="AQ20:AQ21"/>
    <mergeCell ref="AR20:AR21"/>
    <mergeCell ref="AR26:AR27"/>
    <mergeCell ref="AQ26:AQ27"/>
    <mergeCell ref="AP26:AP27"/>
    <mergeCell ref="AO26:AO27"/>
    <mergeCell ref="AQ22:AQ23"/>
    <mergeCell ref="AR22:AR23"/>
    <mergeCell ref="AM24:AN24"/>
    <mergeCell ref="AO24:AO25"/>
    <mergeCell ref="AP24:AP25"/>
    <mergeCell ref="AQ24:AQ25"/>
    <mergeCell ref="AR24:AR25"/>
    <mergeCell ref="AM22:AN22"/>
    <mergeCell ref="AO22:AO23"/>
    <mergeCell ref="AP20:AP21"/>
    <mergeCell ref="AO20:AO21"/>
    <mergeCell ref="A10:B10"/>
    <mergeCell ref="A11:B11"/>
    <mergeCell ref="A12:B12"/>
    <mergeCell ref="A13:B13"/>
    <mergeCell ref="C21:D21"/>
    <mergeCell ref="C22:D22"/>
    <mergeCell ref="C23:D23"/>
    <mergeCell ref="A24:B24"/>
    <mergeCell ref="A25:B25"/>
    <mergeCell ref="A20:B20"/>
    <mergeCell ref="A21:B21"/>
    <mergeCell ref="A22:B22"/>
    <mergeCell ref="A23:B23"/>
    <mergeCell ref="A1:B1"/>
    <mergeCell ref="A2:B2"/>
    <mergeCell ref="A3:B3"/>
    <mergeCell ref="A4:B4"/>
    <mergeCell ref="A5:B5"/>
    <mergeCell ref="A6:B6"/>
    <mergeCell ref="A7:B7"/>
    <mergeCell ref="A8:B8"/>
    <mergeCell ref="A9:B9"/>
    <mergeCell ref="Q24:R24"/>
    <mergeCell ref="A17:B17"/>
    <mergeCell ref="C17:E17"/>
    <mergeCell ref="A26:B26"/>
    <mergeCell ref="K24:L24"/>
    <mergeCell ref="K25:L25"/>
    <mergeCell ref="K26:L26"/>
    <mergeCell ref="K27:L27"/>
    <mergeCell ref="K28:L28"/>
    <mergeCell ref="M25:N25"/>
    <mergeCell ref="O20:P20"/>
    <mergeCell ref="O21:P21"/>
    <mergeCell ref="O22:P22"/>
    <mergeCell ref="O26:P26"/>
    <mergeCell ref="O27:P27"/>
    <mergeCell ref="O28:P28"/>
    <mergeCell ref="I17:J17"/>
    <mergeCell ref="A27:B27"/>
    <mergeCell ref="A28:B28"/>
    <mergeCell ref="A18:B18"/>
    <mergeCell ref="A19:B19"/>
    <mergeCell ref="M26:N26"/>
    <mergeCell ref="M27:N27"/>
    <mergeCell ref="M28:N28"/>
    <mergeCell ref="M29:N29"/>
    <mergeCell ref="K29:L29"/>
    <mergeCell ref="AI18:AJ18"/>
    <mergeCell ref="AG20:AH20"/>
    <mergeCell ref="AG19:AH19"/>
    <mergeCell ref="AG18:AH18"/>
    <mergeCell ref="Q17:R17"/>
    <mergeCell ref="Q18:R18"/>
    <mergeCell ref="Q19:R19"/>
    <mergeCell ref="S17:T17"/>
    <mergeCell ref="U17:V17"/>
    <mergeCell ref="S18:T18"/>
    <mergeCell ref="S19:T19"/>
    <mergeCell ref="S20:T20"/>
    <mergeCell ref="U18:V18"/>
    <mergeCell ref="U19:V19"/>
    <mergeCell ref="U20:V20"/>
    <mergeCell ref="Y17:Z17"/>
    <mergeCell ref="AA17:AB17"/>
    <mergeCell ref="Y18:Z18"/>
    <mergeCell ref="Y19:Z19"/>
    <mergeCell ref="Y20:Z20"/>
    <mergeCell ref="W17:X17"/>
    <mergeCell ref="Q20:R20"/>
    <mergeCell ref="Q21:R21"/>
    <mergeCell ref="Q22:R22"/>
    <mergeCell ref="Q23:R23"/>
    <mergeCell ref="AM23:AN23"/>
    <mergeCell ref="AI21:AJ21"/>
    <mergeCell ref="AI20:AJ20"/>
    <mergeCell ref="AI19:AJ19"/>
    <mergeCell ref="S21:T21"/>
    <mergeCell ref="U21:V21"/>
    <mergeCell ref="U22:V22"/>
    <mergeCell ref="S22:T22"/>
    <mergeCell ref="Y21:Z21"/>
    <mergeCell ref="AI23:AJ23"/>
    <mergeCell ref="AI22:AJ22"/>
    <mergeCell ref="AG23:AH23"/>
    <mergeCell ref="AG22:AH22"/>
    <mergeCell ref="AH1:AK1"/>
    <mergeCell ref="AH2:AK2"/>
    <mergeCell ref="AH3:AK3"/>
    <mergeCell ref="AH4:AK4"/>
    <mergeCell ref="AH5:AK5"/>
    <mergeCell ref="AH8:AK8"/>
    <mergeCell ref="AM12:AN12"/>
    <mergeCell ref="AM13:AN13"/>
    <mergeCell ref="AH9:AK9"/>
    <mergeCell ref="AH10:AK10"/>
    <mergeCell ref="AH11:AK11"/>
    <mergeCell ref="AH12:AK12"/>
    <mergeCell ref="AH13:AK13"/>
    <mergeCell ref="AH6:AK7"/>
    <mergeCell ref="AG17:AH17"/>
    <mergeCell ref="AI17:AJ17"/>
    <mergeCell ref="AG21:AH21"/>
    <mergeCell ref="AM17:AN17"/>
    <mergeCell ref="AM18:AN18"/>
    <mergeCell ref="AO18:AO19"/>
    <mergeCell ref="AM25:AN25"/>
    <mergeCell ref="AP22:AP23"/>
    <mergeCell ref="AM20:AN20"/>
    <mergeCell ref="AI24:AJ24"/>
    <mergeCell ref="AI25:AJ25"/>
    <mergeCell ref="AG25:AH25"/>
    <mergeCell ref="AG24:AH24"/>
  </mergeCells>
  <phoneticPr fontId="17" type="noConversion"/>
  <conditionalFormatting sqref="AP2 AP2:AP14">
    <cfRule type="expression" dxfId="20" priority="20">
      <formula>COUNTIF($AP2,"&gt;19")</formula>
    </cfRule>
  </conditionalFormatting>
  <conditionalFormatting sqref="C2:AG3 C13:E13 C4:G4 I4:N4 W4:AB4 AD4:AG4 C5:D5 F5:K5 M5:R5 T5:Y5 D6:I6 AA5:AG5 K6:P6 R6:W6 Y6:AD6 AF6:AG6 C7:F7 H7:M7 O7:T7 V7:AA7 AC7:AG7 C8:D8 F8:K8 M8:R8 T8:Y8 AA8:AF8 C9:H9 J9:O9 Q9:V9 X9:AC9 AE9:AG9 C10:E10 G10:L10 N10:S10 U10:Z10 AB10:AG10 C11 E11:J11 L11:Q11 S11:X11 Z11:AE11 AG11 C12:G12 P12:U12 W12:AB12 AD12:AG12 G13:L13 N13:S13 U13:Z13 AB13:AG13 I12:N12 P4:U4">
    <cfRule type="containsText" dxfId="19" priority="9" operator="containsText" text="P">
      <formula>NOT(ISERROR(SEARCH("P",C2)))</formula>
    </cfRule>
    <cfRule type="containsText" dxfId="18" priority="11" operator="containsText" text="D">
      <formula>NOT(ISERROR(SEARCH("D",C2)))</formula>
    </cfRule>
    <cfRule type="containsText" dxfId="17" priority="12" operator="containsText" text="MM">
      <formula>NOT(ISERROR(SEARCH("MM",C2)))</formula>
    </cfRule>
    <cfRule type="containsText" dxfId="16" priority="13" operator="containsText" text="A">
      <formula>NOT(ISERROR(SEARCH("A",C2)))</formula>
    </cfRule>
    <cfRule type="containsText" dxfId="15" priority="14" operator="containsText" text="M">
      <formula>NOT(ISERROR(SEARCH("M",C2)))</formula>
    </cfRule>
  </conditionalFormatting>
  <conditionalFormatting sqref="V4">
    <cfRule type="containsText" dxfId="14" priority="3" operator="containsText" text="P">
      <formula>NOT(ISERROR(SEARCH("P",V4)))</formula>
    </cfRule>
    <cfRule type="containsText" dxfId="13" priority="5" operator="containsText" text="D">
      <formula>NOT(ISERROR(SEARCH("D",V4)))</formula>
    </cfRule>
    <cfRule type="containsText" dxfId="12" priority="6" operator="containsText" text="MM">
      <formula>NOT(ISERROR(SEARCH("MM",V4)))</formula>
    </cfRule>
    <cfRule type="containsText" dxfId="11" priority="7" operator="containsText" text="A">
      <formula>NOT(ISERROR(SEARCH("A",V4)))</formula>
    </cfRule>
    <cfRule type="containsText" dxfId="10" priority="8" operator="containsText" text="M">
      <formula>NOT(ISERROR(SEARCH("M",V4)))</formula>
    </cfRule>
  </conditionalFormatting>
  <conditionalFormatting sqref="C2:AG13">
    <cfRule type="containsText" dxfId="9" priority="2" operator="containsText" text="FO">
      <formula>NOT(ISERROR(SEARCH("FO",C2)))</formula>
    </cfRule>
    <cfRule type="containsText" dxfId="8" priority="1" operator="containsText" text="CX/OZ">
      <formula>NOT(ISERROR(SEARCH("CX/OZ",C2)))</formula>
    </cfRule>
  </conditionalFormatting>
  <pageMargins left="0" right="0" top="1" bottom="1" header="0.5" footer="0.5"/>
  <pageSetup paperSize="9" scale="66" orientation="landscape" horizontalDpi="4294967292" verticalDpi="4294967292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9"/>
  <sheetViews>
    <sheetView topLeftCell="A13" workbookViewId="0">
      <selection activeCell="D27" sqref="D27"/>
    </sheetView>
  </sheetViews>
  <sheetFormatPr baseColWidth="10" defaultRowHeight="15.75" x14ac:dyDescent="0.25"/>
  <cols>
    <col min="1" max="1" width="12" customWidth="1"/>
    <col min="2" max="13" width="5.625" customWidth="1"/>
    <col min="16" max="16" width="6.125" customWidth="1"/>
    <col min="18" max="18" width="8.625" customWidth="1"/>
    <col min="19" max="19" width="10" customWidth="1"/>
    <col min="20" max="20" width="17.125" customWidth="1"/>
    <col min="21" max="21" width="9.125" customWidth="1"/>
    <col min="22" max="22" width="9.625" customWidth="1"/>
  </cols>
  <sheetData>
    <row r="1" spans="1:24" ht="17.25" thickTop="1" thickBot="1" x14ac:dyDescent="0.3">
      <c r="A1" s="63">
        <v>2018</v>
      </c>
      <c r="B1" s="64" t="s">
        <v>1</v>
      </c>
      <c r="C1" s="64" t="s">
        <v>3</v>
      </c>
      <c r="D1" s="64" t="s">
        <v>4</v>
      </c>
      <c r="E1" s="64" t="s">
        <v>5</v>
      </c>
      <c r="F1" s="64" t="s">
        <v>4</v>
      </c>
      <c r="G1" s="64" t="s">
        <v>1</v>
      </c>
      <c r="H1" s="64" t="s">
        <v>1</v>
      </c>
      <c r="I1" s="64" t="s">
        <v>5</v>
      </c>
      <c r="J1" s="64" t="s">
        <v>9</v>
      </c>
      <c r="K1" s="64" t="s">
        <v>10</v>
      </c>
      <c r="L1" s="64" t="s">
        <v>11</v>
      </c>
      <c r="M1" s="65" t="s">
        <v>13</v>
      </c>
      <c r="P1" s="419" t="s">
        <v>66</v>
      </c>
      <c r="Q1" s="420"/>
      <c r="R1" s="420"/>
      <c r="S1" s="420"/>
      <c r="T1" s="420"/>
      <c r="U1" s="420"/>
      <c r="V1" s="420"/>
      <c r="W1" s="420"/>
      <c r="X1" s="421"/>
    </row>
    <row r="2" spans="1:24" ht="17.25" thickTop="1" thickBot="1" x14ac:dyDescent="0.3">
      <c r="A2" s="66">
        <v>1</v>
      </c>
      <c r="B2" s="67" t="s">
        <v>92</v>
      </c>
      <c r="C2" s="68" t="s">
        <v>84</v>
      </c>
      <c r="D2" s="68"/>
      <c r="E2" s="68"/>
      <c r="F2" s="68"/>
      <c r="G2" s="68"/>
      <c r="H2" s="68"/>
      <c r="I2" s="68"/>
      <c r="J2" s="68"/>
      <c r="K2" s="68"/>
      <c r="L2" s="68"/>
      <c r="M2" s="69"/>
      <c r="P2" s="422"/>
      <c r="Q2" s="399"/>
      <c r="R2" s="399"/>
      <c r="S2" s="399"/>
      <c r="T2" s="399"/>
      <c r="U2" s="399"/>
      <c r="V2" s="399"/>
      <c r="W2" s="399"/>
      <c r="X2" s="400"/>
    </row>
    <row r="3" spans="1:24" ht="17.25" thickTop="1" thickBot="1" x14ac:dyDescent="0.3">
      <c r="A3" s="70">
        <v>2</v>
      </c>
      <c r="B3" s="71"/>
      <c r="C3" s="56"/>
      <c r="D3" s="56"/>
      <c r="E3" s="56"/>
      <c r="F3" s="56"/>
      <c r="G3" s="56"/>
      <c r="H3" s="56"/>
      <c r="I3" s="56"/>
      <c r="J3" s="56"/>
      <c r="K3" s="56"/>
      <c r="L3" s="56"/>
      <c r="M3" s="57"/>
      <c r="P3" s="423" t="s">
        <v>84</v>
      </c>
      <c r="Q3" s="424"/>
      <c r="R3" s="425" t="s">
        <v>85</v>
      </c>
      <c r="S3" s="426"/>
      <c r="T3" s="72" t="s">
        <v>86</v>
      </c>
      <c r="U3" s="72" t="s">
        <v>87</v>
      </c>
      <c r="V3" s="72" t="s">
        <v>88</v>
      </c>
      <c r="W3" s="427" t="s">
        <v>89</v>
      </c>
      <c r="X3" s="428"/>
    </row>
    <row r="4" spans="1:24" ht="16.5" thickBot="1" x14ac:dyDescent="0.3">
      <c r="A4" s="70">
        <v>3</v>
      </c>
      <c r="B4" s="71"/>
      <c r="C4" s="56"/>
      <c r="D4" s="56"/>
      <c r="E4" s="56"/>
      <c r="F4" s="56"/>
      <c r="G4" s="56"/>
      <c r="H4" s="56"/>
      <c r="I4" s="56"/>
      <c r="J4" s="56"/>
      <c r="K4" s="56"/>
      <c r="L4" s="56"/>
      <c r="M4" s="57"/>
      <c r="P4" s="429" t="s">
        <v>59</v>
      </c>
      <c r="Q4" s="430"/>
      <c r="R4" s="73" t="s">
        <v>90</v>
      </c>
      <c r="S4" s="74" t="s">
        <v>69</v>
      </c>
      <c r="T4" s="75">
        <f>2*150</f>
        <v>300</v>
      </c>
      <c r="U4" s="76"/>
      <c r="V4" s="77"/>
      <c r="W4" s="78"/>
      <c r="X4" s="79"/>
    </row>
    <row r="5" spans="1:24" ht="16.5" thickBot="1" x14ac:dyDescent="0.3">
      <c r="A5" s="70">
        <v>4</v>
      </c>
      <c r="B5" s="71"/>
      <c r="C5" s="56"/>
      <c r="D5" s="56"/>
      <c r="E5" s="56"/>
      <c r="F5" s="56"/>
      <c r="G5" s="56"/>
      <c r="H5" s="56"/>
      <c r="I5" s="56"/>
      <c r="J5" s="56"/>
      <c r="K5" s="56"/>
      <c r="L5" s="56"/>
      <c r="M5" s="57"/>
      <c r="P5" s="417" t="s">
        <v>83</v>
      </c>
      <c r="Q5" s="418"/>
      <c r="R5" s="390"/>
      <c r="S5" s="391"/>
      <c r="T5" s="392"/>
      <c r="U5" s="391"/>
      <c r="V5" s="391"/>
      <c r="W5" s="391"/>
      <c r="X5" s="393"/>
    </row>
    <row r="6" spans="1:24" ht="16.5" thickBot="1" x14ac:dyDescent="0.3">
      <c r="A6" s="70">
        <v>5</v>
      </c>
      <c r="B6" s="71"/>
      <c r="C6" s="56" t="s">
        <v>83</v>
      </c>
      <c r="D6" s="56" t="s">
        <v>126</v>
      </c>
      <c r="E6" s="56"/>
      <c r="F6" s="56"/>
      <c r="G6" s="56"/>
      <c r="H6" s="56"/>
      <c r="I6" s="56"/>
      <c r="J6" s="56"/>
      <c r="K6" s="56"/>
      <c r="L6" s="56"/>
      <c r="M6" s="57"/>
      <c r="P6" s="80" t="s">
        <v>60</v>
      </c>
      <c r="Q6" s="81"/>
      <c r="R6" s="82" t="s">
        <v>90</v>
      </c>
      <c r="S6" s="83" t="s">
        <v>73</v>
      </c>
      <c r="T6" s="75">
        <f>25*2</f>
        <v>50</v>
      </c>
      <c r="U6" s="71" t="s">
        <v>73</v>
      </c>
      <c r="V6" s="56" t="s">
        <v>69</v>
      </c>
      <c r="W6" s="83" t="s">
        <v>91</v>
      </c>
      <c r="X6" s="84">
        <f>100*2</f>
        <v>200</v>
      </c>
    </row>
    <row r="7" spans="1:24" ht="16.5" thickBot="1" x14ac:dyDescent="0.3">
      <c r="A7" s="70">
        <v>6</v>
      </c>
      <c r="B7" s="71"/>
      <c r="C7" s="56" t="s">
        <v>83</v>
      </c>
      <c r="D7" s="56" t="s">
        <v>126</v>
      </c>
      <c r="E7" s="56"/>
      <c r="F7" s="56"/>
      <c r="G7" s="56"/>
      <c r="H7" s="56"/>
      <c r="I7" s="56"/>
      <c r="J7" s="56"/>
      <c r="K7" s="56"/>
      <c r="L7" s="56"/>
      <c r="M7" s="57"/>
      <c r="P7" s="388" t="s">
        <v>92</v>
      </c>
      <c r="Q7" s="389"/>
      <c r="R7" s="390"/>
      <c r="S7" s="391"/>
      <c r="T7" s="392"/>
      <c r="U7" s="391"/>
      <c r="V7" s="391"/>
      <c r="W7" s="391"/>
      <c r="X7" s="393"/>
    </row>
    <row r="8" spans="1:24" ht="16.5" thickBot="1" x14ac:dyDescent="0.3">
      <c r="A8" s="70">
        <v>7</v>
      </c>
      <c r="B8" s="71"/>
      <c r="C8" s="56" t="s">
        <v>84</v>
      </c>
      <c r="D8" s="56" t="s">
        <v>126</v>
      </c>
      <c r="E8" s="56"/>
      <c r="F8" s="56"/>
      <c r="G8" s="56"/>
      <c r="H8" s="56"/>
      <c r="I8" s="56"/>
      <c r="J8" s="56"/>
      <c r="K8" s="56"/>
      <c r="L8" s="56"/>
      <c r="M8" s="57"/>
      <c r="P8" s="80" t="s">
        <v>60</v>
      </c>
      <c r="Q8" s="81"/>
      <c r="R8" s="82" t="s">
        <v>90</v>
      </c>
      <c r="S8" s="83" t="s">
        <v>71</v>
      </c>
      <c r="T8" s="75">
        <f>80*2</f>
        <v>160</v>
      </c>
      <c r="U8" s="71" t="s">
        <v>71</v>
      </c>
      <c r="V8" s="56" t="s">
        <v>69</v>
      </c>
      <c r="W8" s="83" t="s">
        <v>93</v>
      </c>
      <c r="X8" s="84">
        <f>79*2</f>
        <v>158</v>
      </c>
    </row>
    <row r="9" spans="1:24" ht="16.5" thickBot="1" x14ac:dyDescent="0.3">
      <c r="A9" s="70">
        <v>8</v>
      </c>
      <c r="B9" s="71" t="s">
        <v>84</v>
      </c>
      <c r="C9" s="56"/>
      <c r="D9" s="56" t="s">
        <v>126</v>
      </c>
      <c r="E9" s="56"/>
      <c r="F9" s="56"/>
      <c r="G9" s="56"/>
      <c r="H9" s="56"/>
      <c r="I9" s="56"/>
      <c r="J9" s="56"/>
      <c r="K9" s="56"/>
      <c r="L9" s="56"/>
      <c r="M9" s="57"/>
      <c r="P9" s="394" t="s">
        <v>94</v>
      </c>
      <c r="Q9" s="395"/>
      <c r="R9" s="390"/>
      <c r="S9" s="391"/>
      <c r="T9" s="392"/>
      <c r="U9" s="391"/>
      <c r="V9" s="391"/>
      <c r="W9" s="391"/>
      <c r="X9" s="393"/>
    </row>
    <row r="10" spans="1:24" x14ac:dyDescent="0.25">
      <c r="A10" s="70">
        <v>9</v>
      </c>
      <c r="B10" s="71" t="s">
        <v>84</v>
      </c>
      <c r="C10" s="56"/>
      <c r="D10" s="56" t="s">
        <v>126</v>
      </c>
      <c r="E10" s="56"/>
      <c r="F10" s="56"/>
      <c r="G10" s="56"/>
      <c r="H10" s="56"/>
      <c r="I10" s="56"/>
      <c r="J10" s="56"/>
      <c r="K10" s="56"/>
      <c r="L10" s="56"/>
      <c r="M10" s="57"/>
      <c r="P10" s="171" t="s">
        <v>60</v>
      </c>
      <c r="Q10" s="172"/>
      <c r="R10" s="173" t="s">
        <v>90</v>
      </c>
      <c r="S10" s="174" t="s">
        <v>75</v>
      </c>
      <c r="T10" s="175">
        <f>106*2</f>
        <v>212</v>
      </c>
      <c r="U10" s="176" t="s">
        <v>75</v>
      </c>
      <c r="V10" s="177" t="s">
        <v>69</v>
      </c>
      <c r="W10" s="174" t="s">
        <v>93</v>
      </c>
      <c r="X10" s="178">
        <f>47*2</f>
        <v>94</v>
      </c>
    </row>
    <row r="11" spans="1:24" ht="16.5" thickBot="1" x14ac:dyDescent="0.3">
      <c r="A11" s="70">
        <v>10</v>
      </c>
      <c r="B11" s="71" t="s">
        <v>84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7"/>
      <c r="P11" s="413" t="s">
        <v>126</v>
      </c>
      <c r="Q11" s="414"/>
      <c r="R11" s="390"/>
      <c r="S11" s="391"/>
      <c r="T11" s="415"/>
      <c r="U11" s="391"/>
      <c r="V11" s="391"/>
      <c r="W11" s="391"/>
      <c r="X11" s="416"/>
    </row>
    <row r="12" spans="1:24" ht="16.5" thickBot="1" x14ac:dyDescent="0.3">
      <c r="A12" s="70">
        <v>11</v>
      </c>
      <c r="B12" s="71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7"/>
      <c r="P12" s="85" t="s">
        <v>60</v>
      </c>
      <c r="Q12" s="86"/>
      <c r="R12" s="87" t="s">
        <v>90</v>
      </c>
      <c r="S12" s="88" t="s">
        <v>73</v>
      </c>
      <c r="T12" s="89">
        <f>25*2</f>
        <v>50</v>
      </c>
      <c r="U12" s="90" t="s">
        <v>73</v>
      </c>
      <c r="V12" s="90" t="s">
        <v>75</v>
      </c>
      <c r="W12" s="88" t="s">
        <v>93</v>
      </c>
      <c r="X12" s="91">
        <f>90*2</f>
        <v>180</v>
      </c>
    </row>
    <row r="13" spans="1:24" ht="17.25" thickTop="1" thickBot="1" x14ac:dyDescent="0.3">
      <c r="A13" s="70">
        <v>12</v>
      </c>
      <c r="B13" s="71"/>
      <c r="C13" s="56" t="s">
        <v>83</v>
      </c>
      <c r="D13" s="56" t="s">
        <v>126</v>
      </c>
      <c r="E13" s="56"/>
      <c r="F13" s="56"/>
      <c r="G13" s="56"/>
      <c r="H13" s="56"/>
      <c r="I13" s="56"/>
      <c r="J13" s="56"/>
      <c r="K13" s="56"/>
      <c r="L13" s="56"/>
      <c r="M13" s="57"/>
    </row>
    <row r="14" spans="1:24" ht="17.25" thickTop="1" thickBot="1" x14ac:dyDescent="0.3">
      <c r="A14" s="70">
        <v>13</v>
      </c>
      <c r="B14" s="71" t="s">
        <v>83</v>
      </c>
      <c r="C14" s="56" t="s">
        <v>83</v>
      </c>
      <c r="D14" s="56" t="s">
        <v>126</v>
      </c>
      <c r="E14" s="56"/>
      <c r="F14" s="56"/>
      <c r="G14" s="56"/>
      <c r="H14" s="56"/>
      <c r="I14" s="56"/>
      <c r="J14" s="56"/>
      <c r="K14" s="56"/>
      <c r="L14" s="56"/>
      <c r="M14" s="57"/>
      <c r="P14" s="401" t="s">
        <v>95</v>
      </c>
      <c r="Q14" s="402"/>
      <c r="R14" s="403"/>
      <c r="S14" s="404" t="s">
        <v>105</v>
      </c>
      <c r="T14" s="405"/>
      <c r="U14" s="406"/>
    </row>
    <row r="15" spans="1:24" x14ac:dyDescent="0.25">
      <c r="A15" s="70">
        <v>14</v>
      </c>
      <c r="B15" s="71" t="s">
        <v>83</v>
      </c>
      <c r="C15" s="56" t="s">
        <v>83</v>
      </c>
      <c r="D15" s="56" t="s">
        <v>126</v>
      </c>
      <c r="E15" s="56"/>
      <c r="F15" s="56"/>
      <c r="G15" s="56"/>
      <c r="H15" s="56"/>
      <c r="I15" s="56"/>
      <c r="J15" s="56"/>
      <c r="K15" s="56"/>
      <c r="L15" s="56"/>
      <c r="M15" s="57"/>
      <c r="P15" s="62" t="s">
        <v>97</v>
      </c>
      <c r="Q15" s="61" t="s">
        <v>96</v>
      </c>
      <c r="R15" s="108">
        <v>137</v>
      </c>
      <c r="S15" s="407" t="s">
        <v>106</v>
      </c>
      <c r="T15" s="408"/>
      <c r="U15" s="107">
        <v>20640</v>
      </c>
    </row>
    <row r="16" spans="1:24" x14ac:dyDescent="0.25">
      <c r="A16" s="70">
        <v>15</v>
      </c>
      <c r="B16" s="71" t="s">
        <v>83</v>
      </c>
      <c r="C16" s="56" t="s">
        <v>83</v>
      </c>
      <c r="D16" s="56" t="s">
        <v>126</v>
      </c>
      <c r="E16" s="56"/>
      <c r="F16" s="56"/>
      <c r="G16" s="56"/>
      <c r="H16" s="56"/>
      <c r="I16" s="56"/>
      <c r="J16" s="56"/>
      <c r="K16" s="56"/>
      <c r="L16" s="56"/>
      <c r="M16" s="57"/>
      <c r="P16" s="62" t="s">
        <v>98</v>
      </c>
      <c r="Q16" s="61" t="s">
        <v>96</v>
      </c>
      <c r="R16" s="108">
        <v>79</v>
      </c>
      <c r="S16" s="409" t="s">
        <v>107</v>
      </c>
      <c r="T16" s="410"/>
      <c r="U16" s="108">
        <v>22920</v>
      </c>
    </row>
    <row r="17" spans="1:21" x14ac:dyDescent="0.25">
      <c r="A17" s="70">
        <v>16</v>
      </c>
      <c r="B17" s="71"/>
      <c r="C17" s="56"/>
      <c r="D17" s="56" t="s">
        <v>126</v>
      </c>
      <c r="E17" s="56"/>
      <c r="F17" s="56"/>
      <c r="G17" s="56"/>
      <c r="H17" s="56"/>
      <c r="I17" s="56"/>
      <c r="J17" s="56"/>
      <c r="K17" s="56"/>
      <c r="L17" s="56"/>
      <c r="M17" s="57"/>
      <c r="P17" s="62" t="s">
        <v>99</v>
      </c>
      <c r="Q17" s="61" t="s">
        <v>96</v>
      </c>
      <c r="R17" s="108">
        <v>47</v>
      </c>
      <c r="S17" s="409" t="s">
        <v>108</v>
      </c>
      <c r="T17" s="410"/>
      <c r="U17" s="108">
        <v>15700</v>
      </c>
    </row>
    <row r="18" spans="1:21" x14ac:dyDescent="0.25">
      <c r="A18" s="70">
        <v>17</v>
      </c>
      <c r="B18" s="71"/>
      <c r="C18" s="56" t="s">
        <v>92</v>
      </c>
      <c r="D18" s="56"/>
      <c r="E18" s="56"/>
      <c r="F18" s="56"/>
      <c r="G18" s="56"/>
      <c r="H18" s="56"/>
      <c r="I18" s="56"/>
      <c r="J18" s="56"/>
      <c r="K18" s="56"/>
      <c r="L18" s="56"/>
      <c r="M18" s="57"/>
      <c r="P18" s="62" t="s">
        <v>97</v>
      </c>
      <c r="Q18" s="61" t="s">
        <v>99</v>
      </c>
      <c r="R18" s="179" t="s">
        <v>127</v>
      </c>
      <c r="S18" s="409" t="s">
        <v>109</v>
      </c>
      <c r="T18" s="410"/>
      <c r="U18" s="108">
        <v>19562</v>
      </c>
    </row>
    <row r="19" spans="1:21" ht="16.5" thickBot="1" x14ac:dyDescent="0.3">
      <c r="A19" s="70">
        <v>18</v>
      </c>
      <c r="B19" s="71" t="s">
        <v>83</v>
      </c>
      <c r="C19" s="56" t="s">
        <v>92</v>
      </c>
      <c r="D19" s="56"/>
      <c r="E19" s="56"/>
      <c r="F19" s="56"/>
      <c r="G19" s="56"/>
      <c r="H19" s="56"/>
      <c r="I19" s="56"/>
      <c r="J19" s="56"/>
      <c r="K19" s="56"/>
      <c r="L19" s="56"/>
      <c r="M19" s="57"/>
      <c r="P19" s="125"/>
      <c r="Q19" s="58"/>
      <c r="R19" s="59"/>
      <c r="S19" s="411" t="s">
        <v>119</v>
      </c>
      <c r="T19" s="412"/>
      <c r="U19" s="109">
        <f>SUM(B35:M35)</f>
        <v>13656</v>
      </c>
    </row>
    <row r="20" spans="1:21" ht="17.25" thickTop="1" thickBot="1" x14ac:dyDescent="0.3">
      <c r="A20" s="70">
        <v>19</v>
      </c>
      <c r="B20" s="71" t="s">
        <v>83</v>
      </c>
      <c r="C20" s="56" t="s">
        <v>83</v>
      </c>
      <c r="D20" s="56" t="s">
        <v>94</v>
      </c>
      <c r="E20" s="56"/>
      <c r="F20" s="56"/>
      <c r="G20" s="56"/>
      <c r="H20" s="56"/>
      <c r="I20" s="56"/>
      <c r="J20" s="56"/>
      <c r="K20" s="56"/>
      <c r="L20" s="56"/>
      <c r="M20" s="57"/>
      <c r="T20" s="170" t="s">
        <v>120</v>
      </c>
      <c r="U20" s="169">
        <f>SUM(U15:U19)</f>
        <v>92478</v>
      </c>
    </row>
    <row r="21" spans="1:21" ht="16.5" thickTop="1" x14ac:dyDescent="0.25">
      <c r="A21" s="70">
        <v>20</v>
      </c>
      <c r="B21" s="71" t="s">
        <v>92</v>
      </c>
      <c r="C21" s="56" t="s">
        <v>83</v>
      </c>
      <c r="D21" s="56" t="s">
        <v>94</v>
      </c>
      <c r="E21" s="56"/>
      <c r="F21" s="56"/>
      <c r="G21" s="56"/>
      <c r="H21" s="56"/>
      <c r="I21" s="56"/>
      <c r="J21" s="56"/>
      <c r="K21" s="56"/>
      <c r="L21" s="56"/>
      <c r="M21" s="57"/>
    </row>
    <row r="22" spans="1:21" x14ac:dyDescent="0.25">
      <c r="A22" s="70">
        <v>21</v>
      </c>
      <c r="B22" s="71" t="s">
        <v>92</v>
      </c>
      <c r="C22" s="56" t="s">
        <v>83</v>
      </c>
      <c r="D22" s="56" t="s">
        <v>94</v>
      </c>
      <c r="E22" s="56"/>
      <c r="F22" s="56"/>
      <c r="G22" s="56"/>
      <c r="H22" s="56"/>
      <c r="I22" s="56"/>
      <c r="J22" s="56"/>
      <c r="K22" s="56"/>
      <c r="L22" s="56"/>
      <c r="M22" s="57"/>
    </row>
    <row r="23" spans="1:21" x14ac:dyDescent="0.25">
      <c r="A23" s="70">
        <v>22</v>
      </c>
      <c r="B23" s="71" t="s">
        <v>83</v>
      </c>
      <c r="C23" s="56"/>
      <c r="D23" s="56" t="s">
        <v>94</v>
      </c>
      <c r="E23" s="56"/>
      <c r="F23" s="56"/>
      <c r="G23" s="56"/>
      <c r="H23" s="56"/>
      <c r="I23" s="56"/>
      <c r="J23" s="56"/>
      <c r="K23" s="56"/>
      <c r="L23" s="56"/>
      <c r="M23" s="57"/>
    </row>
    <row r="24" spans="1:21" x14ac:dyDescent="0.25">
      <c r="A24" s="70">
        <v>23</v>
      </c>
      <c r="B24" s="71" t="s">
        <v>83</v>
      </c>
      <c r="C24" s="56"/>
      <c r="D24" s="56" t="s">
        <v>94</v>
      </c>
      <c r="E24" s="56"/>
      <c r="F24" s="56"/>
      <c r="G24" s="56"/>
      <c r="H24" s="56"/>
      <c r="I24" s="56"/>
      <c r="J24" s="56"/>
      <c r="K24" s="56"/>
      <c r="L24" s="56"/>
      <c r="M24" s="57"/>
    </row>
    <row r="25" spans="1:21" x14ac:dyDescent="0.25">
      <c r="A25" s="70">
        <v>24</v>
      </c>
      <c r="B25" s="71"/>
      <c r="C25" s="56"/>
      <c r="D25" s="56" t="s">
        <v>84</v>
      </c>
      <c r="E25" s="56"/>
      <c r="F25" s="56"/>
      <c r="G25" s="56"/>
      <c r="H25" s="56"/>
      <c r="I25" s="56"/>
      <c r="J25" s="56"/>
      <c r="K25" s="56"/>
      <c r="L25" s="56"/>
      <c r="M25" s="57"/>
    </row>
    <row r="26" spans="1:21" x14ac:dyDescent="0.25">
      <c r="A26" s="70">
        <v>25</v>
      </c>
      <c r="B26" s="71"/>
      <c r="C26" s="56"/>
      <c r="D26" s="56" t="s">
        <v>84</v>
      </c>
      <c r="E26" s="56"/>
      <c r="F26" s="56"/>
      <c r="G26" s="56"/>
      <c r="H26" s="56"/>
      <c r="I26" s="56"/>
      <c r="J26" s="56"/>
      <c r="K26" s="56"/>
      <c r="L26" s="56"/>
      <c r="M26" s="57"/>
    </row>
    <row r="27" spans="1:21" x14ac:dyDescent="0.25">
      <c r="A27" s="70">
        <v>26</v>
      </c>
      <c r="B27" s="71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7"/>
    </row>
    <row r="28" spans="1:21" x14ac:dyDescent="0.25">
      <c r="A28" s="70">
        <v>27</v>
      </c>
      <c r="B28" s="71" t="s">
        <v>92</v>
      </c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7"/>
    </row>
    <row r="29" spans="1:21" x14ac:dyDescent="0.25">
      <c r="A29" s="70">
        <v>28</v>
      </c>
      <c r="B29" s="71" t="s">
        <v>92</v>
      </c>
      <c r="C29" s="110"/>
      <c r="D29" s="56" t="s">
        <v>125</v>
      </c>
      <c r="E29" s="56"/>
      <c r="F29" s="56"/>
      <c r="G29" s="56"/>
      <c r="H29" s="56"/>
      <c r="I29" s="56"/>
      <c r="J29" s="56"/>
      <c r="K29" s="56"/>
      <c r="L29" s="56"/>
      <c r="M29" s="57"/>
    </row>
    <row r="30" spans="1:21" x14ac:dyDescent="0.25">
      <c r="A30" s="70">
        <v>29</v>
      </c>
      <c r="B30" s="71" t="s">
        <v>83</v>
      </c>
      <c r="C30" s="92"/>
      <c r="D30" s="56" t="s">
        <v>83</v>
      </c>
      <c r="E30" s="56"/>
      <c r="F30" s="56"/>
      <c r="G30" s="56"/>
      <c r="H30" s="56"/>
      <c r="I30" s="56"/>
      <c r="J30" s="56"/>
      <c r="K30" s="56"/>
      <c r="L30" s="56"/>
      <c r="M30" s="57"/>
    </row>
    <row r="31" spans="1:21" ht="16.5" thickBot="1" x14ac:dyDescent="0.3">
      <c r="A31" s="70">
        <v>30</v>
      </c>
      <c r="B31" s="71" t="s">
        <v>83</v>
      </c>
      <c r="C31" s="92"/>
      <c r="D31" s="56" t="s">
        <v>83</v>
      </c>
      <c r="E31" s="56"/>
      <c r="F31" s="56"/>
      <c r="G31" s="56"/>
      <c r="H31" s="56"/>
      <c r="I31" s="56"/>
      <c r="J31" s="56"/>
      <c r="K31" s="56"/>
      <c r="L31" s="56"/>
      <c r="M31" s="57"/>
    </row>
    <row r="32" spans="1:21" ht="17.25" thickTop="1" thickBot="1" x14ac:dyDescent="0.3">
      <c r="A32" s="93">
        <v>31</v>
      </c>
      <c r="B32" s="90" t="s">
        <v>83</v>
      </c>
      <c r="C32" s="94"/>
      <c r="D32" s="58" t="s">
        <v>83</v>
      </c>
      <c r="E32" s="94"/>
      <c r="F32" s="58"/>
      <c r="G32" s="94"/>
      <c r="H32" s="58"/>
      <c r="I32" s="58"/>
      <c r="J32" s="94"/>
      <c r="K32" s="58"/>
      <c r="L32" s="94"/>
      <c r="M32" s="59"/>
      <c r="N32" s="120" t="s">
        <v>16</v>
      </c>
    </row>
    <row r="33" spans="1:14" ht="16.5" thickTop="1" x14ac:dyDescent="0.25">
      <c r="A33" s="95" t="s">
        <v>100</v>
      </c>
      <c r="B33" s="96">
        <f>COUNTIF(B2:B32,"Traj 3")*$X$6+COUNTIF(B2:B32,"Traj 4")*$X$8+COUNTIF(B2:B32,"Traj 5")*$X$10+COUNTIF(B2:B32,"Traj 6")*$X$12</f>
        <v>2790</v>
      </c>
      <c r="C33" s="96">
        <f t="shared" ref="C33:M33" si="0">COUNTIF(C2:C32,"Traj 3")*$X$6+COUNTIF(C2:C32,"Traj 4")*$X$8+COUNTIF(C2:C32,"Traj 5")*$X$10+COUNTIF(C2:C32,"Traj 6")*$X$12</f>
        <v>2116</v>
      </c>
      <c r="D33" s="96">
        <f t="shared" si="0"/>
        <v>2870</v>
      </c>
      <c r="E33" s="96">
        <f t="shared" si="0"/>
        <v>0</v>
      </c>
      <c r="F33" s="96">
        <f t="shared" si="0"/>
        <v>0</v>
      </c>
      <c r="G33" s="96">
        <f t="shared" si="0"/>
        <v>0</v>
      </c>
      <c r="H33" s="96">
        <f t="shared" si="0"/>
        <v>0</v>
      </c>
      <c r="I33" s="96">
        <f t="shared" si="0"/>
        <v>0</v>
      </c>
      <c r="J33" s="96">
        <f t="shared" si="0"/>
        <v>0</v>
      </c>
      <c r="K33" s="96">
        <f t="shared" si="0"/>
        <v>0</v>
      </c>
      <c r="L33" s="96">
        <f t="shared" si="0"/>
        <v>0</v>
      </c>
      <c r="M33" s="96">
        <f t="shared" si="0"/>
        <v>0</v>
      </c>
      <c r="N33" s="119">
        <f>SUM(B33:M33)</f>
        <v>7776</v>
      </c>
    </row>
    <row r="34" spans="1:14" x14ac:dyDescent="0.25">
      <c r="A34" s="97" t="s">
        <v>101</v>
      </c>
      <c r="B34" s="98">
        <f>COUNTIF(B2:B32,"Traj 1")*$T$4+COUNTIF(B2:B32,"Traj 3")*$T$6+COUNTIF(B2:B32,"Traj 4")*$T$8+COUNTIF(B2:B32,"Traj 5")*$T$10+COUNTIF(B2:B32,"Traj 6")*$T$12</f>
        <v>2200</v>
      </c>
      <c r="C34" s="98">
        <f t="shared" ref="C34:M34" si="1">COUNTIF(C2:C32,"Traj 1")*$T$4+COUNTIF(C2:C32,"Traj 3")*$T$6+COUNTIF(C2:C32,"Traj 4")*$T$8+COUNTIF(C2:C32,"Traj 5")*$T$10+COUNTIF(C2:C32,"Traj 6")*$T$12</f>
        <v>1370</v>
      </c>
      <c r="D34" s="98">
        <f t="shared" si="1"/>
        <v>2310</v>
      </c>
      <c r="E34" s="98">
        <f t="shared" si="1"/>
        <v>0</v>
      </c>
      <c r="F34" s="98">
        <f t="shared" si="1"/>
        <v>0</v>
      </c>
      <c r="G34" s="98">
        <f t="shared" si="1"/>
        <v>0</v>
      </c>
      <c r="H34" s="98">
        <f t="shared" si="1"/>
        <v>0</v>
      </c>
      <c r="I34" s="98">
        <f t="shared" si="1"/>
        <v>0</v>
      </c>
      <c r="J34" s="98">
        <f t="shared" si="1"/>
        <v>0</v>
      </c>
      <c r="K34" s="98">
        <f t="shared" si="1"/>
        <v>0</v>
      </c>
      <c r="L34" s="98">
        <f t="shared" si="1"/>
        <v>0</v>
      </c>
      <c r="M34" s="98">
        <f t="shared" si="1"/>
        <v>0</v>
      </c>
      <c r="N34" s="115">
        <f>SUM(B34:M34)</f>
        <v>5880</v>
      </c>
    </row>
    <row r="35" spans="1:14" ht="16.5" thickBot="1" x14ac:dyDescent="0.3">
      <c r="A35" s="99" t="s">
        <v>16</v>
      </c>
      <c r="B35" s="100">
        <f t="shared" ref="B35:M35" si="2">SUM(B33:B34)</f>
        <v>4990</v>
      </c>
      <c r="C35" s="100">
        <f t="shared" si="2"/>
        <v>3486</v>
      </c>
      <c r="D35" s="100">
        <f t="shared" si="2"/>
        <v>5180</v>
      </c>
      <c r="E35" s="100">
        <f t="shared" si="2"/>
        <v>0</v>
      </c>
      <c r="F35" s="100">
        <f t="shared" si="2"/>
        <v>0</v>
      </c>
      <c r="G35" s="100">
        <f t="shared" si="2"/>
        <v>0</v>
      </c>
      <c r="H35" s="100">
        <f t="shared" si="2"/>
        <v>0</v>
      </c>
      <c r="I35" s="100">
        <f t="shared" si="2"/>
        <v>0</v>
      </c>
      <c r="J35" s="100">
        <f t="shared" si="2"/>
        <v>0</v>
      </c>
      <c r="K35" s="100">
        <f t="shared" si="2"/>
        <v>0</v>
      </c>
      <c r="L35" s="100">
        <f t="shared" si="2"/>
        <v>0</v>
      </c>
      <c r="M35" s="101">
        <f t="shared" si="2"/>
        <v>0</v>
      </c>
      <c r="N35" s="117">
        <f>SUM(B35:M35)</f>
        <v>13656</v>
      </c>
    </row>
    <row r="36" spans="1:14" ht="16.5" thickTop="1" x14ac:dyDescent="0.25">
      <c r="A36" s="102" t="s">
        <v>102</v>
      </c>
      <c r="B36" s="104">
        <f>COUNTIF(B2:B32,"Traj 1")+COUNTIF(B2:B32,"Traj 3")+COUNTIF(B2:B32,"Traj 4")+COUNTIF(B2:B32,"Traj 5")</f>
        <v>18</v>
      </c>
      <c r="C36" s="105">
        <f t="shared" ref="C36:M36" si="3">COUNTIF(C2:C32,"Traj 1")+COUNTIF(C2:C32,"Traj 3")+COUNTIF(C2:C32,"Traj 4")+COUNTIF(C2:C32,"Traj 5")</f>
        <v>13</v>
      </c>
      <c r="D36" s="105">
        <f t="shared" si="3"/>
        <v>10</v>
      </c>
      <c r="E36" s="105">
        <f t="shared" si="3"/>
        <v>0</v>
      </c>
      <c r="F36" s="105">
        <f t="shared" si="3"/>
        <v>0</v>
      </c>
      <c r="G36" s="105">
        <f t="shared" si="3"/>
        <v>0</v>
      </c>
      <c r="H36" s="105">
        <f t="shared" si="3"/>
        <v>0</v>
      </c>
      <c r="I36" s="105">
        <f t="shared" si="3"/>
        <v>0</v>
      </c>
      <c r="J36" s="105">
        <f t="shared" si="3"/>
        <v>0</v>
      </c>
      <c r="K36" s="105">
        <f t="shared" si="3"/>
        <v>0</v>
      </c>
      <c r="L36" s="105">
        <f t="shared" si="3"/>
        <v>0</v>
      </c>
      <c r="M36" s="106">
        <f t="shared" si="3"/>
        <v>0</v>
      </c>
      <c r="N36" s="118">
        <f>SUM(B36:M36)</f>
        <v>41</v>
      </c>
    </row>
    <row r="37" spans="1:14" x14ac:dyDescent="0.25">
      <c r="A37" s="111" t="s">
        <v>110</v>
      </c>
      <c r="B37" s="112">
        <f>COUNTIF(B2:B32,"Conf")</f>
        <v>0</v>
      </c>
      <c r="C37" s="113">
        <f t="shared" ref="C37:M37" si="4">COUNTIF(C2:C32,"Conf")</f>
        <v>0</v>
      </c>
      <c r="D37" s="113">
        <f t="shared" si="4"/>
        <v>1</v>
      </c>
      <c r="E37" s="113">
        <f t="shared" si="4"/>
        <v>0</v>
      </c>
      <c r="F37" s="113">
        <f t="shared" si="4"/>
        <v>0</v>
      </c>
      <c r="G37" s="113">
        <f t="shared" si="4"/>
        <v>0</v>
      </c>
      <c r="H37" s="113">
        <f t="shared" si="4"/>
        <v>0</v>
      </c>
      <c r="I37" s="113">
        <f t="shared" si="4"/>
        <v>0</v>
      </c>
      <c r="J37" s="113">
        <f t="shared" si="4"/>
        <v>0</v>
      </c>
      <c r="K37" s="113">
        <f t="shared" si="4"/>
        <v>0</v>
      </c>
      <c r="L37" s="113">
        <f t="shared" si="4"/>
        <v>0</v>
      </c>
      <c r="M37" s="114">
        <f t="shared" si="4"/>
        <v>0</v>
      </c>
      <c r="N37" s="116">
        <f>SUM(B37:M37)</f>
        <v>1</v>
      </c>
    </row>
    <row r="38" spans="1:14" ht="16.5" thickBot="1" x14ac:dyDescent="0.3">
      <c r="A38" s="103" t="s">
        <v>103</v>
      </c>
      <c r="B38" s="396" t="s">
        <v>104</v>
      </c>
      <c r="C38" s="397"/>
      <c r="D38" s="397"/>
      <c r="E38" s="397"/>
      <c r="F38" s="397"/>
      <c r="G38" s="398"/>
      <c r="H38" s="399">
        <f>SUM(B35:M35)*0.15</f>
        <v>2048.4</v>
      </c>
      <c r="I38" s="399"/>
      <c r="J38" s="399"/>
      <c r="K38" s="399"/>
      <c r="L38" s="399"/>
      <c r="M38" s="400"/>
      <c r="N38" s="121">
        <f>SUM(N36:N37)</f>
        <v>42</v>
      </c>
    </row>
    <row r="39" spans="1:14" ht="16.5" thickTop="1" x14ac:dyDescent="0.25"/>
  </sheetData>
  <mergeCells count="22">
    <mergeCell ref="P5:Q5"/>
    <mergeCell ref="R5:X5"/>
    <mergeCell ref="P1:X2"/>
    <mergeCell ref="P3:Q3"/>
    <mergeCell ref="R3:S3"/>
    <mergeCell ref="W3:X3"/>
    <mergeCell ref="P4:Q4"/>
    <mergeCell ref="P7:Q7"/>
    <mergeCell ref="R7:X7"/>
    <mergeCell ref="P9:Q9"/>
    <mergeCell ref="R9:X9"/>
    <mergeCell ref="B38:G38"/>
    <mergeCell ref="H38:M38"/>
    <mergeCell ref="P14:R14"/>
    <mergeCell ref="S14:U14"/>
    <mergeCell ref="S15:T15"/>
    <mergeCell ref="S16:T16"/>
    <mergeCell ref="S17:T17"/>
    <mergeCell ref="S18:T18"/>
    <mergeCell ref="S19:T19"/>
    <mergeCell ref="P11:Q11"/>
    <mergeCell ref="R11:X11"/>
  </mergeCells>
  <conditionalFormatting sqref="B2:M32">
    <cfRule type="containsText" dxfId="7" priority="2" operator="containsText" text="Conf">
      <formula>NOT(ISERROR(SEARCH("Conf",B2)))</formula>
    </cfRule>
    <cfRule type="containsBlanks" dxfId="6" priority="3">
      <formula>LEN(TRIM(B2))=0</formula>
    </cfRule>
    <cfRule type="containsText" dxfId="5" priority="4" operator="containsText" text="Traj 5">
      <formula>NOT(ISERROR(SEARCH("Traj 5",B2)))</formula>
    </cfRule>
    <cfRule type="containsText" dxfId="4" priority="5" operator="containsText" text="Traj 4">
      <formula>NOT(ISERROR(SEARCH("Traj 4",B2)))</formula>
    </cfRule>
    <cfRule type="containsText" dxfId="3" priority="6" operator="containsText" text="Traj 3">
      <formula>NOT(ISERROR(SEARCH("Traj 3",B2)))</formula>
    </cfRule>
    <cfRule type="containsText" dxfId="2" priority="7" operator="containsText" text="Traj 2">
      <formula>NOT(ISERROR(SEARCH("Traj 2",B2)))</formula>
    </cfRule>
    <cfRule type="containsText" dxfId="1" priority="8" operator="containsText" text="Traj 1">
      <formula>NOT(ISERROR(SEARCH("Traj 1",B2)))</formula>
    </cfRule>
    <cfRule type="containsText" dxfId="0" priority="1" operator="containsText" text="Traj 6">
      <formula>NOT(ISERROR(SEARCH("Traj 6",B2)))</formula>
    </cfRule>
  </conditionalFormatting>
  <dataValidations count="1">
    <dataValidation type="list" allowBlank="1" showInputMessage="1" showErrorMessage="1" sqref="B2:M32">
      <formula1>", ,Traj 1, Traj 2, Traj 3, Traj 4, Traj 5, Traj 6, Conf"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14"/>
  <sheetViews>
    <sheetView workbookViewId="0">
      <selection activeCell="C4" sqref="C4"/>
    </sheetView>
  </sheetViews>
  <sheetFormatPr baseColWidth="10" defaultRowHeight="15.75" x14ac:dyDescent="0.25"/>
  <cols>
    <col min="2" max="2" width="16" customWidth="1"/>
    <col min="7" max="7" width="11.625" customWidth="1"/>
  </cols>
  <sheetData>
    <row r="2" spans="1:9" x14ac:dyDescent="0.25">
      <c r="B2" t="s">
        <v>64</v>
      </c>
    </row>
    <row r="3" spans="1:9" x14ac:dyDescent="0.25">
      <c r="B3" t="s">
        <v>61</v>
      </c>
      <c r="C3">
        <f>150*2</f>
        <v>300</v>
      </c>
    </row>
    <row r="4" spans="1:9" x14ac:dyDescent="0.25">
      <c r="B4" t="s">
        <v>65</v>
      </c>
      <c r="C4">
        <f>(25*2) + (100*2)</f>
        <v>250</v>
      </c>
    </row>
    <row r="5" spans="1:9" x14ac:dyDescent="0.25">
      <c r="B5" t="s">
        <v>63</v>
      </c>
      <c r="C5">
        <f>(79*2) + (80*2)</f>
        <v>318</v>
      </c>
    </row>
    <row r="6" spans="1:9" x14ac:dyDescent="0.25">
      <c r="B6" t="s">
        <v>62</v>
      </c>
      <c r="C6">
        <f>(105 * 2) + (47*2)</f>
        <v>304</v>
      </c>
    </row>
    <row r="10" spans="1:9" x14ac:dyDescent="0.25">
      <c r="A10" s="432" t="s">
        <v>82</v>
      </c>
      <c r="B10" s="432"/>
      <c r="C10" s="432" t="s">
        <v>66</v>
      </c>
      <c r="D10" s="432"/>
      <c r="E10" s="432"/>
      <c r="F10" s="432"/>
      <c r="G10" s="432" t="s">
        <v>77</v>
      </c>
      <c r="H10" s="432"/>
      <c r="I10" s="432"/>
    </row>
    <row r="11" spans="1:9" x14ac:dyDescent="0.25">
      <c r="A11" s="60" t="s">
        <v>59</v>
      </c>
      <c r="B11" s="60"/>
      <c r="C11" t="s">
        <v>67</v>
      </c>
      <c r="D11" t="s">
        <v>68</v>
      </c>
      <c r="E11" t="s">
        <v>69</v>
      </c>
      <c r="G11" s="431" t="s">
        <v>78</v>
      </c>
      <c r="H11" s="431"/>
      <c r="I11">
        <f>150*2</f>
        <v>300</v>
      </c>
    </row>
    <row r="12" spans="1:9" x14ac:dyDescent="0.25">
      <c r="A12" s="60" t="s">
        <v>76</v>
      </c>
      <c r="B12" s="60"/>
      <c r="C12" t="s">
        <v>70</v>
      </c>
      <c r="D12" t="s">
        <v>68</v>
      </c>
      <c r="E12" t="s">
        <v>73</v>
      </c>
      <c r="F12" t="s">
        <v>69</v>
      </c>
      <c r="G12" s="431" t="s">
        <v>79</v>
      </c>
      <c r="H12" s="431"/>
      <c r="I12">
        <f>(25*2) + (100*2)</f>
        <v>250</v>
      </c>
    </row>
    <row r="13" spans="1:9" x14ac:dyDescent="0.25">
      <c r="A13" s="60" t="s">
        <v>76</v>
      </c>
      <c r="B13" s="60"/>
      <c r="C13" t="s">
        <v>72</v>
      </c>
      <c r="D13" t="s">
        <v>68</v>
      </c>
      <c r="E13" t="s">
        <v>71</v>
      </c>
      <c r="F13" t="s">
        <v>69</v>
      </c>
      <c r="G13" s="431" t="s">
        <v>81</v>
      </c>
      <c r="H13" s="431"/>
      <c r="I13">
        <f>(74*2)+(79*2)</f>
        <v>306</v>
      </c>
    </row>
    <row r="14" spans="1:9" x14ac:dyDescent="0.25">
      <c r="A14" s="60" t="s">
        <v>76</v>
      </c>
      <c r="B14" s="60"/>
      <c r="C14" t="s">
        <v>74</v>
      </c>
      <c r="D14" t="s">
        <v>68</v>
      </c>
      <c r="E14" t="s">
        <v>75</v>
      </c>
      <c r="F14" t="s">
        <v>69</v>
      </c>
      <c r="G14" s="431" t="s">
        <v>80</v>
      </c>
      <c r="H14" s="431"/>
      <c r="I14">
        <f>(105*2)+(47*2)</f>
        <v>304</v>
      </c>
    </row>
  </sheetData>
  <mergeCells count="7">
    <mergeCell ref="G14:H14"/>
    <mergeCell ref="A10:B10"/>
    <mergeCell ref="C10:F10"/>
    <mergeCell ref="G10:I10"/>
    <mergeCell ref="G11:H11"/>
    <mergeCell ref="G12:H12"/>
    <mergeCell ref="G13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TDS</vt:lpstr>
      <vt:lpstr>Trajet</vt:lpstr>
      <vt:lpstr>Feuil1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Callens</dc:creator>
  <cp:lastModifiedBy>YAMAN Mustafa UI AL</cp:lastModifiedBy>
  <cp:lastPrinted>2017-02-11T08:01:06Z</cp:lastPrinted>
  <dcterms:created xsi:type="dcterms:W3CDTF">2013-09-30T12:08:45Z</dcterms:created>
  <dcterms:modified xsi:type="dcterms:W3CDTF">2018-04-10T06:49:53Z</dcterms:modified>
</cp:coreProperties>
</file>