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Budget\Budget 2021\"/>
    </mc:Choice>
  </mc:AlternateContent>
  <bookViews>
    <workbookView xWindow="0" yWindow="0" windowWidth="15348" windowHeight="4632"/>
  </bookViews>
  <sheets>
    <sheet name="Janvier" sheetId="1" r:id="rId1"/>
    <sheet name="Liste catégories" sheetId="2" r:id="rId2"/>
    <sheet name="CAD-PEN" sheetId="20" r:id="rId3"/>
  </sheets>
  <definedNames>
    <definedName name="DonnéesExternes_1" localSheetId="2" hidden="1">'CAD-PEN'!$A$1:$F$151</definedName>
    <definedName name="MoisA">#REF!</definedName>
    <definedName name="MoisF">#REF!</definedName>
    <definedName name="PlageDynamique">(OFFSET('Liste catégories'!$F$2,,,COUNTIF('Liste catégories'!$F$2:XFC71,"?*")))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O3" i="1" l="1"/>
  <c r="AM3" i="1" s="1"/>
  <c r="M11" i="1"/>
  <c r="AG3" i="1"/>
  <c r="G108" i="20"/>
  <c r="AG14" i="1"/>
  <c r="AG106" i="1"/>
  <c r="AG105" i="1"/>
  <c r="AG104" i="1"/>
  <c r="AG103" i="1"/>
  <c r="AG102" i="1"/>
  <c r="AG101" i="1"/>
  <c r="AG100" i="1"/>
  <c r="AG99" i="1"/>
  <c r="AG98" i="1"/>
  <c r="AG97" i="1"/>
  <c r="AG96" i="1"/>
  <c r="AG95" i="1"/>
  <c r="AG94" i="1"/>
  <c r="AG93" i="1"/>
  <c r="AG92" i="1"/>
  <c r="AG91" i="1"/>
  <c r="AG90" i="1"/>
  <c r="AG89" i="1"/>
  <c r="AG88" i="1"/>
  <c r="AG87" i="1"/>
  <c r="AG86" i="1"/>
  <c r="AG85" i="1"/>
  <c r="AG84" i="1"/>
  <c r="AG83" i="1"/>
  <c r="AG82" i="1"/>
  <c r="AG81" i="1"/>
  <c r="AG80" i="1"/>
  <c r="AG79" i="1"/>
  <c r="AG78" i="1"/>
  <c r="AG77" i="1"/>
  <c r="AG76" i="1"/>
  <c r="AG75" i="1"/>
  <c r="AG74" i="1"/>
  <c r="AG73" i="1"/>
  <c r="AG72" i="1"/>
  <c r="AG71" i="1"/>
  <c r="AG70" i="1"/>
  <c r="AG69" i="1"/>
  <c r="AG68" i="1"/>
  <c r="AG67" i="1"/>
  <c r="AG66" i="1"/>
  <c r="AG65" i="1"/>
  <c r="AG64" i="1"/>
  <c r="AG63" i="1"/>
  <c r="AG62" i="1"/>
  <c r="AG61" i="1"/>
  <c r="AG60" i="1"/>
  <c r="AG59" i="1"/>
  <c r="AG58" i="1"/>
  <c r="AG57" i="1"/>
  <c r="AG56" i="1"/>
  <c r="AG55" i="1"/>
  <c r="AG54" i="1"/>
  <c r="AG53" i="1"/>
  <c r="AG52" i="1"/>
  <c r="AG51" i="1"/>
  <c r="AG50" i="1"/>
  <c r="AG49" i="1"/>
  <c r="AG48" i="1"/>
  <c r="AG47" i="1"/>
  <c r="AG46" i="1"/>
  <c r="AG45" i="1"/>
  <c r="AG44" i="1"/>
  <c r="AG43" i="1"/>
  <c r="AG42" i="1"/>
  <c r="AG41" i="1"/>
  <c r="AG40" i="1"/>
  <c r="AG39" i="1"/>
  <c r="AG38" i="1"/>
  <c r="AG37" i="1"/>
  <c r="AG36" i="1"/>
  <c r="AG35" i="1"/>
  <c r="AG34" i="1"/>
  <c r="AG33" i="1"/>
  <c r="AG32" i="1"/>
  <c r="AG31" i="1"/>
  <c r="AG30" i="1"/>
  <c r="AG29" i="1"/>
  <c r="AG28" i="1"/>
  <c r="AG27" i="1"/>
  <c r="AG13" i="1"/>
  <c r="BM18" i="1" l="1"/>
  <c r="BM11" i="1"/>
  <c r="BE108" i="1"/>
  <c r="G3" i="20" l="1"/>
  <c r="G4" i="20"/>
  <c r="D45" i="2" l="1"/>
  <c r="D46" i="2"/>
  <c r="D55" i="2" l="1"/>
  <c r="D54" i="2"/>
  <c r="D53" i="2"/>
  <c r="D52" i="2"/>
  <c r="D51" i="2"/>
  <c r="D50" i="2"/>
  <c r="D49" i="2"/>
  <c r="D48" i="2"/>
  <c r="D44" i="2"/>
  <c r="D43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42" i="2"/>
  <c r="D10" i="2"/>
  <c r="D9" i="2"/>
  <c r="D8" i="2"/>
  <c r="D7" i="2"/>
  <c r="D6" i="2"/>
  <c r="D5" i="2"/>
  <c r="D4" i="2"/>
  <c r="D3" i="2"/>
  <c r="D2" i="2"/>
  <c r="E3" i="2" l="1"/>
  <c r="E46" i="2"/>
  <c r="E45" i="2"/>
  <c r="E18" i="2"/>
  <c r="E11" i="2"/>
  <c r="E34" i="2"/>
  <c r="E25" i="2"/>
  <c r="E5" i="2"/>
  <c r="E20" i="2"/>
  <c r="E28" i="2"/>
  <c r="E44" i="2"/>
  <c r="E55" i="2"/>
  <c r="E12" i="2"/>
  <c r="E33" i="2"/>
  <c r="E7" i="2"/>
  <c r="E13" i="2"/>
  <c r="E36" i="2"/>
  <c r="E42" i="2"/>
  <c r="E40" i="2"/>
  <c r="E15" i="2"/>
  <c r="E30" i="2"/>
  <c r="E49" i="2"/>
  <c r="E9" i="2"/>
  <c r="E22" i="2"/>
  <c r="E50" i="2"/>
  <c r="E52" i="2"/>
  <c r="E26" i="2"/>
  <c r="E41" i="2"/>
  <c r="E53" i="2"/>
  <c r="E35" i="2"/>
  <c r="E23" i="2"/>
  <c r="E8" i="2"/>
  <c r="E14" i="2"/>
  <c r="E21" i="2"/>
  <c r="E29" i="2"/>
  <c r="E37" i="2"/>
  <c r="E48" i="2"/>
  <c r="E10" i="2"/>
  <c r="E17" i="2"/>
  <c r="E24" i="2"/>
  <c r="E32" i="2"/>
  <c r="E39" i="2"/>
  <c r="E51" i="2"/>
  <c r="E54" i="2"/>
  <c r="E19" i="2"/>
  <c r="E27" i="2"/>
  <c r="E6" i="2"/>
  <c r="E43" i="2"/>
  <c r="E4" i="2"/>
  <c r="E16" i="2"/>
  <c r="E2" i="2"/>
  <c r="E31" i="2"/>
  <c r="E38" i="2"/>
  <c r="F46" i="2" l="1"/>
  <c r="F45" i="2"/>
  <c r="F47" i="2"/>
  <c r="F50" i="2"/>
  <c r="F38" i="2"/>
  <c r="F31" i="2"/>
  <c r="F23" i="2"/>
  <c r="F16" i="2"/>
  <c r="F2" i="2"/>
  <c r="F55" i="2"/>
  <c r="F44" i="2"/>
  <c r="F20" i="2"/>
  <c r="F12" i="2"/>
  <c r="F7" i="2"/>
  <c r="F17" i="2"/>
  <c r="F52" i="2"/>
  <c r="F40" i="2"/>
  <c r="F33" i="2"/>
  <c r="F25" i="2"/>
  <c r="F18" i="2"/>
  <c r="F42" i="2"/>
  <c r="F39" i="2"/>
  <c r="F49" i="2"/>
  <c r="F30" i="2"/>
  <c r="F22" i="2"/>
  <c r="F15" i="2"/>
  <c r="F9" i="2"/>
  <c r="F4" i="2"/>
  <c r="F54" i="2"/>
  <c r="F43" i="2"/>
  <c r="F35" i="2"/>
  <c r="F27" i="2"/>
  <c r="F6" i="2"/>
  <c r="F51" i="2"/>
  <c r="F32" i="2"/>
  <c r="F48" i="2"/>
  <c r="F37" i="2"/>
  <c r="F29" i="2"/>
  <c r="F21" i="2"/>
  <c r="F14" i="2"/>
  <c r="F8" i="2"/>
  <c r="F24" i="2"/>
  <c r="F53" i="2"/>
  <c r="F41" i="2"/>
  <c r="F34" i="2"/>
  <c r="F26" i="2"/>
  <c r="F11" i="2"/>
  <c r="F5" i="2"/>
  <c r="F3" i="2"/>
  <c r="F36" i="2"/>
  <c r="F28" i="2"/>
  <c r="F13" i="2"/>
  <c r="F19" i="2"/>
  <c r="F10" i="2"/>
  <c r="H6" i="2" l="1"/>
  <c r="H5" i="2"/>
  <c r="M132" i="1" l="1"/>
  <c r="M112" i="1"/>
  <c r="M113" i="1"/>
  <c r="M128" i="1"/>
  <c r="M127" i="1"/>
  <c r="M126" i="1"/>
  <c r="M125" i="1"/>
  <c r="M120" i="1"/>
  <c r="M119" i="1"/>
  <c r="M118" i="1"/>
  <c r="M116" i="1"/>
  <c r="M115" i="1"/>
  <c r="M117" i="1" l="1"/>
  <c r="I118" i="1"/>
  <c r="I117" i="1"/>
  <c r="K117" i="1"/>
  <c r="K116" i="1"/>
  <c r="K113" i="1"/>
  <c r="I113" i="1"/>
  <c r="I115" i="1" l="1"/>
  <c r="M141" i="1"/>
  <c r="I141" i="1"/>
  <c r="M140" i="1"/>
  <c r="K140" i="1"/>
  <c r="I140" i="1"/>
  <c r="M139" i="1"/>
  <c r="K139" i="1"/>
  <c r="I139" i="1"/>
  <c r="M138" i="1"/>
  <c r="K138" i="1"/>
  <c r="I138" i="1"/>
  <c r="M137" i="1"/>
  <c r="K137" i="1"/>
  <c r="I137" i="1"/>
  <c r="M136" i="1"/>
  <c r="K136" i="1"/>
  <c r="I136" i="1"/>
  <c r="M135" i="1"/>
  <c r="K135" i="1"/>
  <c r="I135" i="1"/>
  <c r="M134" i="1"/>
  <c r="K134" i="1"/>
  <c r="I134" i="1"/>
  <c r="M133" i="1"/>
  <c r="K133" i="1"/>
  <c r="I133" i="1"/>
  <c r="K132" i="1"/>
  <c r="I132" i="1"/>
  <c r="M131" i="1"/>
  <c r="K131" i="1"/>
  <c r="I131" i="1"/>
  <c r="M130" i="1"/>
  <c r="K130" i="1"/>
  <c r="I130" i="1"/>
  <c r="K128" i="1"/>
  <c r="I128" i="1"/>
  <c r="K127" i="1"/>
  <c r="I127" i="1"/>
  <c r="K126" i="1"/>
  <c r="I126" i="1"/>
  <c r="K125" i="1"/>
  <c r="I125" i="1"/>
  <c r="M124" i="1"/>
  <c r="K124" i="1"/>
  <c r="I124" i="1"/>
  <c r="M122" i="1"/>
  <c r="K122" i="1"/>
  <c r="I122" i="1"/>
  <c r="I120" i="1"/>
  <c r="K119" i="1"/>
  <c r="I119" i="1"/>
  <c r="K118" i="1"/>
  <c r="I116" i="1"/>
  <c r="K115" i="1"/>
  <c r="M114" i="1"/>
  <c r="K114" i="1"/>
  <c r="I114" i="1"/>
  <c r="I112" i="1"/>
  <c r="BK108" i="1" l="1"/>
  <c r="BG108" i="1"/>
  <c r="AS108" i="1"/>
  <c r="AQ108" i="1"/>
  <c r="K108" i="1"/>
  <c r="I108" i="1"/>
  <c r="BM15" i="1" l="1"/>
  <c r="BM34" i="1" l="1"/>
  <c r="BM35" i="1"/>
  <c r="BM36" i="1"/>
  <c r="BM37" i="1"/>
  <c r="BM38" i="1"/>
  <c r="BM39" i="1"/>
  <c r="BM40" i="1"/>
  <c r="BM41" i="1"/>
  <c r="BM42" i="1"/>
  <c r="BM43" i="1"/>
  <c r="BM44" i="1"/>
  <c r="BM45" i="1"/>
  <c r="BM46" i="1"/>
  <c r="BM47" i="1"/>
  <c r="BM48" i="1"/>
  <c r="BM49" i="1"/>
  <c r="BM50" i="1"/>
  <c r="BM51" i="1"/>
  <c r="BM52" i="1"/>
  <c r="BM53" i="1"/>
  <c r="BM54" i="1"/>
  <c r="BM55" i="1"/>
  <c r="BM56" i="1"/>
  <c r="BM57" i="1"/>
  <c r="BM58" i="1"/>
  <c r="BM59" i="1"/>
  <c r="BM60" i="1"/>
  <c r="BM61" i="1"/>
  <c r="BM62" i="1"/>
  <c r="BM63" i="1"/>
  <c r="BM64" i="1"/>
  <c r="BM65" i="1"/>
  <c r="BM66" i="1"/>
  <c r="BM67" i="1"/>
  <c r="BM68" i="1"/>
  <c r="BM69" i="1"/>
  <c r="BM70" i="1"/>
  <c r="BM71" i="1"/>
  <c r="BM72" i="1"/>
  <c r="BM73" i="1"/>
  <c r="BM74" i="1"/>
  <c r="BM75" i="1"/>
  <c r="BM76" i="1"/>
  <c r="BM77" i="1"/>
  <c r="BM78" i="1"/>
  <c r="BM79" i="1"/>
  <c r="BM80" i="1"/>
  <c r="BM81" i="1"/>
  <c r="BM82" i="1"/>
  <c r="BM83" i="1"/>
  <c r="BM84" i="1"/>
  <c r="BM85" i="1"/>
  <c r="BM86" i="1"/>
  <c r="BM87" i="1"/>
  <c r="BM88" i="1"/>
  <c r="BM89" i="1"/>
  <c r="BM90" i="1"/>
  <c r="BM91" i="1"/>
  <c r="BM92" i="1"/>
  <c r="BM93" i="1"/>
  <c r="BM94" i="1"/>
  <c r="BM95" i="1"/>
  <c r="BM96" i="1"/>
  <c r="BM97" i="1"/>
  <c r="BM98" i="1"/>
  <c r="BM99" i="1"/>
  <c r="BM100" i="1"/>
  <c r="BM101" i="1"/>
  <c r="BM102" i="1"/>
  <c r="BM103" i="1"/>
  <c r="BM104" i="1"/>
  <c r="BM105" i="1"/>
  <c r="BM106" i="1"/>
  <c r="BM19" i="1"/>
  <c r="BM20" i="1"/>
  <c r="BM21" i="1"/>
  <c r="BM22" i="1"/>
  <c r="BM23" i="1"/>
  <c r="BM24" i="1"/>
  <c r="BM25" i="1"/>
  <c r="BM26" i="1"/>
  <c r="BM27" i="1"/>
  <c r="BM28" i="1"/>
  <c r="BM29" i="1"/>
  <c r="BM30" i="1"/>
  <c r="BM31" i="1"/>
  <c r="BM32" i="1"/>
  <c r="BM33" i="1"/>
  <c r="BM17" i="1"/>
  <c r="BM16" i="1"/>
  <c r="BM14" i="1"/>
  <c r="BM13" i="1"/>
  <c r="BM12" i="1"/>
  <c r="AU18" i="1"/>
  <c r="AU106" i="1"/>
  <c r="AU105" i="1"/>
  <c r="AU104" i="1"/>
  <c r="AU103" i="1"/>
  <c r="AU102" i="1"/>
  <c r="AU101" i="1"/>
  <c r="AU100" i="1"/>
  <c r="AU99" i="1"/>
  <c r="AU98" i="1"/>
  <c r="AU97" i="1"/>
  <c r="AU96" i="1"/>
  <c r="AU95" i="1"/>
  <c r="AU94" i="1"/>
  <c r="AU93" i="1"/>
  <c r="AU92" i="1"/>
  <c r="AU91" i="1"/>
  <c r="AU90" i="1"/>
  <c r="AU89" i="1"/>
  <c r="AU88" i="1"/>
  <c r="AU86" i="1"/>
  <c r="AU85" i="1"/>
  <c r="AU84" i="1"/>
  <c r="AU83" i="1"/>
  <c r="AU82" i="1"/>
  <c r="AU81" i="1"/>
  <c r="AU80" i="1"/>
  <c r="AU79" i="1"/>
  <c r="AU78" i="1"/>
  <c r="AU77" i="1"/>
  <c r="AU76" i="1"/>
  <c r="AU75" i="1"/>
  <c r="AU74" i="1"/>
  <c r="AU73" i="1"/>
  <c r="AU72" i="1"/>
  <c r="AU71" i="1"/>
  <c r="AU70" i="1"/>
  <c r="AU69" i="1"/>
  <c r="AU68" i="1"/>
  <c r="AU67" i="1"/>
  <c r="AU66" i="1"/>
  <c r="AU65" i="1"/>
  <c r="AU64" i="1"/>
  <c r="AU63" i="1"/>
  <c r="AU62" i="1"/>
  <c r="AU61" i="1"/>
  <c r="AU60" i="1"/>
  <c r="AU59" i="1"/>
  <c r="AU58" i="1"/>
  <c r="AU57" i="1"/>
  <c r="AU56" i="1"/>
  <c r="AU55" i="1"/>
  <c r="AU54" i="1"/>
  <c r="AU53" i="1"/>
  <c r="AU52" i="1"/>
  <c r="AU51" i="1"/>
  <c r="AU50" i="1"/>
  <c r="AU49" i="1"/>
  <c r="AU48" i="1"/>
  <c r="AU47" i="1"/>
  <c r="AU46" i="1"/>
  <c r="AU45" i="1"/>
  <c r="AU44" i="1"/>
  <c r="AU43" i="1"/>
  <c r="AU42" i="1"/>
  <c r="AU41" i="1"/>
  <c r="AU40" i="1"/>
  <c r="AU39" i="1"/>
  <c r="AU38" i="1"/>
  <c r="AU37" i="1"/>
  <c r="AU36" i="1"/>
  <c r="AU35" i="1"/>
  <c r="AU34" i="1"/>
  <c r="AU33" i="1"/>
  <c r="AU32" i="1"/>
  <c r="AU31" i="1"/>
  <c r="AU30" i="1"/>
  <c r="AU29" i="1"/>
  <c r="AU28" i="1"/>
  <c r="AU27" i="1"/>
  <c r="AU26" i="1"/>
  <c r="AU25" i="1"/>
  <c r="AU24" i="1"/>
  <c r="AU23" i="1"/>
  <c r="AU22" i="1"/>
  <c r="AU21" i="1"/>
  <c r="AU20" i="1"/>
  <c r="AU19" i="1"/>
  <c r="AU17" i="1"/>
  <c r="AU16" i="1"/>
  <c r="AU15" i="1"/>
  <c r="AU14" i="1"/>
  <c r="AU13" i="1"/>
  <c r="AU12" i="1"/>
  <c r="AU11" i="1"/>
  <c r="AU87" i="1"/>
  <c r="M105" i="1"/>
  <c r="M103" i="1"/>
  <c r="M104" i="1"/>
  <c r="M106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0" i="1"/>
  <c r="M21" i="1"/>
  <c r="M22" i="1"/>
  <c r="M19" i="1"/>
  <c r="M18" i="1"/>
  <c r="M17" i="1"/>
  <c r="M16" i="1"/>
  <c r="M15" i="1"/>
  <c r="M14" i="1"/>
  <c r="M13" i="1"/>
  <c r="M12" i="1"/>
  <c r="M108" i="1" l="1"/>
  <c r="AU108" i="1"/>
  <c r="BM108" i="1"/>
  <c r="AG16" i="1" l="1"/>
  <c r="AG20" i="1"/>
  <c r="AG25" i="1"/>
  <c r="AG22" i="1"/>
  <c r="AG17" i="1"/>
  <c r="AG26" i="1"/>
  <c r="AG15" i="1"/>
  <c r="AG19" i="1"/>
  <c r="AG18" i="1"/>
  <c r="AG23" i="1"/>
  <c r="AG24" i="1"/>
  <c r="AG21" i="1"/>
  <c r="AG12" i="1"/>
  <c r="AA108" i="1" l="1"/>
  <c r="AE11" i="1"/>
  <c r="AC11" i="1" s="1"/>
  <c r="AG11" i="1"/>
  <c r="AG108" i="1"/>
  <c r="AC108" i="1"/>
</calcChain>
</file>

<file path=xl/connections.xml><?xml version="1.0" encoding="utf-8"?>
<connections xmlns="http://schemas.openxmlformats.org/spreadsheetml/2006/main">
  <connection id="1" keepAlive="1" name="Requête - Table 0" description="Connexion à la requête « Table 0 » dans le classeur." type="5" refreshedVersion="6" background="1" saveData="1">
    <dbPr connection="Provider=Microsoft.Mashup.OleDb.1;Data Source=$Workbook$;Location=Table 0;Extended Properties=&quot;&quot;" command="SELECT * FROM [Table 0]"/>
  </connection>
</connections>
</file>

<file path=xl/sharedStrings.xml><?xml version="1.0" encoding="utf-8"?>
<sst xmlns="http://schemas.openxmlformats.org/spreadsheetml/2006/main" count="1083" uniqueCount="848">
  <si>
    <t>Date</t>
  </si>
  <si>
    <t>Catégories</t>
  </si>
  <si>
    <t>Descriptions des transactions</t>
  </si>
  <si>
    <t>Retraits</t>
  </si>
  <si>
    <t>Dépôts</t>
  </si>
  <si>
    <t>Solde</t>
  </si>
  <si>
    <t>Total</t>
  </si>
  <si>
    <t>No.</t>
  </si>
  <si>
    <t>*-*-*-*-*-*-*-</t>
  </si>
  <si>
    <t>Aut.</t>
  </si>
  <si>
    <t>Autres revenus</t>
  </si>
  <si>
    <t>Coiffure</t>
  </si>
  <si>
    <t>Dentiste</t>
  </si>
  <si>
    <t>Dépôt GAB</t>
  </si>
  <si>
    <t>Épicerie</t>
  </si>
  <si>
    <t>Essence</t>
  </si>
  <si>
    <t>Fr. découvert</t>
  </si>
  <si>
    <t>Fr. fixes</t>
  </si>
  <si>
    <t>Fr. mensuels</t>
  </si>
  <si>
    <t>Fr. relevés</t>
  </si>
  <si>
    <t>Fr. retraits</t>
  </si>
  <si>
    <t>Fr. utilisation</t>
  </si>
  <si>
    <t>Gouv. Can.</t>
  </si>
  <si>
    <t>Gouv. QC</t>
  </si>
  <si>
    <t>Hydro</t>
  </si>
  <si>
    <t>Impôts Can.</t>
  </si>
  <si>
    <t>Impôts QC</t>
  </si>
  <si>
    <t>Loyer</t>
  </si>
  <si>
    <t>MasterCard</t>
  </si>
  <si>
    <t>Paie</t>
  </si>
  <si>
    <t>Resto</t>
  </si>
  <si>
    <t>Retrait GAB</t>
  </si>
  <si>
    <t>SAAQ Guy</t>
  </si>
  <si>
    <t>SAAQ Solange</t>
  </si>
  <si>
    <t>Sorties</t>
  </si>
  <si>
    <t>Vir. Céli =&gt; Ch.</t>
  </si>
  <si>
    <t>Vir. Ch. =&gt; Céli</t>
  </si>
  <si>
    <t>Vir. Ep. =&gt; Ch.</t>
  </si>
  <si>
    <t>Visa - Assurances</t>
  </si>
  <si>
    <t>Visa - Intérêts</t>
  </si>
  <si>
    <t>Visa - Paiement</t>
  </si>
  <si>
    <t>Visa - Solde</t>
  </si>
  <si>
    <t>Visa - Taxe Ass.</t>
  </si>
  <si>
    <t>Visa - Transaction</t>
  </si>
  <si>
    <t>MC - Transaction</t>
  </si>
  <si>
    <t>MC - Solde</t>
  </si>
  <si>
    <t>MC - Paiement</t>
  </si>
  <si>
    <t>MC - Intérêts</t>
  </si>
  <si>
    <t>Assurances maison</t>
  </si>
  <si>
    <t>Visa</t>
  </si>
  <si>
    <t>Permis de conduire Solange</t>
  </si>
  <si>
    <t>Visa - Paiement Caisse</t>
  </si>
  <si>
    <t>Pharmacie</t>
  </si>
  <si>
    <t>Paypal</t>
  </si>
  <si>
    <t>Vêtements</t>
  </si>
  <si>
    <t>Photocopies</t>
  </si>
  <si>
    <t>Association</t>
  </si>
  <si>
    <t>Ordinateur</t>
  </si>
  <si>
    <t>Quincaillerie</t>
  </si>
  <si>
    <t>Librairie</t>
  </si>
  <si>
    <t>Tisanes Solange</t>
  </si>
  <si>
    <t>Marge de crédit</t>
  </si>
  <si>
    <t>Desjardins</t>
  </si>
  <si>
    <t>Capital One</t>
  </si>
  <si>
    <t>Assurance Auto</t>
  </si>
  <si>
    <t>Entretien de la voiture</t>
  </si>
  <si>
    <t>Permis de conduire Guy</t>
  </si>
  <si>
    <t>Immatriculation</t>
  </si>
  <si>
    <t>Restaurants</t>
  </si>
  <si>
    <t>Autres dépenses</t>
  </si>
  <si>
    <t>Du 16 au 31</t>
  </si>
  <si>
    <t>Du 1er au 15</t>
  </si>
  <si>
    <t>Soins de santé</t>
  </si>
  <si>
    <t>Cellulaire</t>
  </si>
  <si>
    <t>Internet</t>
  </si>
  <si>
    <t>Transactions</t>
  </si>
  <si>
    <t>Paiements</t>
  </si>
  <si>
    <t>Frais mensuels</t>
  </si>
  <si>
    <t>Intérêts</t>
  </si>
  <si>
    <t>Vêtements Solange</t>
  </si>
  <si>
    <t>Vêtements Guy</t>
  </si>
  <si>
    <t>Chercher</t>
  </si>
  <si>
    <t>Fréquence</t>
  </si>
  <si>
    <t>Valeurs</t>
  </si>
  <si>
    <t>Vir. Ch. =&gt; Ep.</t>
  </si>
  <si>
    <t>Vir. Ep. =&gt; Céli</t>
  </si>
  <si>
    <t>Vir. SBCéli =&gt; SBCh.</t>
  </si>
  <si>
    <t>Vir. SBCh. =&gt; SBCéli</t>
  </si>
  <si>
    <t>Dépôt</t>
  </si>
  <si>
    <t>Uber</t>
  </si>
  <si>
    <t>Solde au 31 décembre 2020</t>
  </si>
  <si>
    <t>Column1</t>
  </si>
  <si>
    <t>Column2</t>
  </si>
  <si>
    <t>Column3</t>
  </si>
  <si>
    <t>Column4</t>
  </si>
  <si>
    <t>Column5</t>
  </si>
  <si>
    <t>Column6</t>
  </si>
  <si>
    <t>Currency Name</t>
  </si>
  <si>
    <t>Code</t>
  </si>
  <si>
    <t>1 cad</t>
  </si>
  <si>
    <t>in cad</t>
  </si>
  <si>
    <t>Converter</t>
  </si>
  <si>
    <t>Chart</t>
  </si>
  <si>
    <t>U.S. Dollar</t>
  </si>
  <si>
    <t>USD</t>
  </si>
  <si>
    <t>CAD/USD</t>
  </si>
  <si>
    <t>Euro</t>
  </si>
  <si>
    <t>EUR</t>
  </si>
  <si>
    <t>CAD/EUR</t>
  </si>
  <si>
    <t>U.K. Pound Sterling</t>
  </si>
  <si>
    <t>GBP</t>
  </si>
  <si>
    <t>CAD/GBP</t>
  </si>
  <si>
    <t>Australian Dollar</t>
  </si>
  <si>
    <t>AUD</t>
  </si>
  <si>
    <t>CAD/AUD</t>
  </si>
  <si>
    <t>Japanese Yen</t>
  </si>
  <si>
    <t>JPY</t>
  </si>
  <si>
    <t>CAD/JPY</t>
  </si>
  <si>
    <t>Swiss Franc</t>
  </si>
  <si>
    <t>CHF</t>
  </si>
  <si>
    <t>CAD/CHF</t>
  </si>
  <si>
    <t>Comoro franc</t>
  </si>
  <si>
    <t>KMF</t>
  </si>
  <si>
    <t>CAD/KMF</t>
  </si>
  <si>
    <t>Afghan afghani</t>
  </si>
  <si>
    <t>AFN</t>
  </si>
  <si>
    <t>CAD/AFN</t>
  </si>
  <si>
    <t>Albanian lek</t>
  </si>
  <si>
    <t>ALL</t>
  </si>
  <si>
    <t>CAD/ALL</t>
  </si>
  <si>
    <t>Algerian Dinar</t>
  </si>
  <si>
    <t>DZD</t>
  </si>
  <si>
    <t>CAD/DZD</t>
  </si>
  <si>
    <t>Angolan kwanza</t>
  </si>
  <si>
    <t>AOA</t>
  </si>
  <si>
    <t>CAD/AOA</t>
  </si>
  <si>
    <t>Argentine Peso</t>
  </si>
  <si>
    <t>ARS</t>
  </si>
  <si>
    <t>CAD/ARS</t>
  </si>
  <si>
    <t>Armenia Dram</t>
  </si>
  <si>
    <t>AMD</t>
  </si>
  <si>
    <t>CAD/AMD</t>
  </si>
  <si>
    <t>Aruban florin</t>
  </si>
  <si>
    <t>AWG</t>
  </si>
  <si>
    <t>CAD/AWG</t>
  </si>
  <si>
    <t>Azerbaijan Manat</t>
  </si>
  <si>
    <t>AZN</t>
  </si>
  <si>
    <t>CAD/AZN</t>
  </si>
  <si>
    <t>Bahamian Dollar</t>
  </si>
  <si>
    <t>BSD</t>
  </si>
  <si>
    <t>CAD/BSD</t>
  </si>
  <si>
    <t>Bahrain Dinar</t>
  </si>
  <si>
    <t>BHD</t>
  </si>
  <si>
    <t>CAD/BHD</t>
  </si>
  <si>
    <t>Bangladeshi taka</t>
  </si>
  <si>
    <t>BDT</t>
  </si>
  <si>
    <t>CAD/BDT</t>
  </si>
  <si>
    <t>Barbadian Dollar</t>
  </si>
  <si>
    <t>BBD</t>
  </si>
  <si>
    <t>CAD/BBD</t>
  </si>
  <si>
    <t>Belarussian Ruble</t>
  </si>
  <si>
    <t>BYN</t>
  </si>
  <si>
    <t>CAD/BYN</t>
  </si>
  <si>
    <t>Belize dollar</t>
  </si>
  <si>
    <t>BZD</t>
  </si>
  <si>
    <t>CAD/BZD</t>
  </si>
  <si>
    <t>Bolivian Boliviano</t>
  </si>
  <si>
    <t>BOB</t>
  </si>
  <si>
    <t>CAD/BOB</t>
  </si>
  <si>
    <t>Bosnia and Herzegovina convertible mark</t>
  </si>
  <si>
    <t>BAM</t>
  </si>
  <si>
    <t>CAD/BAM</t>
  </si>
  <si>
    <t>Botswana Pula</t>
  </si>
  <si>
    <t>BWP</t>
  </si>
  <si>
    <t>CAD/BWP</t>
  </si>
  <si>
    <t>Brazilian Real</t>
  </si>
  <si>
    <t>BRL</t>
  </si>
  <si>
    <t>CAD/BRL</t>
  </si>
  <si>
    <t>Brunei Dollar</t>
  </si>
  <si>
    <t>BND</t>
  </si>
  <si>
    <t>CAD/BND</t>
  </si>
  <si>
    <t>Bulgarian Lev</t>
  </si>
  <si>
    <t>BGN</t>
  </si>
  <si>
    <t>CAD/BGN</t>
  </si>
  <si>
    <t>Burundian franc</t>
  </si>
  <si>
    <t>BIF</t>
  </si>
  <si>
    <t>CAD/BIF</t>
  </si>
  <si>
    <t>Cambodian riel</t>
  </si>
  <si>
    <t>KHR</t>
  </si>
  <si>
    <t>CAD/KHR</t>
  </si>
  <si>
    <t>Cape Verde escudo</t>
  </si>
  <si>
    <t>CVE</t>
  </si>
  <si>
    <t>CAD/CVE</t>
  </si>
  <si>
    <t>Central African CFA Franc</t>
  </si>
  <si>
    <t>XAF</t>
  </si>
  <si>
    <t>CAD/XAF</t>
  </si>
  <si>
    <t>CFP Franc</t>
  </si>
  <si>
    <t>XPF</t>
  </si>
  <si>
    <t>CAD/XPF</t>
  </si>
  <si>
    <t>Chilean Peso</t>
  </si>
  <si>
    <t>CLP</t>
  </si>
  <si>
    <t/>
  </si>
  <si>
    <t>CAD/CLP</t>
  </si>
  <si>
    <t>Chinese Yuan</t>
  </si>
  <si>
    <t>CNY</t>
  </si>
  <si>
    <t>CAD/CNY</t>
  </si>
  <si>
    <t>Colombian Peso</t>
  </si>
  <si>
    <t>COP</t>
  </si>
  <si>
    <t>CAD/COP</t>
  </si>
  <si>
    <t>Congolese franc</t>
  </si>
  <si>
    <t>CDF</t>
  </si>
  <si>
    <t>CAD/CDF</t>
  </si>
  <si>
    <t>Costa Rican Colón</t>
  </si>
  <si>
    <t>CRC</t>
  </si>
  <si>
    <t>CAD/CRC</t>
  </si>
  <si>
    <t>Croatian Kuna</t>
  </si>
  <si>
    <t>HRK</t>
  </si>
  <si>
    <t>CAD/HRK</t>
  </si>
  <si>
    <t>Cuban peso</t>
  </si>
  <si>
    <t>CUP</t>
  </si>
  <si>
    <t>CAD/CUP</t>
  </si>
  <si>
    <t>Czech Koruna</t>
  </si>
  <si>
    <t>CZK</t>
  </si>
  <si>
    <t>CAD/CZK</t>
  </si>
  <si>
    <t>Danish Krone</t>
  </si>
  <si>
    <t>DKK</t>
  </si>
  <si>
    <t>CAD/DKK</t>
  </si>
  <si>
    <t>Djiboutian franc</t>
  </si>
  <si>
    <t>DJF</t>
  </si>
  <si>
    <t>CAD/DJF</t>
  </si>
  <si>
    <t>Dominican Peso</t>
  </si>
  <si>
    <t>DOP</t>
  </si>
  <si>
    <t>CAD/DOP</t>
  </si>
  <si>
    <t>East Caribbean Dollar</t>
  </si>
  <si>
    <t>XCD</t>
  </si>
  <si>
    <t>CAD/XCD</t>
  </si>
  <si>
    <t>Egyptian Pound</t>
  </si>
  <si>
    <t>EGP</t>
  </si>
  <si>
    <t>CAD/EGP</t>
  </si>
  <si>
    <t>Eritrean nakfa</t>
  </si>
  <si>
    <t>ERN</t>
  </si>
  <si>
    <t>CAD/ERN</t>
  </si>
  <si>
    <t>Ethiopian birr</t>
  </si>
  <si>
    <t>ETB</t>
  </si>
  <si>
    <t>CAD/ETB</t>
  </si>
  <si>
    <t>Fiji Dollar</t>
  </si>
  <si>
    <t>FJD</t>
  </si>
  <si>
    <t>CAD/FJD</t>
  </si>
  <si>
    <t>Gambian dalasi</t>
  </si>
  <si>
    <t>GMD</t>
  </si>
  <si>
    <t>CAD/GMD</t>
  </si>
  <si>
    <t>Georgian lari</t>
  </si>
  <si>
    <t>GEL</t>
  </si>
  <si>
    <t>CAD/GEL</t>
  </si>
  <si>
    <t>Ghanaian Cedi</t>
  </si>
  <si>
    <t>GHS</t>
  </si>
  <si>
    <t>CAD/GHS</t>
  </si>
  <si>
    <t>Gibraltar pound</t>
  </si>
  <si>
    <t>GIP</t>
  </si>
  <si>
    <t>CAD/GIP</t>
  </si>
  <si>
    <t>Guatemalan Quetzal</t>
  </si>
  <si>
    <t>GTQ</t>
  </si>
  <si>
    <t>CAD/GTQ</t>
  </si>
  <si>
    <t>Guinean franc</t>
  </si>
  <si>
    <t>GNF</t>
  </si>
  <si>
    <t>CAD/GNF</t>
  </si>
  <si>
    <t>Guyanese dollar</t>
  </si>
  <si>
    <t>GYD</t>
  </si>
  <si>
    <t>CAD/GYD</t>
  </si>
  <si>
    <t>Haitian gourde</t>
  </si>
  <si>
    <t>HTG</t>
  </si>
  <si>
    <t>CAD/HTG</t>
  </si>
  <si>
    <t>Honduran Lempira</t>
  </si>
  <si>
    <t>HNL</t>
  </si>
  <si>
    <t>CAD/HNL</t>
  </si>
  <si>
    <t>Hong Kong Dollar</t>
  </si>
  <si>
    <t>HKD</t>
  </si>
  <si>
    <t>CAD/HKD</t>
  </si>
  <si>
    <t>Hungarian Forint</t>
  </si>
  <si>
    <t>HUF</t>
  </si>
  <si>
    <t>CAD/HUF</t>
  </si>
  <si>
    <t>Icelandic Krona</t>
  </si>
  <si>
    <t>ISK</t>
  </si>
  <si>
    <t>CAD/ISK</t>
  </si>
  <si>
    <t>Indian Rupee</t>
  </si>
  <si>
    <t>INR</t>
  </si>
  <si>
    <t>CAD/INR</t>
  </si>
  <si>
    <t>Indonesian Rupiah</t>
  </si>
  <si>
    <t>IDR</t>
  </si>
  <si>
    <t>0.000091</t>
  </si>
  <si>
    <t>CAD/IDR</t>
  </si>
  <si>
    <t>Iranian rial</t>
  </si>
  <si>
    <t>IRR</t>
  </si>
  <si>
    <t>0.000030</t>
  </si>
  <si>
    <t>CAD/IRR</t>
  </si>
  <si>
    <t>Iraqi dinar</t>
  </si>
  <si>
    <t>IQD</t>
  </si>
  <si>
    <t>CAD/IQD</t>
  </si>
  <si>
    <t>Israeli New Sheqel</t>
  </si>
  <si>
    <t>ILS</t>
  </si>
  <si>
    <t>CAD/ILS</t>
  </si>
  <si>
    <t>Jamaican Dollar</t>
  </si>
  <si>
    <t>JMD</t>
  </si>
  <si>
    <t>CAD/JMD</t>
  </si>
  <si>
    <t>Jordanian Dinar</t>
  </si>
  <si>
    <t>JOD</t>
  </si>
  <si>
    <t>CAD/JOD</t>
  </si>
  <si>
    <t>Kazakhstani Tenge</t>
  </si>
  <si>
    <t>KZT</t>
  </si>
  <si>
    <t>CAD/KZT</t>
  </si>
  <si>
    <t>Kenyan shilling</t>
  </si>
  <si>
    <t>KES</t>
  </si>
  <si>
    <t>CAD/KES</t>
  </si>
  <si>
    <t>Kuwaiti Dinar</t>
  </si>
  <si>
    <t>KWD</t>
  </si>
  <si>
    <t>CAD/KWD</t>
  </si>
  <si>
    <t>Kyrgyzstan Som</t>
  </si>
  <si>
    <t>KGS</t>
  </si>
  <si>
    <t>CAD/KGS</t>
  </si>
  <si>
    <t>Lao kip</t>
  </si>
  <si>
    <t>LAK</t>
  </si>
  <si>
    <t>CAD/LAK</t>
  </si>
  <si>
    <t>Lebanese Pound</t>
  </si>
  <si>
    <t>LBP</t>
  </si>
  <si>
    <t>CAD/LBP</t>
  </si>
  <si>
    <t>Lesotho loti</t>
  </si>
  <si>
    <t>LSL</t>
  </si>
  <si>
    <t>CAD/LSL</t>
  </si>
  <si>
    <t>Liberian dollar</t>
  </si>
  <si>
    <t>LRD</t>
  </si>
  <si>
    <t>CAD/LRD</t>
  </si>
  <si>
    <t>Libyan Dinar</t>
  </si>
  <si>
    <t>LYD</t>
  </si>
  <si>
    <t>CAD/LYD</t>
  </si>
  <si>
    <t>Macanese pataca</t>
  </si>
  <si>
    <t>MOP</t>
  </si>
  <si>
    <t>CAD/MOP</t>
  </si>
  <si>
    <t>Macedonian denar</t>
  </si>
  <si>
    <t>MKD</t>
  </si>
  <si>
    <t>CAD/MKD</t>
  </si>
  <si>
    <t>Malagasy ariary</t>
  </si>
  <si>
    <t>MGA</t>
  </si>
  <si>
    <t>CAD/MGA</t>
  </si>
  <si>
    <t>Malawian kwacha</t>
  </si>
  <si>
    <t>MWK</t>
  </si>
  <si>
    <t>CAD/MWK</t>
  </si>
  <si>
    <t>Malaysian Ringgit</t>
  </si>
  <si>
    <t>MYR</t>
  </si>
  <si>
    <t>CAD/MYR</t>
  </si>
  <si>
    <t>Maldivian rufiyaa</t>
  </si>
  <si>
    <t>MVR</t>
  </si>
  <si>
    <t>CAD/MVR</t>
  </si>
  <si>
    <t>Mauritanian Ouguiya</t>
  </si>
  <si>
    <t>MRO</t>
  </si>
  <si>
    <t>CAD/MRO</t>
  </si>
  <si>
    <t>Mauritanian ouguiya</t>
  </si>
  <si>
    <t>MRU</t>
  </si>
  <si>
    <t>CAD/MRU</t>
  </si>
  <si>
    <t>Mauritian Rupee</t>
  </si>
  <si>
    <t>MUR</t>
  </si>
  <si>
    <t>CAD/MUR</t>
  </si>
  <si>
    <t>Mexican Peso</t>
  </si>
  <si>
    <t>MXN</t>
  </si>
  <si>
    <t>CAD/MXN</t>
  </si>
  <si>
    <t>Moldova Lei</t>
  </si>
  <si>
    <t>MDL</t>
  </si>
  <si>
    <t>CAD/MDL</t>
  </si>
  <si>
    <t>Mongolian togrog</t>
  </si>
  <si>
    <t>MNT</t>
  </si>
  <si>
    <t>CAD/MNT</t>
  </si>
  <si>
    <t>Moroccan Dirham</t>
  </si>
  <si>
    <t>MAD</t>
  </si>
  <si>
    <t>CAD/MAD</t>
  </si>
  <si>
    <t>Mozambican metical</t>
  </si>
  <si>
    <t>MZN</t>
  </si>
  <si>
    <t>CAD/MZN</t>
  </si>
  <si>
    <t>Myanma Kyat</t>
  </si>
  <si>
    <t>MMK</t>
  </si>
  <si>
    <t>CAD/MMK</t>
  </si>
  <si>
    <t>Namibian dollar</t>
  </si>
  <si>
    <t>NAD</t>
  </si>
  <si>
    <t>CAD/NAD</t>
  </si>
  <si>
    <t>Nepalese Rupee</t>
  </si>
  <si>
    <t>NPR</t>
  </si>
  <si>
    <t>CAD/NPR</t>
  </si>
  <si>
    <t>Neth. Antillean Guilder</t>
  </si>
  <si>
    <t>ANG</t>
  </si>
  <si>
    <t>CAD/ANG</t>
  </si>
  <si>
    <t>New Taiwan Dollar</t>
  </si>
  <si>
    <t>TWD</t>
  </si>
  <si>
    <t>CAD/TWD</t>
  </si>
  <si>
    <t>New Turkmenistan Manat</t>
  </si>
  <si>
    <t>TMT</t>
  </si>
  <si>
    <t>CAD/TMT</t>
  </si>
  <si>
    <t>New Zealand Dollar</t>
  </si>
  <si>
    <t>NZD</t>
  </si>
  <si>
    <t>CAD/NZD</t>
  </si>
  <si>
    <t>Nicaraguan Córdoba</t>
  </si>
  <si>
    <t>NIO</t>
  </si>
  <si>
    <t>CAD/NIO</t>
  </si>
  <si>
    <t>Nigerian Naira</t>
  </si>
  <si>
    <t>NGN</t>
  </si>
  <si>
    <t>CAD/NGN</t>
  </si>
  <si>
    <t>Norwegian Krone</t>
  </si>
  <si>
    <t>NOK</t>
  </si>
  <si>
    <t>CAD/NOK</t>
  </si>
  <si>
    <t>Omani Rial</t>
  </si>
  <si>
    <t>OMR</t>
  </si>
  <si>
    <t>CAD/OMR</t>
  </si>
  <si>
    <t>Pakistani Rupee</t>
  </si>
  <si>
    <t>PKR</t>
  </si>
  <si>
    <t>CAD/PKR</t>
  </si>
  <si>
    <t>Panamanian Balboa</t>
  </si>
  <si>
    <t>PAB</t>
  </si>
  <si>
    <t>CAD/PAB</t>
  </si>
  <si>
    <t>Papua New Guinean kina</t>
  </si>
  <si>
    <t>PGK</t>
  </si>
  <si>
    <t>CAD/PGK</t>
  </si>
  <si>
    <t>Paraguayan Guaraní</t>
  </si>
  <si>
    <t>PYG</t>
  </si>
  <si>
    <t>CAD/PYG</t>
  </si>
  <si>
    <t>Peruvian Nuevo Sol</t>
  </si>
  <si>
    <t>PEN</t>
  </si>
  <si>
    <t>CAD/PEN</t>
  </si>
  <si>
    <t>Philippine Peso</t>
  </si>
  <si>
    <t>PHP</t>
  </si>
  <si>
    <t>CAD/PHP</t>
  </si>
  <si>
    <t>Polish Zloty</t>
  </si>
  <si>
    <t>PLN</t>
  </si>
  <si>
    <t>CAD/PLN</t>
  </si>
  <si>
    <t>Qatari Rial</t>
  </si>
  <si>
    <t>QAR</t>
  </si>
  <si>
    <t>CAD/QAR</t>
  </si>
  <si>
    <t>Romanian New Leu</t>
  </si>
  <si>
    <t>RON</t>
  </si>
  <si>
    <t>CAD/RON</t>
  </si>
  <si>
    <t>Russian Rouble</t>
  </si>
  <si>
    <t>RUB</t>
  </si>
  <si>
    <t>CAD/RUB</t>
  </si>
  <si>
    <t>Rwandan franc</t>
  </si>
  <si>
    <t>RWF</t>
  </si>
  <si>
    <t>CAD/RWF</t>
  </si>
  <si>
    <t>Salvadoran colon</t>
  </si>
  <si>
    <t>SVC</t>
  </si>
  <si>
    <t>CAD/SVC</t>
  </si>
  <si>
    <t>Samoan tala</t>
  </si>
  <si>
    <t>WST</t>
  </si>
  <si>
    <t>CAD/WST</t>
  </si>
  <si>
    <t>São Tomé and Príncipe Dobra</t>
  </si>
  <si>
    <t>STN</t>
  </si>
  <si>
    <t>CAD/STN</t>
  </si>
  <si>
    <t>Saudi Riyal</t>
  </si>
  <si>
    <t>SAR</t>
  </si>
  <si>
    <t>CAD/SAR</t>
  </si>
  <si>
    <t>Serbian Dinar</t>
  </si>
  <si>
    <t>RSD</t>
  </si>
  <si>
    <t>CAD/RSD</t>
  </si>
  <si>
    <t>Seychelles rupee</t>
  </si>
  <si>
    <t>SCR</t>
  </si>
  <si>
    <t>CAD/SCR</t>
  </si>
  <si>
    <t>Sierra Leonean leone</t>
  </si>
  <si>
    <t>SLL</t>
  </si>
  <si>
    <t>CAD/SLL</t>
  </si>
  <si>
    <t>Singapore Dollar</t>
  </si>
  <si>
    <t>SGD</t>
  </si>
  <si>
    <t>CAD/SGD</t>
  </si>
  <si>
    <t>Solomon Islands dollar</t>
  </si>
  <si>
    <t>SBD</t>
  </si>
  <si>
    <t>CAD/SBD</t>
  </si>
  <si>
    <t>Somali shilling</t>
  </si>
  <si>
    <t>SOS</t>
  </si>
  <si>
    <t>CAD/SOS</t>
  </si>
  <si>
    <t>South African Rand</t>
  </si>
  <si>
    <t>ZAR</t>
  </si>
  <si>
    <t>CAD/ZAR</t>
  </si>
  <si>
    <t>South Korean Won</t>
  </si>
  <si>
    <t>KRW</t>
  </si>
  <si>
    <t>CAD/KRW</t>
  </si>
  <si>
    <t>South Sudanese pound</t>
  </si>
  <si>
    <t>SSP</t>
  </si>
  <si>
    <t>CAD/SSP</t>
  </si>
  <si>
    <t>Sri Lanka Rupee</t>
  </si>
  <si>
    <t>LKR</t>
  </si>
  <si>
    <t>CAD/LKR</t>
  </si>
  <si>
    <t>Sudanese pound</t>
  </si>
  <si>
    <t>SDG</t>
  </si>
  <si>
    <t>CAD/SDG</t>
  </si>
  <si>
    <t>Surinamese dollar</t>
  </si>
  <si>
    <t>SRD</t>
  </si>
  <si>
    <t>CAD/SRD</t>
  </si>
  <si>
    <t>Swazi lilangeni</t>
  </si>
  <si>
    <t>SZL</t>
  </si>
  <si>
    <t>CAD/SZL</t>
  </si>
  <si>
    <t>Swedish Krona</t>
  </si>
  <si>
    <t>SEK</t>
  </si>
  <si>
    <t>CAD/SEK</t>
  </si>
  <si>
    <t>Syrian pound</t>
  </si>
  <si>
    <t>SYP</t>
  </si>
  <si>
    <t>CAD/SYP</t>
  </si>
  <si>
    <t>Tajikistan Ruble</t>
  </si>
  <si>
    <t>TJS</t>
  </si>
  <si>
    <t>CAD/TJS</t>
  </si>
  <si>
    <t>Tanzanian shilling</t>
  </si>
  <si>
    <t>TZS</t>
  </si>
  <si>
    <t>CAD/TZS</t>
  </si>
  <si>
    <t>Thai Baht</t>
  </si>
  <si>
    <t>THB</t>
  </si>
  <si>
    <t>CAD/THB</t>
  </si>
  <si>
    <t>Tongan paʻanga</t>
  </si>
  <si>
    <t>TOP</t>
  </si>
  <si>
    <t>CAD/TOP</t>
  </si>
  <si>
    <t>Trinidad Tobago Dollar</t>
  </si>
  <si>
    <t>TTD</t>
  </si>
  <si>
    <t>CAD/TTD</t>
  </si>
  <si>
    <t>Tunisian Dinar</t>
  </si>
  <si>
    <t>TND</t>
  </si>
  <si>
    <t>CAD/TND</t>
  </si>
  <si>
    <t>Turkish Lira</t>
  </si>
  <si>
    <t>TRY</t>
  </si>
  <si>
    <t>CAD/TRY</t>
  </si>
  <si>
    <t>U.A.E Dirham</t>
  </si>
  <si>
    <t>AED</t>
  </si>
  <si>
    <t>CAD/AED</t>
  </si>
  <si>
    <t>Ugandan shilling</t>
  </si>
  <si>
    <t>UGX</t>
  </si>
  <si>
    <t>CAD/UGX</t>
  </si>
  <si>
    <t>Ukrainian Hryvnia</t>
  </si>
  <si>
    <t>UAH</t>
  </si>
  <si>
    <t>CAD/UAH</t>
  </si>
  <si>
    <t>Uruguayan Peso</t>
  </si>
  <si>
    <t>UYU</t>
  </si>
  <si>
    <t>CAD/UYU</t>
  </si>
  <si>
    <t>Uzbekistan Sum</t>
  </si>
  <si>
    <t>UZS</t>
  </si>
  <si>
    <t>0.000122</t>
  </si>
  <si>
    <t>CAD/UZS</t>
  </si>
  <si>
    <t>Vanuatu vatu</t>
  </si>
  <si>
    <t>VUV</t>
  </si>
  <si>
    <t>CAD/VUV</t>
  </si>
  <si>
    <t>Venezuelan Bolivar</t>
  </si>
  <si>
    <t>VES</t>
  </si>
  <si>
    <t>0.000001</t>
  </si>
  <si>
    <t>CAD/VES</t>
  </si>
  <si>
    <t>Vietnamese Dong</t>
  </si>
  <si>
    <t>VND</t>
  </si>
  <si>
    <t>0.000055</t>
  </si>
  <si>
    <t>CAD/VND</t>
  </si>
  <si>
    <t>West African CFA Franc</t>
  </si>
  <si>
    <t>XOF</t>
  </si>
  <si>
    <t>CAD/XOF</t>
  </si>
  <si>
    <t>Yemeni rial</t>
  </si>
  <si>
    <t>YER</t>
  </si>
  <si>
    <t>CAD/YER</t>
  </si>
  <si>
    <t>Zambian kwacha</t>
  </si>
  <si>
    <t>ZMW</t>
  </si>
  <si>
    <t>CAD/ZMW</t>
  </si>
  <si>
    <t>Column7</t>
  </si>
  <si>
    <t>Vir. Ch. =&gt; Soles</t>
  </si>
  <si>
    <t>0.783158</t>
  </si>
  <si>
    <t>1.276881</t>
  </si>
  <si>
    <t>0.638787</t>
  </si>
  <si>
    <t>1.565466</t>
  </si>
  <si>
    <t>0.575658</t>
  </si>
  <si>
    <t>1.737142</t>
  </si>
  <si>
    <t>1.019977</t>
  </si>
  <si>
    <t>0.980414</t>
  </si>
  <si>
    <t>80.788174</t>
  </si>
  <si>
    <t>0.012378</t>
  </si>
  <si>
    <t>0.691428</t>
  </si>
  <si>
    <t>1.446281</t>
  </si>
  <si>
    <t>320.843848</t>
  </si>
  <si>
    <t>0.003117</t>
  </si>
  <si>
    <t>62.389704</t>
  </si>
  <si>
    <t>0.016028</t>
  </si>
  <si>
    <t>80.346712</t>
  </si>
  <si>
    <t>0.012446</t>
  </si>
  <si>
    <t>103.608721</t>
  </si>
  <si>
    <t>0.009652</t>
  </si>
  <si>
    <t>525.610975</t>
  </si>
  <si>
    <t>0.001903</t>
  </si>
  <si>
    <t>66.399791</t>
  </si>
  <si>
    <t>0.015060</t>
  </si>
  <si>
    <t>409.829722</t>
  </si>
  <si>
    <t>0.002440</t>
  </si>
  <si>
    <t>1.442712</t>
  </si>
  <si>
    <t>0.693139</t>
  </si>
  <si>
    <t>1.332413</t>
  </si>
  <si>
    <t>0.750518</t>
  </si>
  <si>
    <t>0.797654</t>
  </si>
  <si>
    <t>1.253677</t>
  </si>
  <si>
    <t>0.297862</t>
  </si>
  <si>
    <t>3.357257</t>
  </si>
  <si>
    <t>66.488173</t>
  </si>
  <si>
    <t>0.015040</t>
  </si>
  <si>
    <t>1.570216</t>
  </si>
  <si>
    <t>0.636855</t>
  </si>
  <si>
    <t>2.027714</t>
  </si>
  <si>
    <t>0.493166</t>
  </si>
  <si>
    <t>1.606496</t>
  </si>
  <si>
    <t>0.622473</t>
  </si>
  <si>
    <t>5.425828</t>
  </si>
  <si>
    <t>0.184304</t>
  </si>
  <si>
    <t>1.273547</t>
  </si>
  <si>
    <t>0.785209</t>
  </si>
  <si>
    <t>8.488082</t>
  </si>
  <si>
    <t>0.117812</t>
  </si>
  <si>
    <t>4.066114</t>
  </si>
  <si>
    <t>0.245935</t>
  </si>
  <si>
    <t>1.046661</t>
  </si>
  <si>
    <t>0.955419</t>
  </si>
  <si>
    <t>1.247571</t>
  </si>
  <si>
    <t>0.801557</t>
  </si>
  <si>
    <t>1,545.914633</t>
  </si>
  <si>
    <t>0.000647</t>
  </si>
  <si>
    <t>3,213.342206</t>
  </si>
  <si>
    <t>0.000311</t>
  </si>
  <si>
    <t>73.219439</t>
  </si>
  <si>
    <t>0.013658</t>
  </si>
  <si>
    <t>420.554948</t>
  </si>
  <si>
    <t>0.002378</t>
  </si>
  <si>
    <t>77.585046</t>
  </si>
  <si>
    <t>0.012889</t>
  </si>
  <si>
    <t>568.456461</t>
  </si>
  <si>
    <t>0.001759</t>
  </si>
  <si>
    <t>5.116303</t>
  </si>
  <si>
    <t>0.195454</t>
  </si>
  <si>
    <t>2,702.851852</t>
  </si>
  <si>
    <t>0.000370</t>
  </si>
  <si>
    <t>1,571.501047</t>
  </si>
  <si>
    <t>0.000636</t>
  </si>
  <si>
    <t>483.654229</t>
  </si>
  <si>
    <t>0.002068</t>
  </si>
  <si>
    <t>4.814974</t>
  </si>
  <si>
    <t>0.207685</t>
  </si>
  <si>
    <t>16.808292</t>
  </si>
  <si>
    <t>0.059494</t>
  </si>
  <si>
    <t>4.756870</t>
  </si>
  <si>
    <t>0.210222</t>
  </si>
  <si>
    <t>141.885826</t>
  </si>
  <si>
    <t>0.007048</t>
  </si>
  <si>
    <t>46.280212</t>
  </si>
  <si>
    <t>0.021608</t>
  </si>
  <si>
    <t>2.158567</t>
  </si>
  <si>
    <t>0.463270</t>
  </si>
  <si>
    <t>12.341234</t>
  </si>
  <si>
    <t>0.081029</t>
  </si>
  <si>
    <t>12.018871</t>
  </si>
  <si>
    <t>0.083202</t>
  </si>
  <si>
    <t>31.346341</t>
  </si>
  <si>
    <t>0.031902</t>
  </si>
  <si>
    <t>1.626200</t>
  </si>
  <si>
    <t>0.614931</t>
  </si>
  <si>
    <t>41.573749</t>
  </si>
  <si>
    <t>0.024054</t>
  </si>
  <si>
    <t>2.568133</t>
  </si>
  <si>
    <t>0.389388</t>
  </si>
  <si>
    <t>4.601214</t>
  </si>
  <si>
    <t>0.217334</t>
  </si>
  <si>
    <t>0.581088</t>
  </si>
  <si>
    <t>1.720910</t>
  </si>
  <si>
    <t>6.212371</t>
  </si>
  <si>
    <t>0.160969</t>
  </si>
  <si>
    <t>7,976.751925</t>
  </si>
  <si>
    <t>0.000125</t>
  </si>
  <si>
    <t>166.747194</t>
  </si>
  <si>
    <t>0.005997</t>
  </si>
  <si>
    <t>57.714146</t>
  </si>
  <si>
    <t>0.017327</t>
  </si>
  <si>
    <t>19.212934</t>
  </si>
  <si>
    <t>0.052048</t>
  </si>
  <si>
    <t>6.071732</t>
  </si>
  <si>
    <t>0.164698</t>
  </si>
  <si>
    <t>232.473153</t>
  </si>
  <si>
    <t>0.004302</t>
  </si>
  <si>
    <t>99.611663</t>
  </si>
  <si>
    <t>0.010039</t>
  </si>
  <si>
    <t>57.358007</t>
  </si>
  <si>
    <t>0.017434</t>
  </si>
  <si>
    <t>10,993.351052</t>
  </si>
  <si>
    <t>32,943.336930</t>
  </si>
  <si>
    <t>1,145.321241</t>
  </si>
  <si>
    <t>0.000873</t>
  </si>
  <si>
    <t>2.515468</t>
  </si>
  <si>
    <t>0.397540</t>
  </si>
  <si>
    <t>113.208518</t>
  </si>
  <si>
    <t>0.008833</t>
  </si>
  <si>
    <t>0.558548</t>
  </si>
  <si>
    <t>1.790355</t>
  </si>
  <si>
    <t>330.396921</t>
  </si>
  <si>
    <t>0.003027</t>
  </si>
  <si>
    <t>86.990822</t>
  </si>
  <si>
    <t>0.011495</t>
  </si>
  <si>
    <t>0.238230</t>
  </si>
  <si>
    <t>4.197630</t>
  </si>
  <si>
    <t>64.835512</t>
  </si>
  <si>
    <t>0.015424</t>
  </si>
  <si>
    <t>7,395.531308</t>
  </si>
  <si>
    <t>0.000135</t>
  </si>
  <si>
    <t>1,182.791869</t>
  </si>
  <si>
    <t>0.000845</t>
  </si>
  <si>
    <t>11.680244</t>
  </si>
  <si>
    <t>0.085615</t>
  </si>
  <si>
    <t>130.239888</t>
  </si>
  <si>
    <t>0.007678</t>
  </si>
  <si>
    <t>1.043984</t>
  </si>
  <si>
    <t>0.957869</t>
  </si>
  <si>
    <t>6.369663</t>
  </si>
  <si>
    <t>0.156994</t>
  </si>
  <si>
    <t>40.062903</t>
  </si>
  <si>
    <t>0.024961</t>
  </si>
  <si>
    <t>3,121.337710</t>
  </si>
  <si>
    <t>0.000320</t>
  </si>
  <si>
    <t>613.724241</t>
  </si>
  <si>
    <t>0.001629</t>
  </si>
  <si>
    <t>3.154214</t>
  </si>
  <si>
    <t>0.317036</t>
  </si>
  <si>
    <t>12.320726</t>
  </si>
  <si>
    <t>0.081164</t>
  </si>
  <si>
    <t>28.319120</t>
  </si>
  <si>
    <t>0.035312</t>
  </si>
  <si>
    <t>28.857073</t>
  </si>
  <si>
    <t>0.034654</t>
  </si>
  <si>
    <t>31.044174</t>
  </si>
  <si>
    <t>0.032212</t>
  </si>
  <si>
    <t>15.565641</t>
  </si>
  <si>
    <t>0.064244</t>
  </si>
  <si>
    <t>13.504828</t>
  </si>
  <si>
    <t>0.074048</t>
  </si>
  <si>
    <t>2,274.668826</t>
  </si>
  <si>
    <t>0.000440</t>
  </si>
  <si>
    <t>6.983477</t>
  </si>
  <si>
    <t>0.143195</t>
  </si>
  <si>
    <t>59.463060</t>
  </si>
  <si>
    <t>0.016817</t>
  </si>
  <si>
    <t>1,066.457051</t>
  </si>
  <si>
    <t>0.000938</t>
  </si>
  <si>
    <t>93.507258</t>
  </si>
  <si>
    <t>0.010694</t>
  </si>
  <si>
    <t>1.430651</t>
  </si>
  <si>
    <t>0.698982</t>
  </si>
  <si>
    <t>22.016291</t>
  </si>
  <si>
    <t>0.045421</t>
  </si>
  <si>
    <t>2.744462</t>
  </si>
  <si>
    <t>0.364370</t>
  </si>
  <si>
    <t>1.090541</t>
  </si>
  <si>
    <t>0.916976</t>
  </si>
  <si>
    <t>300.514939</t>
  </si>
  <si>
    <t>0.003328</t>
  </si>
  <si>
    <t>6.724920</t>
  </si>
  <si>
    <t>0.148701</t>
  </si>
  <si>
    <t>0.303795</t>
  </si>
  <si>
    <t>3.291697</t>
  </si>
  <si>
    <t>126.791699</t>
  </si>
  <si>
    <t>0.007887</t>
  </si>
  <si>
    <t>2.755816</t>
  </si>
  <si>
    <t>0.362869</t>
  </si>
  <si>
    <t>5,438.756237</t>
  </si>
  <si>
    <t>0.000184</t>
  </si>
  <si>
    <t>2.839819</t>
  </si>
  <si>
    <t>0.352135</t>
  </si>
  <si>
    <t>37.720927</t>
  </si>
  <si>
    <t>0.026510</t>
  </si>
  <si>
    <t>2.902924</t>
  </si>
  <si>
    <t>0.344480</t>
  </si>
  <si>
    <t>2.876702</t>
  </si>
  <si>
    <t>0.347620</t>
  </si>
  <si>
    <t>3.104989</t>
  </si>
  <si>
    <t>0.322062</t>
  </si>
  <si>
    <t>58.521256</t>
  </si>
  <si>
    <t>0.017088</t>
  </si>
  <si>
    <t>789.756228</t>
  </si>
  <si>
    <t>0.001266</t>
  </si>
  <si>
    <t>6.978240</t>
  </si>
  <si>
    <t>0.143303</t>
  </si>
  <si>
    <t>2.012321</t>
  </si>
  <si>
    <t>0.496939</t>
  </si>
  <si>
    <t>17.122871</t>
  </si>
  <si>
    <t>0.058401</t>
  </si>
  <si>
    <t>2.939330</t>
  </si>
  <si>
    <t>0.340214</t>
  </si>
  <si>
    <t>75.099034</t>
  </si>
  <si>
    <t>0.013316</t>
  </si>
  <si>
    <t>16.896794</t>
  </si>
  <si>
    <t>0.059183</t>
  </si>
  <si>
    <t>8,042.135138</t>
  </si>
  <si>
    <t>0.000124</t>
  </si>
  <si>
    <t>1.037439</t>
  </si>
  <si>
    <t>0.963912</t>
  </si>
  <si>
    <t>6.414080</t>
  </si>
  <si>
    <t>0.155907</t>
  </si>
  <si>
    <t>461.062259</t>
  </si>
  <si>
    <t>0.002169</t>
  </si>
  <si>
    <t>11.479030</t>
  </si>
  <si>
    <t>0.087115</t>
  </si>
  <si>
    <t>854.397512</t>
  </si>
  <si>
    <t>0.001170</t>
  </si>
  <si>
    <t>140.069547</t>
  </si>
  <si>
    <t>0.007139</t>
  </si>
  <si>
    <t>148.642635</t>
  </si>
  <si>
    <t>0.006728</t>
  </si>
  <si>
    <t>43.931664</t>
  </si>
  <si>
    <t>0.022763</t>
  </si>
  <si>
    <t>11.281799</t>
  </si>
  <si>
    <t>0.088638</t>
  </si>
  <si>
    <t>6.428465</t>
  </si>
  <si>
    <t>0.155558</t>
  </si>
  <si>
    <t>1,014.972917</t>
  </si>
  <si>
    <t>0.000985</t>
  </si>
  <si>
    <t>8.866348</t>
  </si>
  <si>
    <t>0.112786</t>
  </si>
  <si>
    <t>1,848.882827</t>
  </si>
  <si>
    <t>0.000541</t>
  </si>
  <si>
    <t>23.495996</t>
  </si>
  <si>
    <t>0.042560</t>
  </si>
  <si>
    <t>1.810668</t>
  </si>
  <si>
    <t>0.552282</t>
  </si>
  <si>
    <t>5.389895</t>
  </si>
  <si>
    <t>0.185532</t>
  </si>
  <si>
    <t>2.107533</t>
  </si>
  <si>
    <t>0.474488</t>
  </si>
  <si>
    <t>5.801658</t>
  </si>
  <si>
    <t>0.172365</t>
  </si>
  <si>
    <t>2.878511</t>
  </si>
  <si>
    <t>0.347402</t>
  </si>
  <si>
    <t>2,905.648036</t>
  </si>
  <si>
    <t>0.000344</t>
  </si>
  <si>
    <t>22.150972</t>
  </si>
  <si>
    <t>0.045145</t>
  </si>
  <si>
    <t>33.341190</t>
  </si>
  <si>
    <t>0.029993</t>
  </si>
  <si>
    <t>8,216.062839</t>
  </si>
  <si>
    <t>86.256636</t>
  </si>
  <si>
    <t>0.011593</t>
  </si>
  <si>
    <t>865,712.194255</t>
  </si>
  <si>
    <t>18,096.961390</t>
  </si>
  <si>
    <t>419.954479</t>
  </si>
  <si>
    <t>0.002381</t>
  </si>
  <si>
    <t>199.635205</t>
  </si>
  <si>
    <t>0.005009</t>
  </si>
  <si>
    <t>16.867745</t>
  </si>
  <si>
    <t>0.059285</t>
  </si>
  <si>
    <t>Taux Scotia</t>
  </si>
  <si>
    <t>Taux Desjardins</t>
  </si>
  <si>
    <t>Taux de change CAD - PEN</t>
  </si>
  <si>
    <t>27.522057</t>
  </si>
  <si>
    <t>0.036334</t>
  </si>
  <si>
    <t>CAD</t>
  </si>
  <si>
    <t>Soles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</si>
</sst>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 * #,##0.00_)\ &quot;$&quot;_ ;_ * \(#,##0.00\)\ &quot;$&quot;_ ;_ * &quot;-&quot;??_)\ &quot;$&quot;_ ;_ @_ "/>
    <numFmt numFmtId="164" formatCode="#,##0.00\ &quot;$&quot;"/>
    <numFmt numFmtId="165" formatCode="_-[$S/-280A]\ * #,##0.00_-;\-[$S/-280A]\ * #,##0.00_-;_-[$S/-280A]\ * &quot;-&quot;??_-;_-@_-"/>
    <numFmt numFmtId="166" formatCode="_-[$S/-280A]\ * #,##0.0000_-;\-[$S/-280A]\ * #,##0.0000_-;_-[$S/-280A]\ * &quot;-&quot;??_-;_-@_-"/>
    <numFmt numFmtId="167" formatCode="_ * #,##0.00_)\ [$$-C0C]_ ;_ * \(#,##0.00\)\ [$$-C0C]_ ;_ * &quot;-&quot;??_)\ [$$-C0C]_ ;_ @_ 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Auriol LT Std"/>
      <family val="3"/>
    </font>
    <font>
      <sz val="8"/>
      <color theme="1"/>
      <name val="Liberation Sans"/>
      <family val="2"/>
    </font>
    <font>
      <b/>
      <sz val="8"/>
      <color theme="1"/>
      <name val="Liberation Sans"/>
      <family val="2"/>
    </font>
    <font>
      <b/>
      <sz val="9"/>
      <color theme="1"/>
      <name val="Auriol LT Std"/>
      <family val="3"/>
    </font>
    <font>
      <sz val="11"/>
      <color rgb="FFEEECE1"/>
      <name val="Calibri"/>
      <family val="2"/>
      <scheme val="minor"/>
    </font>
    <font>
      <sz val="8"/>
      <color rgb="FFEEECE1"/>
      <name val="Liberation Sans"/>
      <family val="2"/>
    </font>
    <font>
      <sz val="11"/>
      <color rgb="FFFF0000"/>
      <name val="Calibri"/>
      <family val="2"/>
      <scheme val="minor"/>
    </font>
    <font>
      <sz val="8"/>
      <color rgb="FFFF0000"/>
      <name val="Liberation Sans"/>
      <family val="2"/>
    </font>
    <font>
      <b/>
      <sz val="11"/>
      <color rgb="FFEEECE1"/>
      <name val="Auriol LT Std"/>
      <family val="3"/>
    </font>
    <font>
      <sz val="11"/>
      <name val="Calibri"/>
      <family val="2"/>
      <scheme val="minor"/>
    </font>
    <font>
      <b/>
      <sz val="9"/>
      <name val="Auriol LT Std"/>
      <family val="3"/>
    </font>
    <font>
      <b/>
      <sz val="10"/>
      <color theme="0"/>
      <name val="Auriol LT Std"/>
      <family val="3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 Unicode MS"/>
    </font>
    <font>
      <b/>
      <sz val="8"/>
      <color theme="0"/>
      <name val="Auriol LT Std"/>
      <family val="3"/>
    </font>
  </fonts>
  <fills count="14">
    <fill>
      <patternFill patternType="none"/>
    </fill>
    <fill>
      <patternFill patternType="gray125"/>
    </fill>
    <fill>
      <patternFill patternType="solid">
        <fgColor rgb="FFEEECE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436C7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0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15" xfId="0" applyFont="1" applyFill="1" applyBorder="1"/>
    <xf numFmtId="0" fontId="0" fillId="0" borderId="0" xfId="0" applyBorder="1"/>
    <xf numFmtId="0" fontId="1" fillId="0" borderId="15" xfId="0" applyFont="1" applyFill="1" applyBorder="1"/>
    <xf numFmtId="0" fontId="0" fillId="0" borderId="16" xfId="0" applyFont="1" applyFill="1" applyBorder="1"/>
    <xf numFmtId="0" fontId="0" fillId="3" borderId="0" xfId="0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4" fillId="5" borderId="17" xfId="0" applyFont="1" applyFill="1" applyBorder="1"/>
    <xf numFmtId="0" fontId="4" fillId="7" borderId="11" xfId="0" applyFont="1" applyFill="1" applyBorder="1"/>
    <xf numFmtId="0" fontId="4" fillId="9" borderId="11" xfId="0" applyFont="1" applyFill="1" applyBorder="1"/>
    <xf numFmtId="0" fontId="4" fillId="9" borderId="12" xfId="0" applyFont="1" applyFill="1" applyBorder="1"/>
    <xf numFmtId="0" fontId="4" fillId="5" borderId="10" xfId="0" applyFont="1" applyFill="1" applyBorder="1" applyAlignment="1">
      <alignment horizontal="left" vertical="center"/>
    </xf>
    <xf numFmtId="0" fontId="4" fillId="7" borderId="11" xfId="0" applyFont="1" applyFill="1" applyBorder="1" applyAlignment="1">
      <alignment horizontal="left" vertical="center"/>
    </xf>
    <xf numFmtId="0" fontId="4" fillId="5" borderId="11" xfId="0" applyFont="1" applyFill="1" applyBorder="1" applyAlignment="1">
      <alignment horizontal="left" vertical="center"/>
    </xf>
    <xf numFmtId="0" fontId="4" fillId="5" borderId="12" xfId="0" applyFont="1" applyFill="1" applyBorder="1" applyAlignment="1">
      <alignment horizontal="left" vertical="center"/>
    </xf>
    <xf numFmtId="44" fontId="4" fillId="5" borderId="10" xfId="0" applyNumberFormat="1" applyFont="1" applyFill="1" applyBorder="1" applyAlignment="1">
      <alignment horizontal="center" vertical="center"/>
    </xf>
    <xf numFmtId="44" fontId="4" fillId="7" borderId="11" xfId="0" applyNumberFormat="1" applyFont="1" applyFill="1" applyBorder="1" applyAlignment="1">
      <alignment horizontal="center" vertical="center"/>
    </xf>
    <xf numFmtId="44" fontId="4" fillId="5" borderId="11" xfId="0" applyNumberFormat="1" applyFont="1" applyFill="1" applyBorder="1" applyAlignment="1">
      <alignment horizontal="center" vertical="center"/>
    </xf>
    <xf numFmtId="44" fontId="4" fillId="5" borderId="12" xfId="0" applyNumberFormat="1" applyFont="1" applyFill="1" applyBorder="1" applyAlignment="1">
      <alignment horizontal="center" vertical="center"/>
    </xf>
    <xf numFmtId="44" fontId="5" fillId="5" borderId="10" xfId="0" applyNumberFormat="1" applyFont="1" applyFill="1" applyBorder="1" applyAlignment="1">
      <alignment horizontal="center" vertical="center"/>
    </xf>
    <xf numFmtId="44" fontId="5" fillId="7" borderId="11" xfId="0" applyNumberFormat="1" applyFont="1" applyFill="1" applyBorder="1" applyAlignment="1">
      <alignment horizontal="center" vertical="center"/>
    </xf>
    <xf numFmtId="44" fontId="5" fillId="5" borderId="11" xfId="0" applyNumberFormat="1" applyFont="1" applyFill="1" applyBorder="1" applyAlignment="1">
      <alignment horizontal="center" vertical="center"/>
    </xf>
    <xf numFmtId="44" fontId="5" fillId="5" borderId="12" xfId="0" applyNumberFormat="1" applyFont="1" applyFill="1" applyBorder="1" applyAlignment="1">
      <alignment horizontal="center" vertical="center"/>
    </xf>
    <xf numFmtId="44" fontId="6" fillId="8" borderId="6" xfId="0" applyNumberFormat="1" applyFont="1" applyFill="1" applyBorder="1"/>
    <xf numFmtId="0" fontId="4" fillId="3" borderId="0" xfId="0" applyFont="1" applyFill="1" applyBorder="1"/>
    <xf numFmtId="0" fontId="4" fillId="5" borderId="11" xfId="0" applyFont="1" applyFill="1" applyBorder="1"/>
    <xf numFmtId="0" fontId="4" fillId="5" borderId="12" xfId="0" applyFont="1" applyFill="1" applyBorder="1"/>
    <xf numFmtId="0" fontId="4" fillId="5" borderId="18" xfId="0" applyFont="1" applyFill="1" applyBorder="1" applyAlignment="1">
      <alignment horizontal="center" vertical="center"/>
    </xf>
    <xf numFmtId="0" fontId="1" fillId="0" borderId="16" xfId="0" applyFont="1" applyFill="1" applyBorder="1"/>
    <xf numFmtId="0" fontId="7" fillId="2" borderId="0" xfId="0" applyFont="1" applyFill="1"/>
    <xf numFmtId="0" fontId="4" fillId="5" borderId="11" xfId="0" applyFont="1" applyFill="1" applyBorder="1" applyAlignment="1">
      <alignment horizontal="left" vertical="center" wrapText="1"/>
    </xf>
    <xf numFmtId="14" fontId="0" fillId="2" borderId="0" xfId="0" applyNumberFormat="1" applyFill="1"/>
    <xf numFmtId="14" fontId="8" fillId="2" borderId="0" xfId="0" applyNumberFormat="1" applyFont="1" applyFill="1"/>
    <xf numFmtId="44" fontId="6" fillId="8" borderId="6" xfId="0" applyNumberFormat="1" applyFont="1" applyFill="1" applyBorder="1" applyAlignment="1">
      <alignment horizontal="right"/>
    </xf>
    <xf numFmtId="0" fontId="9" fillId="2" borderId="0" xfId="0" applyFont="1" applyFill="1"/>
    <xf numFmtId="0" fontId="0" fillId="2" borderId="0" xfId="0" applyFont="1" applyFill="1"/>
    <xf numFmtId="0" fontId="4" fillId="2" borderId="0" xfId="0" applyFont="1" applyFill="1"/>
    <xf numFmtId="0" fontId="8" fillId="2" borderId="0" xfId="0" applyFont="1" applyFill="1"/>
    <xf numFmtId="0" fontId="8" fillId="2" borderId="0" xfId="0" applyFont="1" applyFill="1" applyAlignment="1">
      <alignment horizontal="right" vertical="center"/>
    </xf>
    <xf numFmtId="44" fontId="8" fillId="2" borderId="0" xfId="0" applyNumberFormat="1" applyFont="1" applyFill="1" applyAlignment="1">
      <alignment horizontal="center" vertical="center"/>
    </xf>
    <xf numFmtId="44" fontId="8" fillId="2" borderId="0" xfId="0" applyNumberFormat="1" applyFont="1" applyFill="1"/>
    <xf numFmtId="0" fontId="8" fillId="2" borderId="0" xfId="0" applyFont="1" applyFill="1" applyAlignment="1">
      <alignment horizontal="right"/>
    </xf>
    <xf numFmtId="0" fontId="8" fillId="2" borderId="0" xfId="0" applyFont="1" applyFill="1" applyBorder="1" applyAlignment="1">
      <alignment horizontal="right" vertical="center"/>
    </xf>
    <xf numFmtId="0" fontId="10" fillId="2" borderId="0" xfId="0" applyFont="1" applyFill="1"/>
    <xf numFmtId="0" fontId="8" fillId="2" borderId="0" xfId="0" applyFont="1" applyFill="1" applyAlignment="1">
      <alignment horizontal="center"/>
    </xf>
    <xf numFmtId="0" fontId="8" fillId="7" borderId="11" xfId="0" applyFont="1" applyFill="1" applyBorder="1" applyAlignment="1">
      <alignment horizontal="center" vertical="center"/>
    </xf>
    <xf numFmtId="0" fontId="7" fillId="3" borderId="0" xfId="0" applyFont="1" applyFill="1" applyBorder="1"/>
    <xf numFmtId="0" fontId="8" fillId="7" borderId="11" xfId="0" applyFont="1" applyFill="1" applyBorder="1"/>
    <xf numFmtId="0" fontId="8" fillId="7" borderId="11" xfId="0" applyFont="1" applyFill="1" applyBorder="1" applyAlignment="1">
      <alignment horizontal="left" vertical="center"/>
    </xf>
    <xf numFmtId="44" fontId="8" fillId="7" borderId="11" xfId="0" applyNumberFormat="1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9" borderId="12" xfId="0" applyFont="1" applyFill="1" applyBorder="1"/>
    <xf numFmtId="0" fontId="8" fillId="5" borderId="12" xfId="0" applyFont="1" applyFill="1" applyBorder="1" applyAlignment="1">
      <alignment horizontal="left" vertical="center"/>
    </xf>
    <xf numFmtId="44" fontId="8" fillId="5" borderId="12" xfId="0" applyNumberFormat="1" applyFont="1" applyFill="1" applyBorder="1" applyAlignment="1">
      <alignment horizontal="center" vertical="center"/>
    </xf>
    <xf numFmtId="0" fontId="7" fillId="3" borderId="7" xfId="0" applyFont="1" applyFill="1" applyBorder="1"/>
    <xf numFmtId="0" fontId="12" fillId="2" borderId="0" xfId="0" applyFont="1" applyFill="1"/>
    <xf numFmtId="0" fontId="8" fillId="2" borderId="0" xfId="0" applyFont="1" applyFill="1" applyAlignment="1">
      <alignment horizontal="center" vertical="center"/>
    </xf>
    <xf numFmtId="44" fontId="13" fillId="8" borderId="6" xfId="0" applyNumberFormat="1" applyFont="1" applyFill="1" applyBorder="1"/>
    <xf numFmtId="0" fontId="10" fillId="2" borderId="0" xfId="0" applyFont="1" applyFill="1" applyAlignment="1">
      <alignment vertical="center"/>
    </xf>
    <xf numFmtId="0" fontId="15" fillId="0" borderId="15" xfId="0" applyFont="1" applyFill="1" applyBorder="1"/>
    <xf numFmtId="0" fontId="0" fillId="10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6" fillId="11" borderId="19" xfId="0" applyFont="1" applyFill="1" applyBorder="1"/>
    <xf numFmtId="0" fontId="16" fillId="11" borderId="20" xfId="0" applyFont="1" applyFill="1" applyBorder="1"/>
    <xf numFmtId="0" fontId="0" fillId="12" borderId="19" xfId="0" applyFont="1" applyFill="1" applyBorder="1"/>
    <xf numFmtId="0" fontId="0" fillId="12" borderId="15" xfId="0" applyFont="1" applyFill="1" applyBorder="1"/>
    <xf numFmtId="0" fontId="0" fillId="0" borderId="19" xfId="0" applyFont="1" applyBorder="1"/>
    <xf numFmtId="0" fontId="0" fillId="0" borderId="15" xfId="0" applyFont="1" applyBorder="1"/>
    <xf numFmtId="0" fontId="0" fillId="0" borderId="21" xfId="0" applyFont="1" applyBorder="1" applyAlignment="1">
      <alignment horizontal="center" vertical="center"/>
    </xf>
    <xf numFmtId="0" fontId="0" fillId="0" borderId="20" xfId="0" applyFont="1" applyBorder="1"/>
    <xf numFmtId="0" fontId="0" fillId="13" borderId="15" xfId="0" applyFont="1" applyFill="1" applyBorder="1"/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Border="1"/>
    <xf numFmtId="0" fontId="0" fillId="0" borderId="22" xfId="0" applyFont="1" applyFill="1" applyBorder="1"/>
    <xf numFmtId="0" fontId="0" fillId="0" borderId="19" xfId="0" applyBorder="1"/>
    <xf numFmtId="0" fontId="0" fillId="13" borderId="0" xfId="0" applyFont="1" applyFill="1" applyBorder="1"/>
    <xf numFmtId="0" fontId="0" fillId="0" borderId="15" xfId="0" applyBorder="1"/>
    <xf numFmtId="0" fontId="0" fillId="0" borderId="0" xfId="0" applyFont="1" applyBorder="1"/>
    <xf numFmtId="0" fontId="0" fillId="13" borderId="19" xfId="0" applyFill="1" applyBorder="1"/>
    <xf numFmtId="0" fontId="0" fillId="12" borderId="0" xfId="0" applyFont="1" applyFill="1" applyBorder="1"/>
    <xf numFmtId="0" fontId="0" fillId="13" borderId="19" xfId="0" applyFont="1" applyFill="1" applyBorder="1"/>
    <xf numFmtId="0" fontId="0" fillId="0" borderId="0" xfId="0" applyNumberFormat="1"/>
    <xf numFmtId="164" fontId="0" fillId="0" borderId="0" xfId="0" applyNumberFormat="1"/>
    <xf numFmtId="166" fontId="17" fillId="0" borderId="0" xfId="0" applyNumberFormat="1" applyFont="1" applyAlignment="1">
      <alignment vertical="center"/>
    </xf>
    <xf numFmtId="165" fontId="6" fillId="8" borderId="6" xfId="0" applyNumberFormat="1" applyFont="1" applyFill="1" applyBorder="1"/>
    <xf numFmtId="165" fontId="4" fillId="5" borderId="10" xfId="0" applyNumberFormat="1" applyFont="1" applyFill="1" applyBorder="1" applyAlignment="1">
      <alignment horizontal="center" vertical="center"/>
    </xf>
    <xf numFmtId="165" fontId="4" fillId="7" borderId="11" xfId="0" applyNumberFormat="1" applyFont="1" applyFill="1" applyBorder="1" applyAlignment="1">
      <alignment horizontal="center" vertical="center"/>
    </xf>
    <xf numFmtId="165" fontId="4" fillId="5" borderId="11" xfId="0" applyNumberFormat="1" applyFont="1" applyFill="1" applyBorder="1" applyAlignment="1">
      <alignment horizontal="center" vertical="center"/>
    </xf>
    <xf numFmtId="165" fontId="4" fillId="5" borderId="12" xfId="0" applyNumberFormat="1" applyFont="1" applyFill="1" applyBorder="1" applyAlignment="1">
      <alignment horizontal="center" vertical="center"/>
    </xf>
    <xf numFmtId="165" fontId="6" fillId="8" borderId="6" xfId="0" applyNumberFormat="1" applyFont="1" applyFill="1" applyBorder="1" applyAlignment="1">
      <alignment horizontal="right"/>
    </xf>
    <xf numFmtId="165" fontId="5" fillId="5" borderId="10" xfId="0" applyNumberFormat="1" applyFont="1" applyFill="1" applyBorder="1" applyAlignment="1">
      <alignment horizontal="center" vertical="center"/>
    </xf>
    <xf numFmtId="165" fontId="5" fillId="7" borderId="11" xfId="0" applyNumberFormat="1" applyFont="1" applyFill="1" applyBorder="1" applyAlignment="1">
      <alignment horizontal="center" vertical="center"/>
    </xf>
    <xf numFmtId="165" fontId="5" fillId="5" borderId="11" xfId="0" applyNumberFormat="1" applyFont="1" applyFill="1" applyBorder="1" applyAlignment="1">
      <alignment horizontal="center" vertical="center"/>
    </xf>
    <xf numFmtId="165" fontId="5" fillId="5" borderId="12" xfId="0" applyNumberFormat="1" applyFont="1" applyFill="1" applyBorder="1" applyAlignment="1">
      <alignment horizontal="center" vertical="center"/>
    </xf>
    <xf numFmtId="0" fontId="0" fillId="3" borderId="24" xfId="0" applyFill="1" applyBorder="1"/>
    <xf numFmtId="0" fontId="0" fillId="3" borderId="25" xfId="0" applyFill="1" applyBorder="1"/>
    <xf numFmtId="0" fontId="0" fillId="3" borderId="26" xfId="0" applyFill="1" applyBorder="1"/>
    <xf numFmtId="0" fontId="0" fillId="3" borderId="27" xfId="0" applyFill="1" applyBorder="1"/>
    <xf numFmtId="0" fontId="0" fillId="3" borderId="28" xfId="0" applyFill="1" applyBorder="1"/>
    <xf numFmtId="0" fontId="0" fillId="3" borderId="29" xfId="0" applyFill="1" applyBorder="1"/>
    <xf numFmtId="0" fontId="0" fillId="3" borderId="30" xfId="0" applyFill="1" applyBorder="1"/>
    <xf numFmtId="0" fontId="0" fillId="3" borderId="31" xfId="0" applyFill="1" applyBorder="1"/>
    <xf numFmtId="44" fontId="0" fillId="7" borderId="23" xfId="0" applyNumberFormat="1" applyFill="1" applyBorder="1"/>
    <xf numFmtId="166" fontId="0" fillId="7" borderId="23" xfId="0" applyNumberFormat="1" applyFill="1" applyBorder="1"/>
    <xf numFmtId="167" fontId="4" fillId="5" borderId="10" xfId="0" applyNumberFormat="1" applyFont="1" applyFill="1" applyBorder="1" applyAlignment="1">
      <alignment horizontal="center" vertical="center"/>
    </xf>
    <xf numFmtId="167" fontId="4" fillId="7" borderId="11" xfId="0" applyNumberFormat="1" applyFont="1" applyFill="1" applyBorder="1" applyAlignment="1">
      <alignment horizontal="center" vertical="center"/>
    </xf>
    <xf numFmtId="167" fontId="4" fillId="5" borderId="11" xfId="0" applyNumberFormat="1" applyFont="1" applyFill="1" applyBorder="1" applyAlignment="1">
      <alignment horizontal="center" vertical="center"/>
    </xf>
    <xf numFmtId="167" fontId="4" fillId="5" borderId="12" xfId="0" applyNumberFormat="1" applyFont="1" applyFill="1" applyBorder="1" applyAlignment="1">
      <alignment horizontal="center" vertical="center"/>
    </xf>
    <xf numFmtId="166" fontId="4" fillId="7" borderId="11" xfId="0" applyNumberFormat="1" applyFont="1" applyFill="1" applyBorder="1" applyAlignment="1">
      <alignment horizontal="center" vertical="center"/>
    </xf>
    <xf numFmtId="166" fontId="4" fillId="5" borderId="10" xfId="0" applyNumberFormat="1" applyFont="1" applyFill="1" applyBorder="1" applyAlignment="1">
      <alignment horizontal="center" vertical="center"/>
    </xf>
    <xf numFmtId="166" fontId="4" fillId="5" borderId="11" xfId="0" applyNumberFormat="1" applyFont="1" applyFill="1" applyBorder="1" applyAlignment="1">
      <alignment horizontal="center" vertical="center"/>
    </xf>
    <xf numFmtId="166" fontId="4" fillId="5" borderId="12" xfId="0" applyNumberFormat="1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vertical="center"/>
    </xf>
    <xf numFmtId="166" fontId="6" fillId="8" borderId="6" xfId="0" applyNumberFormat="1" applyFont="1" applyFill="1" applyBorder="1"/>
    <xf numFmtId="0" fontId="0" fillId="3" borderId="35" xfId="0" applyFill="1" applyBorder="1"/>
    <xf numFmtId="0" fontId="3" fillId="4" borderId="37" xfId="0" applyFont="1" applyFill="1" applyBorder="1" applyAlignment="1">
      <alignment horizontal="center" vertical="center"/>
    </xf>
    <xf numFmtId="0" fontId="3" fillId="4" borderId="30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164" fontId="4" fillId="5" borderId="11" xfId="0" applyNumberFormat="1" applyFont="1" applyFill="1" applyBorder="1" applyAlignment="1">
      <alignment horizontal="center" vertical="center"/>
    </xf>
    <xf numFmtId="166" fontId="0" fillId="0" borderId="0" xfId="0" applyNumberFormat="1"/>
    <xf numFmtId="167" fontId="4" fillId="3" borderId="0" xfId="0" applyNumberFormat="1" applyFont="1" applyFill="1" applyBorder="1"/>
    <xf numFmtId="167" fontId="0" fillId="2" borderId="0" xfId="0" applyNumberFormat="1" applyFill="1"/>
    <xf numFmtId="165" fontId="17" fillId="0" borderId="0" xfId="0" applyNumberFormat="1" applyFont="1" applyAlignment="1">
      <alignment vertical="center"/>
    </xf>
    <xf numFmtId="165" fontId="4" fillId="3" borderId="0" xfId="0" applyNumberFormat="1" applyFont="1" applyFill="1" applyBorder="1"/>
    <xf numFmtId="44" fontId="4" fillId="3" borderId="0" xfId="0" applyNumberFormat="1" applyFont="1" applyFill="1" applyBorder="1"/>
    <xf numFmtId="0" fontId="3" fillId="4" borderId="36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center" vertical="center"/>
    </xf>
    <xf numFmtId="0" fontId="3" fillId="6" borderId="32" xfId="0" applyFont="1" applyFill="1" applyBorder="1" applyAlignment="1">
      <alignment horizontal="center" vertical="center"/>
    </xf>
    <xf numFmtId="0" fontId="3" fillId="6" borderId="33" xfId="0" applyFont="1" applyFill="1" applyBorder="1" applyAlignment="1">
      <alignment horizontal="center" vertical="center"/>
    </xf>
    <xf numFmtId="0" fontId="3" fillId="6" borderId="34" xfId="0" applyFont="1" applyFill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0" fontId="11" fillId="6" borderId="14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14" fillId="4" borderId="36" xfId="0" applyFont="1" applyFill="1" applyBorder="1" applyAlignment="1">
      <alignment horizontal="center" vertical="center"/>
    </xf>
    <xf numFmtId="0" fontId="14" fillId="4" borderId="37" xfId="0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18" fillId="4" borderId="36" xfId="0" applyFont="1" applyFill="1" applyBorder="1" applyAlignment="1">
      <alignment horizontal="center" vertical="center"/>
    </xf>
    <xf numFmtId="0" fontId="18" fillId="4" borderId="37" xfId="0" applyFont="1" applyFill="1" applyBorder="1" applyAlignment="1">
      <alignment horizontal="center" vertical="center"/>
    </xf>
    <xf numFmtId="0" fontId="14" fillId="4" borderId="24" xfId="0" applyFont="1" applyFill="1" applyBorder="1" applyAlignment="1">
      <alignment horizontal="center" vertical="center"/>
    </xf>
    <xf numFmtId="0" fontId="14" fillId="4" borderId="25" xfId="0" applyFont="1" applyFill="1" applyBorder="1" applyAlignment="1">
      <alignment horizontal="center" vertical="center"/>
    </xf>
    <xf numFmtId="0" fontId="14" fillId="4" borderId="26" xfId="0" applyFont="1" applyFill="1" applyBorder="1" applyAlignment="1">
      <alignment horizontal="center" vertical="center"/>
    </xf>
    <xf numFmtId="0" fontId="14" fillId="4" borderId="29" xfId="0" applyFont="1" applyFill="1" applyBorder="1" applyAlignment="1">
      <alignment horizontal="center" vertical="center"/>
    </xf>
    <xf numFmtId="0" fontId="14" fillId="4" borderId="30" xfId="0" applyFont="1" applyFill="1" applyBorder="1" applyAlignment="1">
      <alignment horizontal="center" vertical="center"/>
    </xf>
    <xf numFmtId="0" fontId="14" fillId="4" borderId="3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</cellXfs>
  <cellStyles count="1">
    <cellStyle name="Normal" xfId="0" builtinId="0"/>
  </cellStyles>
  <dxfs count="177">
    <dxf>
      <numFmt numFmtId="164" formatCode="#,##0.00\ &quot;$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EECE1"/>
      <color rgb="FF436C71"/>
      <color rgb="FFFFB7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167640</xdr:colOff>
      <xdr:row>0</xdr:row>
      <xdr:rowOff>120223</xdr:rowOff>
    </xdr:from>
    <xdr:to>
      <xdr:col>13</xdr:col>
      <xdr:colOff>45720</xdr:colOff>
      <xdr:row>0</xdr:row>
      <xdr:rowOff>916090</xdr:rowOff>
    </xdr:to>
    <xdr:sp macro="" textlink="">
      <xdr:nvSpPr>
        <xdr:cNvPr id="2" name="Rectangle 1"/>
        <xdr:cNvSpPr/>
      </xdr:nvSpPr>
      <xdr:spPr>
        <a:xfrm>
          <a:off x="167640" y="120223"/>
          <a:ext cx="6256020" cy="795867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 — Janvier</a:t>
          </a:r>
        </a:p>
        <a:p>
          <a:pPr algn="ctr"/>
          <a:r>
            <a:rPr lang="fr-CA" sz="1600">
              <a:solidFill>
                <a:schemeClr val="lt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" panose="00000500000000000000" pitchFamily="50" charset="0"/>
              <a:ea typeface="+mn-ea"/>
              <a:cs typeface="+mn-cs"/>
            </a:rPr>
            <a:t>Compte Forfait Essentiel ScotiaBank</a:t>
          </a:r>
          <a:endParaRPr lang="fr-CA" sz="1600">
            <a:effectLst/>
            <a:latin typeface="Auriol LT Std" panose="00000500000000000000" pitchFamily="50" charset="0"/>
          </a:endParaRPr>
        </a:p>
      </xdr:txBody>
    </xdr:sp>
    <xdr:clientData/>
  </xdr:twoCellAnchor>
  <xdr:twoCellAnchor>
    <xdr:from>
      <xdr:col>11</xdr:col>
      <xdr:colOff>12702</xdr:colOff>
      <xdr:row>0</xdr:row>
      <xdr:rowOff>99061</xdr:rowOff>
    </xdr:from>
    <xdr:to>
      <xdr:col>12</xdr:col>
      <xdr:colOff>780628</xdr:colOff>
      <xdr:row>1</xdr:row>
      <xdr:rowOff>33870</xdr:rowOff>
    </xdr:to>
    <xdr:sp macro="" textlink="">
      <xdr:nvSpPr>
        <xdr:cNvPr id="3" name="Pentagone 2"/>
        <xdr:cNvSpPr/>
      </xdr:nvSpPr>
      <xdr:spPr>
        <a:xfrm rot="5400000">
          <a:off x="5729394" y="198969"/>
          <a:ext cx="1027009" cy="827193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2021</a:t>
          </a:r>
        </a:p>
      </xdr:txBody>
    </xdr:sp>
    <xdr:clientData/>
  </xdr:twoCellAnchor>
  <xdr:twoCellAnchor>
    <xdr:from>
      <xdr:col>35</xdr:col>
      <xdr:colOff>30480</xdr:colOff>
      <xdr:row>0</xdr:row>
      <xdr:rowOff>99060</xdr:rowOff>
    </xdr:from>
    <xdr:to>
      <xdr:col>47</xdr:col>
      <xdr:colOff>36195</xdr:colOff>
      <xdr:row>0</xdr:row>
      <xdr:rowOff>894927</xdr:rowOff>
    </xdr:to>
    <xdr:sp macro="" textlink="">
      <xdr:nvSpPr>
        <xdr:cNvPr id="6" name="Rectangle 5"/>
        <xdr:cNvSpPr/>
      </xdr:nvSpPr>
      <xdr:spPr>
        <a:xfrm>
          <a:off x="13121640" y="99060"/>
          <a:ext cx="6520815" cy="795867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 — Janvier</a:t>
          </a:r>
        </a:p>
        <a:p>
          <a:pPr algn="ctr"/>
          <a:r>
            <a:rPr lang="fr-CA" sz="16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Compte Céli Scotiabank</a:t>
          </a:r>
        </a:p>
      </xdr:txBody>
    </xdr:sp>
    <xdr:clientData/>
  </xdr:twoCellAnchor>
  <xdr:twoCellAnchor>
    <xdr:from>
      <xdr:col>44</xdr:col>
      <xdr:colOff>788672</xdr:colOff>
      <xdr:row>0</xdr:row>
      <xdr:rowOff>60960</xdr:rowOff>
    </xdr:from>
    <xdr:to>
      <xdr:col>46</xdr:col>
      <xdr:colOff>775548</xdr:colOff>
      <xdr:row>0</xdr:row>
      <xdr:rowOff>1070187</xdr:rowOff>
    </xdr:to>
    <xdr:sp macro="" textlink="">
      <xdr:nvSpPr>
        <xdr:cNvPr id="7" name="Pentagone 6"/>
        <xdr:cNvSpPr/>
      </xdr:nvSpPr>
      <xdr:spPr>
        <a:xfrm rot="5400000">
          <a:off x="18595976" y="145416"/>
          <a:ext cx="1009227" cy="840316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2021</a:t>
          </a:r>
        </a:p>
      </xdr:txBody>
    </xdr:sp>
    <xdr:clientData/>
  </xdr:twoCellAnchor>
  <xdr:twoCellAnchor>
    <xdr:from>
      <xdr:col>49</xdr:col>
      <xdr:colOff>15240</xdr:colOff>
      <xdr:row>0</xdr:row>
      <xdr:rowOff>82124</xdr:rowOff>
    </xdr:from>
    <xdr:to>
      <xdr:col>66</xdr:col>
      <xdr:colOff>30482</xdr:colOff>
      <xdr:row>0</xdr:row>
      <xdr:rowOff>877991</xdr:rowOff>
    </xdr:to>
    <xdr:sp macro="" textlink="">
      <xdr:nvSpPr>
        <xdr:cNvPr id="10" name="Rectangle 9"/>
        <xdr:cNvSpPr/>
      </xdr:nvSpPr>
      <xdr:spPr>
        <a:xfrm>
          <a:off x="19796760" y="82124"/>
          <a:ext cx="6591302" cy="795867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 — Janvier</a:t>
          </a:r>
        </a:p>
        <a:p>
          <a:pPr algn="ctr"/>
          <a:r>
            <a:rPr lang="fr-CA" sz="16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Visa Desjardins </a:t>
          </a:r>
        </a:p>
      </xdr:txBody>
    </xdr:sp>
    <xdr:clientData/>
  </xdr:twoCellAnchor>
  <xdr:twoCellAnchor>
    <xdr:from>
      <xdr:col>63</xdr:col>
      <xdr:colOff>27944</xdr:colOff>
      <xdr:row>0</xdr:row>
      <xdr:rowOff>60963</xdr:rowOff>
    </xdr:from>
    <xdr:to>
      <xdr:col>65</xdr:col>
      <xdr:colOff>3390</xdr:colOff>
      <xdr:row>0</xdr:row>
      <xdr:rowOff>1070190</xdr:rowOff>
    </xdr:to>
    <xdr:sp macro="" textlink="">
      <xdr:nvSpPr>
        <xdr:cNvPr id="11" name="Pentagone 10"/>
        <xdr:cNvSpPr/>
      </xdr:nvSpPr>
      <xdr:spPr>
        <a:xfrm rot="5400000">
          <a:off x="25373333" y="143514"/>
          <a:ext cx="1009227" cy="844126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2021</a:t>
          </a:r>
        </a:p>
      </xdr:txBody>
    </xdr:sp>
    <xdr:clientData/>
  </xdr:twoCellAnchor>
  <xdr:twoCellAnchor>
    <xdr:from>
      <xdr:col>14</xdr:col>
      <xdr:colOff>182880</xdr:colOff>
      <xdr:row>0</xdr:row>
      <xdr:rowOff>121920</xdr:rowOff>
    </xdr:from>
    <xdr:to>
      <xdr:col>34</xdr:col>
      <xdr:colOff>5715</xdr:colOff>
      <xdr:row>0</xdr:row>
      <xdr:rowOff>917787</xdr:rowOff>
    </xdr:to>
    <xdr:sp macro="" textlink="">
      <xdr:nvSpPr>
        <xdr:cNvPr id="15" name="Rectangle 14"/>
        <xdr:cNvSpPr/>
      </xdr:nvSpPr>
      <xdr:spPr>
        <a:xfrm>
          <a:off x="6621780" y="121920"/>
          <a:ext cx="6589395" cy="795867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 — Janvier</a:t>
          </a:r>
        </a:p>
        <a:p>
          <a:pPr algn="ctr"/>
          <a:r>
            <a:rPr lang="fr-CA" sz="16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Suivi des dépenses</a:t>
          </a:r>
          <a:r>
            <a:rPr lang="fr-CA" sz="1600" baseline="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 en soles</a:t>
          </a:r>
          <a:endParaRPr lang="fr-CA" sz="1600"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Auriol LT Std" panose="00000500000000000000" pitchFamily="50" charset="0"/>
          </a:endParaRPr>
        </a:p>
      </xdr:txBody>
    </xdr:sp>
    <xdr:clientData/>
  </xdr:twoCellAnchor>
  <xdr:twoCellAnchor>
    <xdr:from>
      <xdr:col>30</xdr:col>
      <xdr:colOff>812799</xdr:colOff>
      <xdr:row>0</xdr:row>
      <xdr:rowOff>83822</xdr:rowOff>
    </xdr:from>
    <xdr:to>
      <xdr:col>33</xdr:col>
      <xdr:colOff>1693</xdr:colOff>
      <xdr:row>0</xdr:row>
      <xdr:rowOff>1059184</xdr:rowOff>
    </xdr:to>
    <xdr:sp macro="" textlink="">
      <xdr:nvSpPr>
        <xdr:cNvPr id="16" name="Pentagone 15"/>
        <xdr:cNvSpPr/>
      </xdr:nvSpPr>
      <xdr:spPr>
        <a:xfrm rot="5400000">
          <a:off x="15112999" y="134622"/>
          <a:ext cx="975362" cy="873761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2021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 unboundColumnsRight="1">
    <queryTableFields count="7">
      <queryTableField id="1" name="Column1" tableColumnId="29"/>
      <queryTableField id="2" name="Column2" tableColumnId="30"/>
      <queryTableField id="3" name="Column3" tableColumnId="31"/>
      <queryTableField id="4" name="Column4" tableColumnId="32"/>
      <queryTableField id="5" name="Column5" tableColumnId="33"/>
      <queryTableField id="6" name="Column6" tableColumnId="34"/>
      <queryTableField id="7" dataBound="0" tableColumnId="3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4" name="TabListeCatégories5" displayName="TabListeCatégories5" ref="B1:F55" totalsRowShown="0">
  <autoFilter ref="B1:F55"/>
  <sortState ref="B2:F55">
    <sortCondition ref="C55"/>
  </sortState>
  <tableColumns count="5">
    <tableColumn id="1" name="No."/>
    <tableColumn id="2" name="Catégories" dataDxfId="12"/>
    <tableColumn id="3" name="Chercher" dataDxfId="11">
      <calculatedColumnFormula>IFERROR(SEARCH($H$3,C2),"Erreur!")</calculatedColumnFormula>
    </tableColumn>
    <tableColumn id="4" name="Fréquence" dataDxfId="10">
      <calculatedColumnFormula>IF(D1="Erreur!","Erreur!",COUNTIF($D1:D$2,1))</calculatedColumnFormula>
    </tableColumn>
    <tableColumn id="5" name="Valeurs" dataDxfId="9">
      <calculatedColumnFormula>IFERROR(INDEX($C$2:$C$55,MATCH(ROW(E1),$E$2:$E$55,0)),"")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isteCatégories36" displayName="TabListeCatégories36" ref="M1:N8" totalsRowShown="0">
  <autoFilter ref="M1:N8"/>
  <sortState ref="M2:N77">
    <sortCondition ref="N3:N79"/>
  </sortState>
  <tableColumns count="2">
    <tableColumn id="1" name="No."/>
    <tableColumn id="2" name="Catégories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isteCatégories47" displayName="TabListeCatégories47" ref="M10:N19" totalsRowShown="0">
  <autoFilter ref="M10:N19"/>
  <sortState ref="M11:N86">
    <sortCondition ref="N3:N79"/>
  </sortState>
  <tableColumns count="2">
    <tableColumn id="1" name="No."/>
    <tableColumn id="2" name="Catégories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_0" displayName="Table_0" ref="A1:G151" tableType="queryTable" totalsRowShown="0">
  <autoFilter ref="A1:G151"/>
  <tableColumns count="7">
    <tableColumn id="29" uniqueName="29" name="Column1" queryTableFieldId="1" dataDxfId="6"/>
    <tableColumn id="30" uniqueName="30" name="Column2" queryTableFieldId="2" dataDxfId="5"/>
    <tableColumn id="31" uniqueName="31" name="Column3" queryTableFieldId="3" dataDxfId="4"/>
    <tableColumn id="32" uniqueName="32" name="Column4" queryTableFieldId="4" dataDxfId="3"/>
    <tableColumn id="33" uniqueName="33" name="Column5" queryTableFieldId="5" dataDxfId="2"/>
    <tableColumn id="34" uniqueName="34" name="Column6" queryTableFieldId="6" dataDxfId="1"/>
    <tableColumn id="35" uniqueName="35" name="Column7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BN183"/>
  <sheetViews>
    <sheetView tabSelected="1" topLeftCell="O1" zoomScale="90" zoomScaleNormal="90" workbookViewId="0">
      <selection activeCell="AD14" sqref="AD14"/>
    </sheetView>
  </sheetViews>
  <sheetFormatPr baseColWidth="10" defaultColWidth="11.5546875" defaultRowHeight="14.4"/>
  <cols>
    <col min="1" max="1" width="2.6640625" style="1" customWidth="1"/>
    <col min="2" max="2" width="0.88671875" style="1" customWidth="1"/>
    <col min="3" max="3" width="5.77734375" style="1" customWidth="1"/>
    <col min="4" max="4" width="0.88671875" style="1" customWidth="1"/>
    <col min="5" max="5" width="17.77734375" style="1" customWidth="1"/>
    <col min="6" max="6" width="0.88671875" style="1" customWidth="1"/>
    <col min="7" max="7" width="30.77734375" style="1" customWidth="1"/>
    <col min="8" max="8" width="0.88671875" style="1" customWidth="1"/>
    <col min="9" max="9" width="11.77734375" style="1" customWidth="1"/>
    <col min="10" max="10" width="0.88671875" style="1" customWidth="1"/>
    <col min="11" max="11" width="11.77734375" style="1" customWidth="1"/>
    <col min="12" max="12" width="0.88671875" style="1" customWidth="1"/>
    <col min="13" max="13" width="11.77734375" style="1" customWidth="1"/>
    <col min="14" max="14" width="0.88671875" style="1" customWidth="1"/>
    <col min="15" max="15" width="2.77734375" style="1" customWidth="1"/>
    <col min="16" max="16" width="0.88671875" style="1" customWidth="1"/>
    <col min="17" max="17" width="5.77734375" style="1" customWidth="1"/>
    <col min="18" max="18" width="0.88671875" style="1" customWidth="1"/>
    <col min="19" max="19" width="17.77734375" style="1" customWidth="1"/>
    <col min="20" max="20" width="0.88671875" style="1" customWidth="1"/>
    <col min="21" max="21" width="30.77734375" style="1" customWidth="1"/>
    <col min="22" max="22" width="0.88671875" style="1" customWidth="1"/>
    <col min="23" max="23" width="13.77734375" style="1" customWidth="1"/>
    <col min="24" max="24" width="0.88671875" style="1" customWidth="1"/>
    <col min="25" max="25" width="11.77734375" style="1" customWidth="1"/>
    <col min="26" max="26" width="16" style="1" customWidth="1"/>
    <col min="27" max="27" width="11.77734375" style="1" customWidth="1"/>
    <col min="28" max="28" width="8.5546875" style="1" customWidth="1"/>
    <col min="29" max="29" width="11.77734375" style="1" customWidth="1"/>
    <col min="30" max="30" width="9.44140625" style="1" customWidth="1"/>
    <col min="31" max="31" width="12" style="1" customWidth="1"/>
    <col min="32" max="32" width="0.88671875" style="1" customWidth="1"/>
    <col min="33" max="33" width="11.77734375" style="1" customWidth="1"/>
    <col min="34" max="34" width="0.88671875" style="1" customWidth="1"/>
    <col min="35" max="35" width="2.6640625" style="1" customWidth="1"/>
    <col min="36" max="36" width="0.88671875" style="1" customWidth="1"/>
    <col min="37" max="37" width="5.77734375" style="1" customWidth="1"/>
    <col min="38" max="38" width="0.88671875" style="1" customWidth="1"/>
    <col min="39" max="39" width="17.77734375" style="1" customWidth="1"/>
    <col min="40" max="40" width="0.88671875" style="1" customWidth="1"/>
    <col min="41" max="41" width="30.77734375" style="1" customWidth="1"/>
    <col min="42" max="42" width="0.88671875" style="1" customWidth="1"/>
    <col min="43" max="43" width="11.77734375" style="1" customWidth="1"/>
    <col min="44" max="44" width="0.88671875" style="1" customWidth="1"/>
    <col min="45" max="45" width="11.77734375" style="1" customWidth="1"/>
    <col min="46" max="46" width="0.88671875" style="1" customWidth="1"/>
    <col min="47" max="47" width="11.77734375" style="1" customWidth="1"/>
    <col min="48" max="48" width="0.88671875" style="1" customWidth="1"/>
    <col min="49" max="49" width="2.6640625" style="1" customWidth="1"/>
    <col min="50" max="50" width="0.88671875" style="1" customWidth="1"/>
    <col min="51" max="51" width="5.77734375" style="1" customWidth="1"/>
    <col min="52" max="52" width="0.88671875" style="1" customWidth="1"/>
    <col min="53" max="53" width="17.77734375" style="1" customWidth="1"/>
    <col min="54" max="54" width="0.88671875" style="1" customWidth="1"/>
    <col min="55" max="55" width="30.77734375" style="1" customWidth="1"/>
    <col min="56" max="56" width="0.88671875" style="1" customWidth="1"/>
    <col min="57" max="57" width="11.77734375" style="1" customWidth="1"/>
    <col min="58" max="58" width="0.88671875" style="1" customWidth="1"/>
    <col min="59" max="59" width="11.77734375" style="1" customWidth="1"/>
    <col min="60" max="60" width="0.88671875" style="1" customWidth="1"/>
    <col min="61" max="61" width="11.77734375" style="1" customWidth="1"/>
    <col min="62" max="62" width="0.88671875" style="1" customWidth="1"/>
    <col min="63" max="63" width="11.77734375" style="1" customWidth="1"/>
    <col min="64" max="64" width="0.88671875" style="1" customWidth="1"/>
    <col min="65" max="65" width="11.77734375" style="1" customWidth="1"/>
    <col min="66" max="66" width="0.88671875" style="1" customWidth="1"/>
    <col min="67" max="67" width="2.6640625" style="1" customWidth="1"/>
    <col min="68" max="16384" width="11.5546875" style="1"/>
  </cols>
  <sheetData>
    <row r="1" spans="1:66" ht="85.8" customHeight="1">
      <c r="E1" s="44"/>
      <c r="G1" s="44"/>
    </row>
    <row r="2" spans="1:66" ht="4.95" customHeight="1">
      <c r="P2" s="108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10"/>
      <c r="AV2" s="1">
        <v>48</v>
      </c>
    </row>
    <row r="3" spans="1:66" ht="13.2" customHeight="1">
      <c r="E3" s="44"/>
      <c r="G3" s="44"/>
      <c r="P3" s="111"/>
      <c r="Q3" s="156" t="s">
        <v>843</v>
      </c>
      <c r="R3" s="157"/>
      <c r="S3" s="157"/>
      <c r="T3" s="157"/>
      <c r="U3" s="157"/>
      <c r="V3" s="157"/>
      <c r="W3" s="157"/>
      <c r="X3" s="157"/>
      <c r="Y3" s="157"/>
      <c r="Z3" s="157"/>
      <c r="AA3" s="157"/>
      <c r="AB3" s="157"/>
      <c r="AC3" s="157"/>
      <c r="AD3" s="6"/>
      <c r="AE3" s="116">
        <v>1</v>
      </c>
      <c r="AF3" s="128"/>
      <c r="AG3" s="117">
        <f>AE3*'CAD-PEN'!G108</f>
        <v>2.8398189999999999</v>
      </c>
      <c r="AH3" s="112"/>
      <c r="AM3" s="137">
        <f>IF(AO3&lt;&gt;"",AO3,SUM(AC12*W12))</f>
        <v>0</v>
      </c>
      <c r="AO3" s="136">
        <f>SUM(AC12*W12)</f>
        <v>0</v>
      </c>
    </row>
    <row r="4" spans="1:66" ht="4.95" customHeight="1">
      <c r="E4" s="44"/>
      <c r="G4" s="44"/>
      <c r="P4" s="113"/>
      <c r="Q4" s="114"/>
      <c r="R4" s="114"/>
      <c r="S4" s="114"/>
      <c r="T4" s="114"/>
      <c r="U4" s="114"/>
      <c r="V4" s="114"/>
      <c r="W4" s="114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5"/>
    </row>
    <row r="5" spans="1:66" ht="4.95" customHeight="1" thickBot="1">
      <c r="BN5" s="1">
        <v>54</v>
      </c>
    </row>
    <row r="6" spans="1:66" ht="4.95" customHeight="1" thickBot="1">
      <c r="B6" s="2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4"/>
      <c r="P6" s="2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4"/>
      <c r="AJ6" s="2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4"/>
      <c r="AX6" s="2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4"/>
    </row>
    <row r="7" spans="1:66">
      <c r="A7" s="45">
        <v>44197</v>
      </c>
      <c r="B7" s="5"/>
      <c r="C7" s="140" t="s">
        <v>0</v>
      </c>
      <c r="D7" s="6"/>
      <c r="E7" s="140" t="s">
        <v>1</v>
      </c>
      <c r="F7" s="6"/>
      <c r="G7" s="140" t="s">
        <v>2</v>
      </c>
      <c r="H7" s="6"/>
      <c r="I7" s="140" t="s">
        <v>3</v>
      </c>
      <c r="J7" s="6"/>
      <c r="K7" s="140" t="s">
        <v>4</v>
      </c>
      <c r="L7" s="6"/>
      <c r="M7" s="140" t="s">
        <v>5</v>
      </c>
      <c r="N7" s="7"/>
      <c r="P7" s="5"/>
      <c r="Q7" s="140" t="s">
        <v>0</v>
      </c>
      <c r="R7" s="6"/>
      <c r="S7" s="140" t="s">
        <v>1</v>
      </c>
      <c r="T7" s="6"/>
      <c r="U7" s="140" t="s">
        <v>2</v>
      </c>
      <c r="V7" s="6"/>
      <c r="W7" s="132" t="s">
        <v>841</v>
      </c>
      <c r="X7" s="6"/>
      <c r="Y7" s="158" t="s">
        <v>3</v>
      </c>
      <c r="Z7" s="159"/>
      <c r="AA7" s="160"/>
      <c r="AB7" s="6"/>
      <c r="AC7" s="158" t="s">
        <v>4</v>
      </c>
      <c r="AD7" s="159"/>
      <c r="AE7" s="160"/>
      <c r="AF7" s="6"/>
      <c r="AG7" s="140" t="s">
        <v>5</v>
      </c>
      <c r="AH7" s="7"/>
      <c r="AJ7" s="5"/>
      <c r="AK7" s="140" t="s">
        <v>0</v>
      </c>
      <c r="AL7" s="6"/>
      <c r="AM7" s="140" t="s">
        <v>1</v>
      </c>
      <c r="AN7" s="6"/>
      <c r="AO7" s="140" t="s">
        <v>2</v>
      </c>
      <c r="AP7" s="6"/>
      <c r="AQ7" s="154" t="s">
        <v>75</v>
      </c>
      <c r="AR7" s="6"/>
      <c r="AS7" s="140" t="s">
        <v>76</v>
      </c>
      <c r="AT7" s="6"/>
      <c r="AU7" s="140" t="s">
        <v>5</v>
      </c>
      <c r="AV7" s="7"/>
      <c r="AX7" s="5"/>
      <c r="AY7" s="140" t="s">
        <v>0</v>
      </c>
      <c r="AZ7" s="6"/>
      <c r="BA7" s="140" t="s">
        <v>1</v>
      </c>
      <c r="BB7" s="6"/>
      <c r="BC7" s="140" t="s">
        <v>2</v>
      </c>
      <c r="BD7" s="6"/>
      <c r="BE7" s="161" t="s">
        <v>842</v>
      </c>
      <c r="BF7" s="6"/>
      <c r="BG7" s="163" t="s">
        <v>75</v>
      </c>
      <c r="BH7" s="164"/>
      <c r="BI7" s="165"/>
      <c r="BJ7" s="6"/>
      <c r="BK7" s="169" t="s">
        <v>76</v>
      </c>
      <c r="BL7" s="6"/>
      <c r="BM7" s="140" t="s">
        <v>5</v>
      </c>
      <c r="BN7" s="7"/>
    </row>
    <row r="8" spans="1:66">
      <c r="A8" s="45"/>
      <c r="B8" s="5"/>
      <c r="C8" s="141"/>
      <c r="D8" s="6"/>
      <c r="E8" s="141"/>
      <c r="F8" s="6"/>
      <c r="G8" s="141"/>
      <c r="H8" s="6"/>
      <c r="I8" s="141"/>
      <c r="J8" s="6"/>
      <c r="K8" s="141"/>
      <c r="L8" s="6"/>
      <c r="M8" s="141"/>
      <c r="N8" s="7"/>
      <c r="P8" s="5"/>
      <c r="Q8" s="141"/>
      <c r="R8" s="6"/>
      <c r="S8" s="141"/>
      <c r="T8" s="6"/>
      <c r="U8" s="141"/>
      <c r="V8" s="6"/>
      <c r="W8" s="129" t="s">
        <v>422</v>
      </c>
      <c r="X8" s="6"/>
      <c r="Y8" s="129" t="s">
        <v>846</v>
      </c>
      <c r="Z8" s="130"/>
      <c r="AA8" s="131" t="s">
        <v>847</v>
      </c>
      <c r="AB8" s="6"/>
      <c r="AC8" s="129" t="s">
        <v>846</v>
      </c>
      <c r="AD8" s="130"/>
      <c r="AE8" s="131" t="s">
        <v>847</v>
      </c>
      <c r="AF8" s="6"/>
      <c r="AG8" s="141"/>
      <c r="AH8" s="7"/>
      <c r="AJ8" s="5"/>
      <c r="AK8" s="141"/>
      <c r="AL8" s="6"/>
      <c r="AM8" s="141"/>
      <c r="AN8" s="6"/>
      <c r="AO8" s="141"/>
      <c r="AP8" s="6"/>
      <c r="AQ8" s="155"/>
      <c r="AR8" s="6"/>
      <c r="AS8" s="141"/>
      <c r="AT8" s="6"/>
      <c r="AU8" s="141"/>
      <c r="AV8" s="7"/>
      <c r="AX8" s="5"/>
      <c r="AY8" s="141"/>
      <c r="AZ8" s="6"/>
      <c r="BA8" s="141"/>
      <c r="BB8" s="6"/>
      <c r="BC8" s="141"/>
      <c r="BD8" s="6"/>
      <c r="BE8" s="162"/>
      <c r="BF8" s="6"/>
      <c r="BG8" s="166"/>
      <c r="BH8" s="167"/>
      <c r="BI8" s="168"/>
      <c r="BJ8" s="6"/>
      <c r="BK8" s="157"/>
      <c r="BL8" s="6"/>
      <c r="BM8" s="141"/>
      <c r="BN8" s="7"/>
    </row>
    <row r="9" spans="1:66" ht="4.95" customHeight="1" thickBot="1">
      <c r="B9" s="5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7"/>
      <c r="P9" s="5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7"/>
      <c r="AJ9" s="5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7"/>
      <c r="AX9" s="5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7"/>
    </row>
    <row r="10" spans="1:66">
      <c r="B10" s="5"/>
      <c r="C10" s="16">
        <v>31</v>
      </c>
      <c r="D10" s="6"/>
      <c r="E10" s="20" t="s">
        <v>8</v>
      </c>
      <c r="F10" s="6"/>
      <c r="G10" s="24" t="s">
        <v>90</v>
      </c>
      <c r="H10" s="6"/>
      <c r="I10" s="28"/>
      <c r="J10" s="15"/>
      <c r="K10" s="28"/>
      <c r="L10" s="15"/>
      <c r="M10" s="32">
        <v>4203.75</v>
      </c>
      <c r="N10" s="7"/>
      <c r="P10" s="5"/>
      <c r="Q10" s="16">
        <v>31</v>
      </c>
      <c r="R10" s="37"/>
      <c r="S10" s="20" t="s">
        <v>8</v>
      </c>
      <c r="T10" s="37"/>
      <c r="U10" s="24" t="s">
        <v>90</v>
      </c>
      <c r="V10" s="37"/>
      <c r="W10" s="123"/>
      <c r="X10" s="37"/>
      <c r="Y10" s="118"/>
      <c r="Z10" s="37"/>
      <c r="AA10" s="99"/>
      <c r="AB10" s="37"/>
      <c r="AC10" s="118">
        <v>0</v>
      </c>
      <c r="AD10" s="37"/>
      <c r="AE10" s="123"/>
      <c r="AF10" s="37"/>
      <c r="AG10" s="104">
        <v>5630</v>
      </c>
      <c r="AH10" s="7"/>
      <c r="AJ10" s="5"/>
      <c r="AK10" s="16">
        <v>31</v>
      </c>
      <c r="AL10" s="6"/>
      <c r="AM10" s="20" t="s">
        <v>8</v>
      </c>
      <c r="AN10" s="6"/>
      <c r="AO10" s="24" t="s">
        <v>90</v>
      </c>
      <c r="AP10" s="6"/>
      <c r="AQ10" s="28"/>
      <c r="AR10" s="15"/>
      <c r="AS10" s="28"/>
      <c r="AT10" s="15"/>
      <c r="AU10" s="32">
        <v>0</v>
      </c>
      <c r="AV10" s="7"/>
      <c r="AX10" s="5"/>
      <c r="AY10" s="16">
        <v>31</v>
      </c>
      <c r="AZ10" s="6"/>
      <c r="BA10" s="20" t="s">
        <v>8</v>
      </c>
      <c r="BB10" s="6"/>
      <c r="BC10" s="24" t="s">
        <v>90</v>
      </c>
      <c r="BD10" s="6"/>
      <c r="BE10" s="123"/>
      <c r="BF10" s="6"/>
      <c r="BG10" s="28"/>
      <c r="BH10" s="15"/>
      <c r="BI10" s="99"/>
      <c r="BJ10" s="15"/>
      <c r="BK10" s="28"/>
      <c r="BL10" s="15"/>
      <c r="BM10" s="32">
        <v>-500</v>
      </c>
      <c r="BN10" s="7"/>
    </row>
    <row r="11" spans="1:66">
      <c r="B11" s="5"/>
      <c r="C11" s="17">
        <v>1</v>
      </c>
      <c r="D11" s="6"/>
      <c r="E11" s="21" t="s">
        <v>557</v>
      </c>
      <c r="F11" s="6"/>
      <c r="G11" s="25"/>
      <c r="H11" s="6"/>
      <c r="I11" s="29">
        <v>53</v>
      </c>
      <c r="J11" s="15"/>
      <c r="K11" s="29"/>
      <c r="L11" s="15"/>
      <c r="M11" s="33">
        <f>IF(AND(I11="",K11=""),"",$M$10-SUM($I$11:I11)+SUM($K$11:K11))</f>
        <v>4150.75</v>
      </c>
      <c r="N11" s="7"/>
      <c r="P11" s="5"/>
      <c r="Q11" s="17">
        <v>1</v>
      </c>
      <c r="R11" s="37"/>
      <c r="S11" s="21" t="s">
        <v>557</v>
      </c>
      <c r="T11" s="37"/>
      <c r="U11" s="21"/>
      <c r="V11" s="37"/>
      <c r="W11" s="122">
        <v>2.8365</v>
      </c>
      <c r="X11" s="37"/>
      <c r="Y11" s="119"/>
      <c r="Z11" s="135"/>
      <c r="AA11" s="100"/>
      <c r="AB11" s="139">
        <v>53</v>
      </c>
      <c r="AC11" s="119">
        <f>IF(AD11&lt;&gt;"",AE11/W11,AB11)</f>
        <v>22.210470650449498</v>
      </c>
      <c r="AD11" s="138">
        <v>63</v>
      </c>
      <c r="AE11" s="100">
        <f>IF(AD11&lt;&gt;"",AD11,AC11*W11)</f>
        <v>63</v>
      </c>
      <c r="AF11" s="37"/>
      <c r="AG11" s="105">
        <f>IF(AND(AA11="",AE11=""),"",$AG$10-SUM($AA$11:AA11)+SUM($AE$11:AE11))</f>
        <v>5693</v>
      </c>
      <c r="AH11" s="7"/>
      <c r="AJ11" s="5"/>
      <c r="AK11" s="17"/>
      <c r="AL11" s="6"/>
      <c r="AM11" s="21"/>
      <c r="AN11" s="6"/>
      <c r="AO11" s="25"/>
      <c r="AP11" s="6"/>
      <c r="AQ11" s="29"/>
      <c r="AR11" s="15"/>
      <c r="AS11" s="29"/>
      <c r="AT11" s="15"/>
      <c r="AU11" s="33" t="str">
        <f>IF(AND(AQ11="",AS11=""),"",$AU$10-SUM($AQ$11:AQ11)+SUM($AS$11:AS11))</f>
        <v/>
      </c>
      <c r="AV11" s="7"/>
      <c r="AX11" s="5"/>
      <c r="AY11" s="17">
        <v>1</v>
      </c>
      <c r="AZ11" s="6"/>
      <c r="BA11" s="21" t="s">
        <v>40</v>
      </c>
      <c r="BB11" s="6"/>
      <c r="BC11" s="25"/>
      <c r="BD11" s="6"/>
      <c r="BE11" s="122"/>
      <c r="BF11" s="6"/>
      <c r="BG11" s="29"/>
      <c r="BH11" s="15"/>
      <c r="BI11" s="100"/>
      <c r="BJ11" s="15"/>
      <c r="BK11" s="29">
        <v>30</v>
      </c>
      <c r="BL11" s="15"/>
      <c r="BM11" s="33">
        <f>IF(AND(BG11="",BK11=""),"",$BM$10-SUM($BG$11:BG11)+SUM($BK$11:BK11))</f>
        <v>-470</v>
      </c>
      <c r="BN11" s="7"/>
    </row>
    <row r="12" spans="1:66">
      <c r="B12" s="5"/>
      <c r="C12" s="18"/>
      <c r="D12" s="6"/>
      <c r="E12" s="22"/>
      <c r="F12" s="6"/>
      <c r="G12" s="26"/>
      <c r="H12" s="6"/>
      <c r="I12" s="30"/>
      <c r="J12" s="15"/>
      <c r="K12" s="30"/>
      <c r="L12" s="15"/>
      <c r="M12" s="34" t="str">
        <f>IF(AND(I12="",K12=""),"",$M$10-SUM($I$11:I12)+SUM($K$11:K12))</f>
        <v/>
      </c>
      <c r="N12" s="7"/>
      <c r="P12" s="5"/>
      <c r="Q12" s="40"/>
      <c r="R12" s="37"/>
      <c r="S12" s="22"/>
      <c r="T12" s="37"/>
      <c r="U12" s="38"/>
      <c r="V12" s="37"/>
      <c r="W12" s="124"/>
      <c r="X12" s="37"/>
      <c r="Y12" s="120"/>
      <c r="Z12" s="138"/>
      <c r="AA12" s="101"/>
      <c r="AB12" s="37"/>
      <c r="AC12" s="120"/>
      <c r="AD12" s="135"/>
      <c r="AE12" s="101"/>
      <c r="AF12" s="37"/>
      <c r="AG12" s="106" t="str">
        <f>IF(AND(AA12="",AE12=""),"",$AG$10-SUM($AA$11:AA12)+SUM($AE$11:AE12))</f>
        <v/>
      </c>
      <c r="AH12" s="7"/>
      <c r="AJ12" s="5"/>
      <c r="AK12" s="18"/>
      <c r="AL12" s="6"/>
      <c r="AM12" s="22"/>
      <c r="AN12" s="6"/>
      <c r="AO12" s="26"/>
      <c r="AP12" s="6"/>
      <c r="AQ12" s="30"/>
      <c r="AR12" s="15"/>
      <c r="AS12" s="30"/>
      <c r="AT12" s="15"/>
      <c r="AU12" s="34" t="str">
        <f>IF(AND(AQ12="",AS12=""),"",$AU$10-SUM($AQ$11:AQ12)+SUM($AS$11:AS12))</f>
        <v/>
      </c>
      <c r="AV12" s="7"/>
      <c r="AX12" s="5"/>
      <c r="AY12" s="18"/>
      <c r="AZ12" s="6"/>
      <c r="BA12" s="22"/>
      <c r="BB12" s="6"/>
      <c r="BC12" s="26"/>
      <c r="BD12" s="6"/>
      <c r="BE12" s="124"/>
      <c r="BF12" s="6"/>
      <c r="BG12" s="30"/>
      <c r="BH12" s="15"/>
      <c r="BI12" s="101"/>
      <c r="BJ12" s="15"/>
      <c r="BK12" s="30"/>
      <c r="BL12" s="15"/>
      <c r="BM12" s="34" t="str">
        <f>IF(AND(BG12="",BK12=""),"",$BM$10-SUM($BG$11:BG12)+SUM($BK$11:BK12))</f>
        <v/>
      </c>
      <c r="BN12" s="7"/>
    </row>
    <row r="13" spans="1:66">
      <c r="B13" s="5"/>
      <c r="C13" s="17"/>
      <c r="D13" s="6"/>
      <c r="E13" s="21"/>
      <c r="F13" s="6"/>
      <c r="G13" s="25"/>
      <c r="H13" s="6"/>
      <c r="I13" s="29"/>
      <c r="J13" s="15"/>
      <c r="K13" s="29"/>
      <c r="L13" s="15"/>
      <c r="M13" s="33" t="str">
        <f>IF(AND(I13="",K13=""),"",$M$10-SUM($I$11:I13)+SUM($K$11:K13))</f>
        <v/>
      </c>
      <c r="N13" s="7"/>
      <c r="P13" s="5"/>
      <c r="Q13" s="17"/>
      <c r="R13" s="37"/>
      <c r="S13" s="21"/>
      <c r="T13" s="37"/>
      <c r="U13" s="21"/>
      <c r="V13" s="37"/>
      <c r="W13" s="122">
        <v>2.8365</v>
      </c>
      <c r="X13" s="37"/>
      <c r="Y13" s="119"/>
      <c r="Z13" s="37"/>
      <c r="AA13" s="100"/>
      <c r="AB13" s="37"/>
      <c r="AC13" s="119"/>
      <c r="AD13" s="37"/>
      <c r="AE13" s="122"/>
      <c r="AF13" s="37"/>
      <c r="AG13" s="105" t="str">
        <f>IF(AND(AA13="",AE13=""),"",$AG$10-SUM($AA$11:AA13)+SUM($AE$11:AE13))</f>
        <v/>
      </c>
      <c r="AH13" s="7"/>
      <c r="AJ13" s="5"/>
      <c r="AK13" s="17"/>
      <c r="AL13" s="6"/>
      <c r="AM13" s="21"/>
      <c r="AN13" s="6"/>
      <c r="AO13" s="25"/>
      <c r="AP13" s="6"/>
      <c r="AQ13" s="29"/>
      <c r="AR13" s="15"/>
      <c r="AS13" s="29"/>
      <c r="AT13" s="15"/>
      <c r="AU13" s="33" t="str">
        <f>IF(AND(AQ13="",AS13=""),"",$AU$10-SUM($AQ$11:AQ13)+SUM($AS$11:AS13))</f>
        <v/>
      </c>
      <c r="AV13" s="7"/>
      <c r="AX13" s="5"/>
      <c r="AY13" s="17"/>
      <c r="AZ13" s="6"/>
      <c r="BA13" s="21"/>
      <c r="BB13" s="6"/>
      <c r="BC13" s="25"/>
      <c r="BD13" s="6"/>
      <c r="BE13" s="122"/>
      <c r="BF13" s="6"/>
      <c r="BG13" s="29"/>
      <c r="BH13" s="15"/>
      <c r="BI13" s="100"/>
      <c r="BJ13" s="15"/>
      <c r="BK13" s="29"/>
      <c r="BL13" s="15"/>
      <c r="BM13" s="33" t="str">
        <f>IF(AND(BG13="",BK13=""),"",$BM$10-SUM($BG$11:BG13)+SUM($BK$11:BK13))</f>
        <v/>
      </c>
      <c r="BN13" s="7"/>
    </row>
    <row r="14" spans="1:66">
      <c r="B14" s="5"/>
      <c r="C14" s="18"/>
      <c r="D14" s="6"/>
      <c r="E14" s="22"/>
      <c r="F14" s="6"/>
      <c r="G14" s="26"/>
      <c r="H14" s="6"/>
      <c r="I14" s="30"/>
      <c r="J14" s="15"/>
      <c r="K14" s="30"/>
      <c r="L14" s="15"/>
      <c r="M14" s="34" t="str">
        <f>IF(AND(I14="",K14=""),"",$M$10-SUM($I$11:I14)+SUM($K$11:K14))</f>
        <v/>
      </c>
      <c r="N14" s="7"/>
      <c r="P14" s="5"/>
      <c r="Q14" s="18"/>
      <c r="R14" s="37"/>
      <c r="S14" s="22"/>
      <c r="T14" s="37"/>
      <c r="U14" s="38"/>
      <c r="V14" s="37"/>
      <c r="W14" s="124"/>
      <c r="X14" s="37"/>
      <c r="Y14" s="120"/>
      <c r="Z14" s="139"/>
      <c r="AA14" s="133"/>
      <c r="AB14" s="37"/>
      <c r="AC14" s="120"/>
      <c r="AD14" s="37"/>
      <c r="AE14" s="124"/>
      <c r="AF14" s="37"/>
      <c r="AG14" s="106" t="str">
        <f>IF(AND(AA14="",AE14=""),"",$AG$10-SUM($AA$11:AA14)+SUM($AE$11:AE14))</f>
        <v/>
      </c>
      <c r="AH14" s="7"/>
      <c r="AJ14" s="5"/>
      <c r="AK14" s="18"/>
      <c r="AL14" s="6"/>
      <c r="AM14" s="22"/>
      <c r="AN14" s="6"/>
      <c r="AO14" s="26"/>
      <c r="AP14" s="6"/>
      <c r="AQ14" s="30"/>
      <c r="AR14" s="15"/>
      <c r="AS14" s="30"/>
      <c r="AT14" s="15"/>
      <c r="AU14" s="34" t="str">
        <f>IF(AND(AQ14="",AS14=""),"",$AU$10-SUM($AQ$11:AQ14)+SUM($AS$11:AS14))</f>
        <v/>
      </c>
      <c r="AV14" s="7"/>
      <c r="AX14" s="5"/>
      <c r="AY14" s="18"/>
      <c r="AZ14" s="6"/>
      <c r="BA14" s="22"/>
      <c r="BB14" s="6"/>
      <c r="BC14" s="26"/>
      <c r="BD14" s="6"/>
      <c r="BE14" s="124"/>
      <c r="BF14" s="6"/>
      <c r="BG14" s="30"/>
      <c r="BH14" s="15"/>
      <c r="BI14" s="101"/>
      <c r="BJ14" s="15"/>
      <c r="BK14" s="30"/>
      <c r="BL14" s="15"/>
      <c r="BM14" s="34" t="str">
        <f>IF(AND(BG14="",BK14=""),"",$BM$10-SUM($BG$11:BG14)+SUM($BK$11:BK14))</f>
        <v/>
      </c>
      <c r="BN14" s="7"/>
    </row>
    <row r="15" spans="1:66">
      <c r="B15" s="5"/>
      <c r="C15" s="17"/>
      <c r="D15" s="6"/>
      <c r="E15" s="21"/>
      <c r="F15" s="6"/>
      <c r="G15" s="25"/>
      <c r="H15" s="6"/>
      <c r="I15" s="29"/>
      <c r="J15" s="15"/>
      <c r="K15" s="29"/>
      <c r="L15" s="15"/>
      <c r="M15" s="33" t="str">
        <f>IF(AND(I15="",K15=""),"",$M$10-SUM($I$11:I15)+SUM($K$11:K15))</f>
        <v/>
      </c>
      <c r="N15" s="7"/>
      <c r="P15" s="5"/>
      <c r="Q15" s="17"/>
      <c r="R15" s="37"/>
      <c r="S15" s="21"/>
      <c r="T15" s="37"/>
      <c r="U15" s="21"/>
      <c r="V15" s="37"/>
      <c r="W15" s="122"/>
      <c r="X15" s="37"/>
      <c r="Y15" s="119"/>
      <c r="Z15" s="37"/>
      <c r="AA15" s="100"/>
      <c r="AB15" s="37"/>
      <c r="AC15" s="119"/>
      <c r="AD15" s="37"/>
      <c r="AE15" s="122"/>
      <c r="AF15" s="37"/>
      <c r="AG15" s="105" t="str">
        <f>IF(AND(AA15="",AE15=""),"",$AG$10-SUM($AA$11:AA15)+SUM($AE$11:AE15))</f>
        <v/>
      </c>
      <c r="AH15" s="7"/>
      <c r="AJ15" s="5"/>
      <c r="AK15" s="17"/>
      <c r="AL15" s="6"/>
      <c r="AM15" s="21"/>
      <c r="AN15" s="6"/>
      <c r="AO15" s="25"/>
      <c r="AP15" s="6"/>
      <c r="AQ15" s="29"/>
      <c r="AR15" s="15"/>
      <c r="AS15" s="29"/>
      <c r="AT15" s="15"/>
      <c r="AU15" s="33" t="str">
        <f>IF(AND(AQ15="",AS15=""),"",$AU$10-SUM($AQ$11:AQ15)+SUM($AS$11:AS15))</f>
        <v/>
      </c>
      <c r="AV15" s="7"/>
      <c r="AX15" s="5"/>
      <c r="AY15" s="17"/>
      <c r="AZ15" s="6"/>
      <c r="BA15" s="21"/>
      <c r="BB15" s="6"/>
      <c r="BC15" s="25"/>
      <c r="BD15" s="6"/>
      <c r="BE15" s="122"/>
      <c r="BF15" s="6"/>
      <c r="BG15" s="29"/>
      <c r="BH15" s="15"/>
      <c r="BI15" s="100"/>
      <c r="BJ15" s="15"/>
      <c r="BK15" s="29"/>
      <c r="BL15" s="15"/>
      <c r="BM15" s="33" t="str">
        <f>IF(AND(BG15="",BK15=""),"",$BM$10-SUM($BG$11:BG15)+SUM($BK$11:BK15))</f>
        <v/>
      </c>
      <c r="BN15" s="7"/>
    </row>
    <row r="16" spans="1:66">
      <c r="B16" s="5"/>
      <c r="C16" s="18"/>
      <c r="D16" s="6"/>
      <c r="E16" s="22"/>
      <c r="F16" s="6"/>
      <c r="G16" s="26"/>
      <c r="H16" s="6"/>
      <c r="I16" s="30"/>
      <c r="J16" s="15"/>
      <c r="K16" s="30"/>
      <c r="L16" s="15"/>
      <c r="M16" s="34" t="str">
        <f>IF(AND(I16="",K16=""),"",$M$10-SUM($I$11:I16)+SUM($K$11:K16))</f>
        <v/>
      </c>
      <c r="N16" s="7"/>
      <c r="P16" s="5"/>
      <c r="Q16" s="18"/>
      <c r="R16" s="37"/>
      <c r="S16" s="22"/>
      <c r="T16" s="37"/>
      <c r="U16" s="38"/>
      <c r="V16" s="37"/>
      <c r="W16" s="124"/>
      <c r="X16" s="37"/>
      <c r="Y16" s="120"/>
      <c r="Z16" s="37"/>
      <c r="AA16" s="101"/>
      <c r="AB16" s="37"/>
      <c r="AC16" s="120"/>
      <c r="AD16" s="37"/>
      <c r="AE16" s="124"/>
      <c r="AF16" s="37"/>
      <c r="AG16" s="106" t="str">
        <f>IF(AND(AA16="",AE16=""),"",$AG$10-SUM($AA$11:AA16)+SUM($AE$11:AE16))</f>
        <v/>
      </c>
      <c r="AH16" s="7"/>
      <c r="AJ16" s="5"/>
      <c r="AK16" s="18"/>
      <c r="AL16" s="6"/>
      <c r="AM16" s="22"/>
      <c r="AN16" s="6"/>
      <c r="AO16" s="26"/>
      <c r="AP16" s="6"/>
      <c r="AQ16" s="30"/>
      <c r="AR16" s="15"/>
      <c r="AS16" s="30"/>
      <c r="AT16" s="15"/>
      <c r="AU16" s="34" t="str">
        <f>IF(AND(AQ16="",AS16=""),"",$AU$10-SUM($AQ$11:AQ16)+SUM($AS$11:AS16))</f>
        <v/>
      </c>
      <c r="AV16" s="7"/>
      <c r="AX16" s="5"/>
      <c r="AY16" s="18"/>
      <c r="AZ16" s="6"/>
      <c r="BA16" s="22"/>
      <c r="BB16" s="6"/>
      <c r="BC16" s="43"/>
      <c r="BD16" s="6"/>
      <c r="BE16" s="124"/>
      <c r="BF16" s="6"/>
      <c r="BG16" s="30"/>
      <c r="BH16" s="15"/>
      <c r="BI16" s="101"/>
      <c r="BJ16" s="15"/>
      <c r="BK16" s="30"/>
      <c r="BL16" s="15"/>
      <c r="BM16" s="34" t="str">
        <f>IF(AND(BG16="",BK16=""),"",$BM$10-SUM($BG$11:BG16)+SUM($BK$11:BK16))</f>
        <v/>
      </c>
      <c r="BN16" s="7"/>
    </row>
    <row r="17" spans="2:66">
      <c r="B17" s="5"/>
      <c r="C17" s="17"/>
      <c r="D17" s="6"/>
      <c r="E17" s="21"/>
      <c r="F17" s="6"/>
      <c r="G17" s="25"/>
      <c r="H17" s="6"/>
      <c r="I17" s="29"/>
      <c r="J17" s="15"/>
      <c r="K17" s="29"/>
      <c r="L17" s="15"/>
      <c r="M17" s="33" t="str">
        <f>IF(AND(I17="",K17=""),"",$M$10-SUM($I$11:I17)+SUM($K$11:K17))</f>
        <v/>
      </c>
      <c r="N17" s="7"/>
      <c r="P17" s="5"/>
      <c r="Q17" s="17"/>
      <c r="R17" s="37"/>
      <c r="S17" s="21"/>
      <c r="T17" s="37"/>
      <c r="U17" s="21"/>
      <c r="V17" s="37"/>
      <c r="W17" s="122"/>
      <c r="X17" s="37"/>
      <c r="Y17" s="119"/>
      <c r="Z17" s="37"/>
      <c r="AA17" s="100"/>
      <c r="AB17" s="37"/>
      <c r="AC17" s="119"/>
      <c r="AD17" s="37"/>
      <c r="AE17" s="122"/>
      <c r="AF17" s="37"/>
      <c r="AG17" s="105" t="str">
        <f>IF(AND(AA17="",AE17=""),"",$AG$10-SUM($AA$11:AA17)+SUM($AE$11:AE17))</f>
        <v/>
      </c>
      <c r="AH17" s="7"/>
      <c r="AJ17" s="5"/>
      <c r="AK17" s="17"/>
      <c r="AL17" s="6"/>
      <c r="AM17" s="21"/>
      <c r="AN17" s="6"/>
      <c r="AO17" s="25"/>
      <c r="AP17" s="6"/>
      <c r="AQ17" s="29"/>
      <c r="AR17" s="15"/>
      <c r="AS17" s="29"/>
      <c r="AT17" s="15"/>
      <c r="AU17" s="33" t="str">
        <f>IF(AND(AQ17="",AS17=""),"",$AU$10-SUM($AQ$11:AQ17)+SUM($AS$11:AS17))</f>
        <v/>
      </c>
      <c r="AV17" s="7"/>
      <c r="AX17" s="5"/>
      <c r="AY17" s="17"/>
      <c r="AZ17" s="6"/>
      <c r="BA17" s="21"/>
      <c r="BB17" s="6"/>
      <c r="BC17" s="25"/>
      <c r="BD17" s="6"/>
      <c r="BE17" s="122"/>
      <c r="BF17" s="6"/>
      <c r="BG17" s="29"/>
      <c r="BH17" s="15"/>
      <c r="BI17" s="100"/>
      <c r="BJ17" s="15"/>
      <c r="BK17" s="29"/>
      <c r="BL17" s="15"/>
      <c r="BM17" s="33" t="str">
        <f>IF(AND(BG17="",BK17=""),"",$BM$10-SUM($BG$11:BG17)+SUM($BK$11:BK17))</f>
        <v/>
      </c>
      <c r="BN17" s="7"/>
    </row>
    <row r="18" spans="2:66">
      <c r="B18" s="5"/>
      <c r="C18" s="18"/>
      <c r="D18" s="6"/>
      <c r="E18" s="22"/>
      <c r="F18" s="6"/>
      <c r="G18" s="26"/>
      <c r="H18" s="6"/>
      <c r="I18" s="30"/>
      <c r="J18" s="15"/>
      <c r="K18" s="30"/>
      <c r="L18" s="15"/>
      <c r="M18" s="34" t="str">
        <f>IF(AND(I18="",K18=""),"",$M$10-SUM($I$11:I18)+SUM($K$11:K18))</f>
        <v/>
      </c>
      <c r="N18" s="7"/>
      <c r="P18" s="5"/>
      <c r="Q18" s="18"/>
      <c r="R18" s="37"/>
      <c r="S18" s="22"/>
      <c r="T18" s="37"/>
      <c r="U18" s="38"/>
      <c r="V18" s="37"/>
      <c r="W18" s="124"/>
      <c r="X18" s="37"/>
      <c r="Y18" s="120"/>
      <c r="Z18" s="37"/>
      <c r="AA18" s="101"/>
      <c r="AB18" s="37"/>
      <c r="AC18" s="120"/>
      <c r="AD18" s="37"/>
      <c r="AE18" s="124"/>
      <c r="AF18" s="37"/>
      <c r="AG18" s="106" t="str">
        <f>IF(AND(AA18="",AE18=""),"",$AG$10-SUM($AA$11:AA18)+SUM($AE$11:AE18))</f>
        <v/>
      </c>
      <c r="AH18" s="7"/>
      <c r="AJ18" s="5"/>
      <c r="AK18" s="18"/>
      <c r="AL18" s="6"/>
      <c r="AM18" s="22"/>
      <c r="AN18" s="6"/>
      <c r="AO18" s="26"/>
      <c r="AP18" s="6"/>
      <c r="AQ18" s="30"/>
      <c r="AR18" s="15"/>
      <c r="AS18" s="30"/>
      <c r="AT18" s="15"/>
      <c r="AU18" s="34" t="str">
        <f>IF(AND(AQ18="",AS18=""),"",$AU$10-SUM($AQ$11:AQ18)+SUM($AS$11:AS18))</f>
        <v/>
      </c>
      <c r="AV18" s="7"/>
      <c r="AX18" s="5"/>
      <c r="AY18" s="18"/>
      <c r="AZ18" s="6"/>
      <c r="BA18" s="22"/>
      <c r="BB18" s="6"/>
      <c r="BC18" s="26"/>
      <c r="BD18" s="6"/>
      <c r="BE18" s="124"/>
      <c r="BF18" s="6"/>
      <c r="BG18" s="30"/>
      <c r="BH18" s="15"/>
      <c r="BI18" s="101"/>
      <c r="BJ18" s="15"/>
      <c r="BK18" s="30"/>
      <c r="BL18" s="15"/>
      <c r="BM18" s="34" t="str">
        <f>IF(AND(BG18="",BK18=""),"",$BM$10-SUM($BG$11:BG18)+SUM($BK$11:BK18))</f>
        <v/>
      </c>
      <c r="BN18" s="7"/>
    </row>
    <row r="19" spans="2:66">
      <c r="B19" s="5"/>
      <c r="C19" s="17"/>
      <c r="D19" s="6"/>
      <c r="E19" s="21"/>
      <c r="F19" s="6"/>
      <c r="G19" s="25"/>
      <c r="H19" s="6"/>
      <c r="I19" s="29"/>
      <c r="J19" s="15"/>
      <c r="K19" s="29"/>
      <c r="L19" s="15"/>
      <c r="M19" s="33" t="str">
        <f>IF(AND(I19="",K19=""),"",$M$10-SUM($I$11:I19)+SUM($K$11:K19))</f>
        <v/>
      </c>
      <c r="N19" s="7"/>
      <c r="P19" s="5"/>
      <c r="Q19" s="17"/>
      <c r="R19" s="37"/>
      <c r="S19" s="21"/>
      <c r="T19" s="37"/>
      <c r="U19" s="21"/>
      <c r="V19" s="37"/>
      <c r="W19" s="122"/>
      <c r="X19" s="37"/>
      <c r="Y19" s="119"/>
      <c r="Z19" s="37"/>
      <c r="AA19" s="100"/>
      <c r="AB19" s="37"/>
      <c r="AC19" s="119"/>
      <c r="AD19" s="37"/>
      <c r="AE19" s="122"/>
      <c r="AF19" s="37"/>
      <c r="AG19" s="105" t="str">
        <f>IF(AND(AA19="",AE19=""),"",$AG$10-SUM($AA$11:AA19)+SUM($AE$11:AE19))</f>
        <v/>
      </c>
      <c r="AH19" s="7"/>
      <c r="AJ19" s="5"/>
      <c r="AK19" s="17"/>
      <c r="AL19" s="6"/>
      <c r="AM19" s="21"/>
      <c r="AN19" s="6"/>
      <c r="AO19" s="25"/>
      <c r="AP19" s="6"/>
      <c r="AQ19" s="29"/>
      <c r="AR19" s="15"/>
      <c r="AS19" s="29"/>
      <c r="AT19" s="15"/>
      <c r="AU19" s="33" t="str">
        <f>IF(AND(AQ19="",AS19=""),"",$AU$10-SUM($AQ$11:AQ19)+SUM($AS$11:AS19))</f>
        <v/>
      </c>
      <c r="AV19" s="7"/>
      <c r="AX19" s="5"/>
      <c r="AY19" s="17"/>
      <c r="AZ19" s="6"/>
      <c r="BA19" s="21"/>
      <c r="BB19" s="6"/>
      <c r="BC19" s="25"/>
      <c r="BD19" s="6"/>
      <c r="BE19" s="122"/>
      <c r="BF19" s="6"/>
      <c r="BG19" s="29"/>
      <c r="BH19" s="15"/>
      <c r="BI19" s="100"/>
      <c r="BJ19" s="15"/>
      <c r="BK19" s="29"/>
      <c r="BL19" s="15"/>
      <c r="BM19" s="33" t="str">
        <f>IF(AND(BG19="",BK19=""),"",$BM$10-SUM($BG$11:BG19)+SUM($BK$11:BK19))</f>
        <v/>
      </c>
      <c r="BN19" s="7"/>
    </row>
    <row r="20" spans="2:66">
      <c r="B20" s="5"/>
      <c r="C20" s="18"/>
      <c r="D20" s="6"/>
      <c r="E20" s="22"/>
      <c r="F20" s="6"/>
      <c r="G20" s="26"/>
      <c r="H20" s="6"/>
      <c r="I20" s="30"/>
      <c r="J20" s="15"/>
      <c r="K20" s="30"/>
      <c r="L20" s="15"/>
      <c r="M20" s="34" t="str">
        <f>IF(AND(I20="",K20=""),"",$M$10-SUM($I$11:I20)+SUM($K$11:K20))</f>
        <v/>
      </c>
      <c r="N20" s="7"/>
      <c r="P20" s="5"/>
      <c r="Q20" s="18"/>
      <c r="R20" s="37"/>
      <c r="S20" s="22"/>
      <c r="T20" s="37"/>
      <c r="U20" s="38"/>
      <c r="V20" s="37"/>
      <c r="W20" s="124"/>
      <c r="X20" s="37"/>
      <c r="Y20" s="120"/>
      <c r="Z20" s="37"/>
      <c r="AA20" s="101"/>
      <c r="AB20" s="37"/>
      <c r="AC20" s="120"/>
      <c r="AD20" s="37"/>
      <c r="AE20" s="124"/>
      <c r="AF20" s="37"/>
      <c r="AG20" s="106" t="str">
        <f>IF(AND(AA20="",AE20=""),"",$AG$10-SUM($AA$11:AA20)+SUM($AE$11:AE20))</f>
        <v/>
      </c>
      <c r="AH20" s="7"/>
      <c r="AJ20" s="5"/>
      <c r="AK20" s="18"/>
      <c r="AL20" s="6"/>
      <c r="AM20" s="22"/>
      <c r="AN20" s="6"/>
      <c r="AO20" s="26"/>
      <c r="AP20" s="6"/>
      <c r="AQ20" s="30"/>
      <c r="AR20" s="15"/>
      <c r="AS20" s="30"/>
      <c r="AT20" s="15"/>
      <c r="AU20" s="34" t="str">
        <f>IF(AND(AQ20="",AS20=""),"",$AU$10-SUM($AQ$11:AQ20)+SUM($AS$11:AS20))</f>
        <v/>
      </c>
      <c r="AV20" s="7"/>
      <c r="AX20" s="5"/>
      <c r="AY20" s="18"/>
      <c r="AZ20" s="6"/>
      <c r="BA20" s="22"/>
      <c r="BB20" s="6"/>
      <c r="BC20" s="26"/>
      <c r="BD20" s="6"/>
      <c r="BE20" s="124"/>
      <c r="BF20" s="6"/>
      <c r="BG20" s="30"/>
      <c r="BH20" s="15"/>
      <c r="BI20" s="101"/>
      <c r="BJ20" s="15"/>
      <c r="BK20" s="30"/>
      <c r="BL20" s="15"/>
      <c r="BM20" s="34" t="str">
        <f>IF(AND(BG20="",BK20=""),"",$BM$10-SUM($BG$11:BG20)+SUM($BK$11:BK20))</f>
        <v/>
      </c>
      <c r="BN20" s="7"/>
    </row>
    <row r="21" spans="2:66">
      <c r="B21" s="5"/>
      <c r="C21" s="17"/>
      <c r="D21" s="6"/>
      <c r="E21" s="21"/>
      <c r="F21" s="6"/>
      <c r="G21" s="25"/>
      <c r="H21" s="6"/>
      <c r="I21" s="29"/>
      <c r="J21" s="15"/>
      <c r="K21" s="29"/>
      <c r="L21" s="15"/>
      <c r="M21" s="33" t="str">
        <f>IF(AND(I21="",K21=""),"",$M$10-SUM($I$11:I21)+SUM($K$11:K21))</f>
        <v/>
      </c>
      <c r="N21" s="7"/>
      <c r="P21" s="5"/>
      <c r="Q21" s="17"/>
      <c r="R21" s="37"/>
      <c r="S21" s="21"/>
      <c r="T21" s="37"/>
      <c r="U21" s="21"/>
      <c r="V21" s="37"/>
      <c r="W21" s="122"/>
      <c r="X21" s="37"/>
      <c r="Y21" s="119"/>
      <c r="Z21" s="37"/>
      <c r="AA21" s="100"/>
      <c r="AB21" s="37"/>
      <c r="AC21" s="119"/>
      <c r="AD21" s="37"/>
      <c r="AE21" s="122"/>
      <c r="AF21" s="37"/>
      <c r="AG21" s="105" t="str">
        <f>IF(AND(AA21="",AE21=""),"",$AG$10-SUM($AA$11:AA21)+SUM($AE$11:AE21))</f>
        <v/>
      </c>
      <c r="AH21" s="7"/>
      <c r="AJ21" s="5"/>
      <c r="AK21" s="17"/>
      <c r="AL21" s="6"/>
      <c r="AM21" s="21"/>
      <c r="AN21" s="6"/>
      <c r="AO21" s="25"/>
      <c r="AP21" s="6"/>
      <c r="AQ21" s="29"/>
      <c r="AR21" s="15"/>
      <c r="AS21" s="29"/>
      <c r="AT21" s="15"/>
      <c r="AU21" s="33" t="str">
        <f>IF(AND(AQ21="",AS21=""),"",$AU$10-SUM($AQ$11:AQ21)+SUM($AS$11:AS21))</f>
        <v/>
      </c>
      <c r="AV21" s="7"/>
      <c r="AX21" s="5"/>
      <c r="AY21" s="17"/>
      <c r="AZ21" s="6"/>
      <c r="BA21" s="21"/>
      <c r="BB21" s="6"/>
      <c r="BC21" s="25"/>
      <c r="BD21" s="6"/>
      <c r="BE21" s="122"/>
      <c r="BF21" s="6"/>
      <c r="BG21" s="29"/>
      <c r="BH21" s="15"/>
      <c r="BI21" s="100"/>
      <c r="BJ21" s="15"/>
      <c r="BK21" s="29"/>
      <c r="BL21" s="15"/>
      <c r="BM21" s="33" t="str">
        <f>IF(AND(BG21="",BK21=""),"",$BM$10-SUM($BG$11:BG21)+SUM($BK$11:BK21))</f>
        <v/>
      </c>
      <c r="BN21" s="7"/>
    </row>
    <row r="22" spans="2:66">
      <c r="B22" s="5"/>
      <c r="C22" s="18"/>
      <c r="D22" s="6"/>
      <c r="E22" s="22"/>
      <c r="F22" s="6"/>
      <c r="G22" s="26"/>
      <c r="H22" s="6"/>
      <c r="I22" s="30"/>
      <c r="J22" s="15"/>
      <c r="K22" s="30"/>
      <c r="L22" s="15"/>
      <c r="M22" s="34" t="str">
        <f>IF(AND(I22="",K22=""),"",$M$10-SUM($I$11:I22)+SUM($K$11:K22))</f>
        <v/>
      </c>
      <c r="N22" s="7"/>
      <c r="P22" s="5"/>
      <c r="Q22" s="18"/>
      <c r="R22" s="37"/>
      <c r="S22" s="22"/>
      <c r="T22" s="37"/>
      <c r="U22" s="38"/>
      <c r="V22" s="37"/>
      <c r="W22" s="124"/>
      <c r="X22" s="37"/>
      <c r="Y22" s="120"/>
      <c r="Z22" s="37"/>
      <c r="AA22" s="101"/>
      <c r="AB22" s="37"/>
      <c r="AC22" s="120"/>
      <c r="AD22" s="37"/>
      <c r="AE22" s="124"/>
      <c r="AF22" s="37"/>
      <c r="AG22" s="106" t="str">
        <f>IF(AND(AA22="",AE22=""),"",$AG$10-SUM($AA$11:AA22)+SUM($AE$11:AE22))</f>
        <v/>
      </c>
      <c r="AH22" s="7"/>
      <c r="AJ22" s="5"/>
      <c r="AK22" s="18"/>
      <c r="AL22" s="6"/>
      <c r="AM22" s="22"/>
      <c r="AN22" s="6"/>
      <c r="AO22" s="26"/>
      <c r="AP22" s="6"/>
      <c r="AQ22" s="30"/>
      <c r="AR22" s="15"/>
      <c r="AS22" s="30"/>
      <c r="AT22" s="15"/>
      <c r="AU22" s="34" t="str">
        <f>IF(AND(AQ22="",AS22=""),"",$AU$10-SUM($AQ$11:AQ22)+SUM($AS$11:AS22))</f>
        <v/>
      </c>
      <c r="AV22" s="7"/>
      <c r="AX22" s="5"/>
      <c r="AY22" s="18"/>
      <c r="AZ22" s="6"/>
      <c r="BA22" s="22"/>
      <c r="BB22" s="6"/>
      <c r="BC22" s="26"/>
      <c r="BD22" s="6"/>
      <c r="BE22" s="124"/>
      <c r="BF22" s="6"/>
      <c r="BG22" s="30"/>
      <c r="BH22" s="15"/>
      <c r="BI22" s="101"/>
      <c r="BJ22" s="15"/>
      <c r="BK22" s="30"/>
      <c r="BL22" s="15"/>
      <c r="BM22" s="34" t="str">
        <f>IF(AND(BG22="",BK22=""),"",$BM$10-SUM($BG$11:BG22)+SUM($BK$11:BK22))</f>
        <v/>
      </c>
      <c r="BN22" s="7"/>
    </row>
    <row r="23" spans="2:66">
      <c r="B23" s="5"/>
      <c r="C23" s="17"/>
      <c r="D23" s="6"/>
      <c r="E23" s="21"/>
      <c r="F23" s="6"/>
      <c r="G23" s="25"/>
      <c r="H23" s="6"/>
      <c r="I23" s="29"/>
      <c r="J23" s="15"/>
      <c r="K23" s="29"/>
      <c r="L23" s="15"/>
      <c r="M23" s="33" t="str">
        <f>IF(AND(I23="",K23=""),"",$M$10-SUM($I$11:I23)+SUM($K$11:K23))</f>
        <v/>
      </c>
      <c r="N23" s="7"/>
      <c r="P23" s="5"/>
      <c r="Q23" s="17"/>
      <c r="R23" s="37"/>
      <c r="S23" s="21"/>
      <c r="T23" s="37"/>
      <c r="U23" s="21"/>
      <c r="V23" s="37"/>
      <c r="W23" s="122"/>
      <c r="X23" s="37"/>
      <c r="Y23" s="119"/>
      <c r="Z23" s="37"/>
      <c r="AA23" s="100"/>
      <c r="AB23" s="37"/>
      <c r="AC23" s="119"/>
      <c r="AD23" s="37"/>
      <c r="AE23" s="122"/>
      <c r="AF23" s="37"/>
      <c r="AG23" s="105" t="str">
        <f>IF(AND(AA23="",AE23=""),"",$AG$10-SUM($AA$11:AA23)+SUM($AE$11:AE23))</f>
        <v/>
      </c>
      <c r="AH23" s="7"/>
      <c r="AJ23" s="5"/>
      <c r="AK23" s="17"/>
      <c r="AL23" s="6"/>
      <c r="AM23" s="21"/>
      <c r="AN23" s="6"/>
      <c r="AO23" s="25"/>
      <c r="AP23" s="6"/>
      <c r="AQ23" s="29"/>
      <c r="AR23" s="15"/>
      <c r="AS23" s="29"/>
      <c r="AT23" s="15"/>
      <c r="AU23" s="33" t="str">
        <f>IF(AND(AQ23="",AS23=""),"",$AU$10-SUM($AQ$11:AQ23)+SUM($AS$11:AS23))</f>
        <v/>
      </c>
      <c r="AV23" s="7"/>
      <c r="AX23" s="5"/>
      <c r="AY23" s="17"/>
      <c r="AZ23" s="6"/>
      <c r="BA23" s="21"/>
      <c r="BB23" s="6"/>
      <c r="BC23" s="25"/>
      <c r="BD23" s="6"/>
      <c r="BE23" s="122"/>
      <c r="BF23" s="6"/>
      <c r="BG23" s="29"/>
      <c r="BH23" s="15"/>
      <c r="BI23" s="100"/>
      <c r="BJ23" s="15"/>
      <c r="BK23" s="29"/>
      <c r="BL23" s="15"/>
      <c r="BM23" s="33" t="str">
        <f>IF(AND(BG23="",BK23=""),"",$BM$10-SUM($BG$11:BG23)+SUM($BK$11:BK23))</f>
        <v/>
      </c>
      <c r="BN23" s="7"/>
    </row>
    <row r="24" spans="2:66">
      <c r="B24" s="5"/>
      <c r="C24" s="18"/>
      <c r="D24" s="6"/>
      <c r="E24" s="22"/>
      <c r="F24" s="6"/>
      <c r="G24" s="26"/>
      <c r="H24" s="6"/>
      <c r="I24" s="30"/>
      <c r="J24" s="15"/>
      <c r="K24" s="30"/>
      <c r="L24" s="15"/>
      <c r="M24" s="34" t="str">
        <f>IF(AND(I24="",K24=""),"",$M$10-SUM($I$11:I24)+SUM($K$11:K24))</f>
        <v/>
      </c>
      <c r="N24" s="7"/>
      <c r="P24" s="5"/>
      <c r="Q24" s="18"/>
      <c r="R24" s="37"/>
      <c r="S24" s="22"/>
      <c r="T24" s="37"/>
      <c r="U24" s="38"/>
      <c r="V24" s="37"/>
      <c r="W24" s="124"/>
      <c r="X24" s="37"/>
      <c r="Y24" s="120"/>
      <c r="Z24" s="37"/>
      <c r="AA24" s="101"/>
      <c r="AB24" s="37"/>
      <c r="AC24" s="120"/>
      <c r="AD24" s="37"/>
      <c r="AE24" s="124"/>
      <c r="AF24" s="37"/>
      <c r="AG24" s="106" t="str">
        <f>IF(AND(AA24="",AE24=""),"",$AG$10-SUM($AA$11:AA24)+SUM($AE$11:AE24))</f>
        <v/>
      </c>
      <c r="AH24" s="7"/>
      <c r="AJ24" s="5"/>
      <c r="AK24" s="18"/>
      <c r="AL24" s="6"/>
      <c r="AM24" s="22"/>
      <c r="AN24" s="6"/>
      <c r="AO24" s="26"/>
      <c r="AP24" s="6"/>
      <c r="AQ24" s="30"/>
      <c r="AR24" s="15"/>
      <c r="AS24" s="30"/>
      <c r="AT24" s="15"/>
      <c r="AU24" s="34" t="str">
        <f>IF(AND(AQ24="",AS24=""),"",$AU$10-SUM($AQ$11:AQ24)+SUM($AS$11:AS24))</f>
        <v/>
      </c>
      <c r="AV24" s="7"/>
      <c r="AX24" s="5"/>
      <c r="AY24" s="18"/>
      <c r="AZ24" s="6"/>
      <c r="BA24" s="22"/>
      <c r="BB24" s="6"/>
      <c r="BC24" s="26"/>
      <c r="BD24" s="6"/>
      <c r="BE24" s="124"/>
      <c r="BF24" s="6"/>
      <c r="BG24" s="30"/>
      <c r="BH24" s="15"/>
      <c r="BI24" s="101"/>
      <c r="BJ24" s="15"/>
      <c r="BK24" s="30"/>
      <c r="BL24" s="15"/>
      <c r="BM24" s="34" t="str">
        <f>IF(AND(BG24="",BK24=""),"",$BM$10-SUM($BG$11:BG24)+SUM($BK$11:BK24))</f>
        <v/>
      </c>
      <c r="BN24" s="7"/>
    </row>
    <row r="25" spans="2:66">
      <c r="B25" s="5"/>
      <c r="C25" s="17"/>
      <c r="D25" s="6"/>
      <c r="E25" s="21"/>
      <c r="F25" s="6"/>
      <c r="G25" s="25"/>
      <c r="H25" s="6"/>
      <c r="I25" s="29"/>
      <c r="J25" s="15"/>
      <c r="K25" s="29"/>
      <c r="L25" s="15"/>
      <c r="M25" s="33" t="str">
        <f>IF(AND(I25="",K25=""),"",$M$10-SUM($I$11:I25)+SUM($K$11:K25))</f>
        <v/>
      </c>
      <c r="N25" s="7"/>
      <c r="P25" s="5"/>
      <c r="Q25" s="17"/>
      <c r="R25" s="37"/>
      <c r="S25" s="21"/>
      <c r="T25" s="37"/>
      <c r="U25" s="21"/>
      <c r="V25" s="37"/>
      <c r="W25" s="122"/>
      <c r="X25" s="37"/>
      <c r="Y25" s="119"/>
      <c r="Z25" s="37"/>
      <c r="AA25" s="100"/>
      <c r="AB25" s="37"/>
      <c r="AC25" s="119"/>
      <c r="AD25" s="37"/>
      <c r="AE25" s="122"/>
      <c r="AF25" s="37"/>
      <c r="AG25" s="105" t="str">
        <f>IF(AND(AA25="",AE25=""),"",$AG$10-SUM($AA$11:AA25)+SUM($AE$11:AE25))</f>
        <v/>
      </c>
      <c r="AH25" s="7"/>
      <c r="AJ25" s="5"/>
      <c r="AK25" s="17"/>
      <c r="AL25" s="6"/>
      <c r="AM25" s="21"/>
      <c r="AN25" s="6"/>
      <c r="AO25" s="25"/>
      <c r="AP25" s="6"/>
      <c r="AQ25" s="29"/>
      <c r="AR25" s="15"/>
      <c r="AS25" s="29"/>
      <c r="AT25" s="15"/>
      <c r="AU25" s="33" t="str">
        <f>IF(AND(AQ25="",AS25=""),"",$AU$10-SUM($AQ$11:AQ25)+SUM($AS$11:AS25))</f>
        <v/>
      </c>
      <c r="AV25" s="7"/>
      <c r="AX25" s="5"/>
      <c r="AY25" s="17"/>
      <c r="AZ25" s="6"/>
      <c r="BA25" s="21"/>
      <c r="BB25" s="6"/>
      <c r="BC25" s="25"/>
      <c r="BD25" s="6"/>
      <c r="BE25" s="122"/>
      <c r="BF25" s="6"/>
      <c r="BG25" s="29"/>
      <c r="BH25" s="15"/>
      <c r="BI25" s="100"/>
      <c r="BJ25" s="15"/>
      <c r="BK25" s="29"/>
      <c r="BL25" s="15"/>
      <c r="BM25" s="33" t="str">
        <f>IF(AND(BG25="",BK25=""),"",$BM$10-SUM($BG$11:BG25)+SUM($BK$11:BK25))</f>
        <v/>
      </c>
      <c r="BN25" s="7"/>
    </row>
    <row r="26" spans="2:66">
      <c r="B26" s="5"/>
      <c r="C26" s="18"/>
      <c r="D26" s="6"/>
      <c r="E26" s="22"/>
      <c r="F26" s="6"/>
      <c r="G26" s="26"/>
      <c r="H26" s="6"/>
      <c r="I26" s="30"/>
      <c r="J26" s="15"/>
      <c r="K26" s="30"/>
      <c r="L26" s="15"/>
      <c r="M26" s="34" t="str">
        <f>IF(AND(I26="",K26=""),"",$M$10-SUM($I$11:I26)+SUM($K$11:K26))</f>
        <v/>
      </c>
      <c r="N26" s="7"/>
      <c r="P26" s="5"/>
      <c r="Q26" s="18"/>
      <c r="R26" s="37"/>
      <c r="S26" s="22"/>
      <c r="T26" s="37"/>
      <c r="U26" s="38"/>
      <c r="V26" s="37"/>
      <c r="W26" s="124"/>
      <c r="X26" s="37"/>
      <c r="Y26" s="120"/>
      <c r="Z26" s="37"/>
      <c r="AA26" s="101"/>
      <c r="AB26" s="37"/>
      <c r="AC26" s="120"/>
      <c r="AD26" s="37"/>
      <c r="AE26" s="124"/>
      <c r="AF26" s="37"/>
      <c r="AG26" s="106" t="str">
        <f>IF(AND(AA26="",AE26=""),"",$AG$10-SUM($AA$11:AA26)+SUM($AE$11:AE26))</f>
        <v/>
      </c>
      <c r="AH26" s="7"/>
      <c r="AJ26" s="5"/>
      <c r="AK26" s="18"/>
      <c r="AL26" s="6"/>
      <c r="AM26" s="22"/>
      <c r="AN26" s="6"/>
      <c r="AO26" s="26"/>
      <c r="AP26" s="6"/>
      <c r="AQ26" s="30"/>
      <c r="AR26" s="15"/>
      <c r="AS26" s="30"/>
      <c r="AT26" s="15"/>
      <c r="AU26" s="34" t="str">
        <f>IF(AND(AQ26="",AS26=""),"",$AU$10-SUM($AQ$11:AQ26)+SUM($AS$11:AS26))</f>
        <v/>
      </c>
      <c r="AV26" s="7"/>
      <c r="AX26" s="5"/>
      <c r="AY26" s="18"/>
      <c r="AZ26" s="6"/>
      <c r="BA26" s="22"/>
      <c r="BB26" s="6"/>
      <c r="BC26" s="26"/>
      <c r="BD26" s="6"/>
      <c r="BE26" s="124"/>
      <c r="BF26" s="6"/>
      <c r="BG26" s="30"/>
      <c r="BH26" s="15"/>
      <c r="BI26" s="101"/>
      <c r="BJ26" s="15"/>
      <c r="BK26" s="30"/>
      <c r="BL26" s="15"/>
      <c r="BM26" s="34" t="str">
        <f>IF(AND(BG26="",BK26=""),"",$BM$10-SUM($BG$11:BG26)+SUM($BK$11:BK26))</f>
        <v/>
      </c>
      <c r="BN26" s="7"/>
    </row>
    <row r="27" spans="2:66">
      <c r="B27" s="5"/>
      <c r="C27" s="17"/>
      <c r="D27" s="6"/>
      <c r="E27" s="21"/>
      <c r="F27" s="6"/>
      <c r="G27" s="25"/>
      <c r="H27" s="6"/>
      <c r="I27" s="29"/>
      <c r="J27" s="15"/>
      <c r="K27" s="29"/>
      <c r="L27" s="15"/>
      <c r="M27" s="33" t="str">
        <f>IF(AND(I27="",K27=""),"",$M$10-SUM($I$11:I27)+SUM($K$11:K27))</f>
        <v/>
      </c>
      <c r="N27" s="7"/>
      <c r="P27" s="5"/>
      <c r="Q27" s="17"/>
      <c r="R27" s="37"/>
      <c r="S27" s="21"/>
      <c r="T27" s="37"/>
      <c r="U27" s="21"/>
      <c r="V27" s="37"/>
      <c r="W27" s="122"/>
      <c r="X27" s="37"/>
      <c r="Y27" s="119"/>
      <c r="Z27" s="37"/>
      <c r="AA27" s="100"/>
      <c r="AB27" s="37"/>
      <c r="AC27" s="119"/>
      <c r="AD27" s="37"/>
      <c r="AE27" s="122"/>
      <c r="AF27" s="37"/>
      <c r="AG27" s="105" t="str">
        <f>IF(AND(AA27="",AE27=""),"",$AG$10-SUM($AA$11:AA27)+SUM($AE$11:AE27))</f>
        <v/>
      </c>
      <c r="AH27" s="7"/>
      <c r="AJ27" s="5"/>
      <c r="AK27" s="17"/>
      <c r="AL27" s="6"/>
      <c r="AM27" s="21"/>
      <c r="AN27" s="6"/>
      <c r="AO27" s="25"/>
      <c r="AP27" s="6"/>
      <c r="AQ27" s="29"/>
      <c r="AR27" s="15"/>
      <c r="AS27" s="29"/>
      <c r="AT27" s="15"/>
      <c r="AU27" s="33" t="str">
        <f>IF(AND(AQ27="",AS27=""),"",$AU$10-SUM($AQ$11:AQ27)+SUM($AS$11:AS27))</f>
        <v/>
      </c>
      <c r="AV27" s="7"/>
      <c r="AX27" s="5"/>
      <c r="AY27" s="17"/>
      <c r="AZ27" s="6"/>
      <c r="BA27" s="21"/>
      <c r="BB27" s="6"/>
      <c r="BC27" s="25"/>
      <c r="BD27" s="6"/>
      <c r="BE27" s="122"/>
      <c r="BF27" s="6"/>
      <c r="BG27" s="29"/>
      <c r="BH27" s="15"/>
      <c r="BI27" s="100"/>
      <c r="BJ27" s="15"/>
      <c r="BK27" s="29"/>
      <c r="BL27" s="15"/>
      <c r="BM27" s="33" t="str">
        <f>IF(AND(BG27="",BK27=""),"",$BM$10-SUM($BG$11:BG27)+SUM($BK$11:BK27))</f>
        <v/>
      </c>
      <c r="BN27" s="7"/>
    </row>
    <row r="28" spans="2:66">
      <c r="B28" s="5"/>
      <c r="C28" s="18"/>
      <c r="D28" s="6"/>
      <c r="E28" s="22"/>
      <c r="F28" s="6"/>
      <c r="G28" s="26"/>
      <c r="H28" s="6"/>
      <c r="I28" s="30"/>
      <c r="J28" s="15"/>
      <c r="K28" s="30"/>
      <c r="L28" s="15"/>
      <c r="M28" s="34" t="str">
        <f>IF(AND(I28="",K28=""),"",$M$10-SUM($I$11:I28)+SUM($K$11:K28))</f>
        <v/>
      </c>
      <c r="N28" s="7"/>
      <c r="P28" s="5"/>
      <c r="Q28" s="18"/>
      <c r="R28" s="37"/>
      <c r="S28" s="22"/>
      <c r="T28" s="37"/>
      <c r="U28" s="38"/>
      <c r="V28" s="37"/>
      <c r="W28" s="124"/>
      <c r="X28" s="37"/>
      <c r="Y28" s="120"/>
      <c r="Z28" s="37"/>
      <c r="AA28" s="101"/>
      <c r="AB28" s="37"/>
      <c r="AC28" s="120"/>
      <c r="AD28" s="37"/>
      <c r="AE28" s="124"/>
      <c r="AF28" s="37"/>
      <c r="AG28" s="106" t="str">
        <f>IF(AND(AA28="",AE28=""),"",$AG$10-SUM($AA$11:AA28)+SUM($AE$11:AE28))</f>
        <v/>
      </c>
      <c r="AH28" s="7"/>
      <c r="AJ28" s="5"/>
      <c r="AK28" s="18"/>
      <c r="AL28" s="6"/>
      <c r="AM28" s="22"/>
      <c r="AN28" s="6"/>
      <c r="AO28" s="26"/>
      <c r="AP28" s="6"/>
      <c r="AQ28" s="30"/>
      <c r="AR28" s="15"/>
      <c r="AS28" s="30"/>
      <c r="AT28" s="15"/>
      <c r="AU28" s="34" t="str">
        <f>IF(AND(AQ28="",AS28=""),"",$AU$10-SUM($AQ$11:AQ28)+SUM($AS$11:AS28))</f>
        <v/>
      </c>
      <c r="AV28" s="7"/>
      <c r="AX28" s="5"/>
      <c r="AY28" s="18"/>
      <c r="AZ28" s="6"/>
      <c r="BA28" s="22"/>
      <c r="BB28" s="6"/>
      <c r="BC28" s="26"/>
      <c r="BD28" s="6"/>
      <c r="BE28" s="124"/>
      <c r="BF28" s="6"/>
      <c r="BG28" s="30"/>
      <c r="BH28" s="15"/>
      <c r="BI28" s="101"/>
      <c r="BJ28" s="15"/>
      <c r="BK28" s="30"/>
      <c r="BL28" s="15"/>
      <c r="BM28" s="34" t="str">
        <f>IF(AND(BG28="",BK28=""),"",$BM$10-SUM($BG$11:BG28)+SUM($BK$11:BK28))</f>
        <v/>
      </c>
      <c r="BN28" s="7"/>
    </row>
    <row r="29" spans="2:66">
      <c r="B29" s="5"/>
      <c r="C29" s="17"/>
      <c r="D29" s="6"/>
      <c r="E29" s="21"/>
      <c r="F29" s="6"/>
      <c r="G29" s="25"/>
      <c r="H29" s="6"/>
      <c r="I29" s="29"/>
      <c r="J29" s="15"/>
      <c r="K29" s="29"/>
      <c r="L29" s="15"/>
      <c r="M29" s="33" t="str">
        <f>IF(AND(I29="",K29=""),"",$M$10-SUM($I$11:I29)+SUM($K$11:K29))</f>
        <v/>
      </c>
      <c r="N29" s="7"/>
      <c r="P29" s="5"/>
      <c r="Q29" s="17"/>
      <c r="R29" s="37"/>
      <c r="S29" s="21"/>
      <c r="T29" s="37"/>
      <c r="U29" s="21"/>
      <c r="V29" s="37"/>
      <c r="W29" s="122"/>
      <c r="X29" s="37"/>
      <c r="Y29" s="119"/>
      <c r="Z29" s="37"/>
      <c r="AA29" s="100"/>
      <c r="AB29" s="37"/>
      <c r="AC29" s="119"/>
      <c r="AD29" s="37"/>
      <c r="AE29" s="122"/>
      <c r="AF29" s="37"/>
      <c r="AG29" s="105" t="str">
        <f>IF(AND(AA29="",AE29=""),"",$AG$10-SUM($AA$11:AA29)+SUM($AE$11:AE29))</f>
        <v/>
      </c>
      <c r="AH29" s="7"/>
      <c r="AJ29" s="5"/>
      <c r="AK29" s="17"/>
      <c r="AL29" s="6"/>
      <c r="AM29" s="21"/>
      <c r="AN29" s="6"/>
      <c r="AO29" s="25"/>
      <c r="AP29" s="6"/>
      <c r="AQ29" s="29"/>
      <c r="AR29" s="15"/>
      <c r="AS29" s="29"/>
      <c r="AT29" s="15"/>
      <c r="AU29" s="33" t="str">
        <f>IF(AND(AQ29="",AS29=""),"",$AU$10-SUM($AQ$11:AQ29)+SUM($AS$11:AS29))</f>
        <v/>
      </c>
      <c r="AV29" s="7"/>
      <c r="AX29" s="5"/>
      <c r="AY29" s="17"/>
      <c r="AZ29" s="6"/>
      <c r="BA29" s="21"/>
      <c r="BB29" s="6"/>
      <c r="BC29" s="25"/>
      <c r="BD29" s="6"/>
      <c r="BE29" s="122"/>
      <c r="BF29" s="6"/>
      <c r="BG29" s="29"/>
      <c r="BH29" s="15"/>
      <c r="BI29" s="100"/>
      <c r="BJ29" s="15"/>
      <c r="BK29" s="29"/>
      <c r="BL29" s="15"/>
      <c r="BM29" s="33" t="str">
        <f>IF(AND(BG29="",BK29=""),"",$BM$10-SUM($BG$11:BG29)+SUM($BK$11:BK29))</f>
        <v/>
      </c>
      <c r="BN29" s="7"/>
    </row>
    <row r="30" spans="2:66">
      <c r="B30" s="5"/>
      <c r="C30" s="18"/>
      <c r="D30" s="6"/>
      <c r="E30" s="22"/>
      <c r="F30" s="6"/>
      <c r="G30" s="26"/>
      <c r="H30" s="6"/>
      <c r="I30" s="30"/>
      <c r="J30" s="15"/>
      <c r="K30" s="30"/>
      <c r="L30" s="15"/>
      <c r="M30" s="34" t="str">
        <f>IF(AND(I30="",K30=""),"",$M$10-SUM($I$11:I30)+SUM($K$11:K30))</f>
        <v/>
      </c>
      <c r="N30" s="7"/>
      <c r="P30" s="5"/>
      <c r="Q30" s="18"/>
      <c r="R30" s="37"/>
      <c r="S30" s="22"/>
      <c r="T30" s="37"/>
      <c r="U30" s="38"/>
      <c r="V30" s="37"/>
      <c r="W30" s="124"/>
      <c r="X30" s="37"/>
      <c r="Y30" s="120"/>
      <c r="Z30" s="37"/>
      <c r="AA30" s="101"/>
      <c r="AB30" s="37"/>
      <c r="AC30" s="120"/>
      <c r="AD30" s="37"/>
      <c r="AE30" s="124"/>
      <c r="AF30" s="37"/>
      <c r="AG30" s="106" t="str">
        <f>IF(AND(AA30="",AE30=""),"",$AG$10-SUM($AA$11:AA30)+SUM($AE$11:AE30))</f>
        <v/>
      </c>
      <c r="AH30" s="7"/>
      <c r="AJ30" s="5"/>
      <c r="AK30" s="18"/>
      <c r="AL30" s="6"/>
      <c r="AM30" s="22"/>
      <c r="AN30" s="6"/>
      <c r="AO30" s="26"/>
      <c r="AP30" s="6"/>
      <c r="AQ30" s="30"/>
      <c r="AR30" s="15"/>
      <c r="AS30" s="30"/>
      <c r="AT30" s="15"/>
      <c r="AU30" s="34" t="str">
        <f>IF(AND(AQ30="",AS30=""),"",$AU$10-SUM($AQ$11:AQ30)+SUM($AS$11:AS30))</f>
        <v/>
      </c>
      <c r="AV30" s="7"/>
      <c r="AX30" s="5"/>
      <c r="AY30" s="18"/>
      <c r="AZ30" s="6"/>
      <c r="BA30" s="22"/>
      <c r="BB30" s="6"/>
      <c r="BC30" s="26"/>
      <c r="BD30" s="6"/>
      <c r="BE30" s="124"/>
      <c r="BF30" s="6"/>
      <c r="BG30" s="30"/>
      <c r="BH30" s="15"/>
      <c r="BI30" s="101"/>
      <c r="BJ30" s="15"/>
      <c r="BK30" s="30"/>
      <c r="BL30" s="15"/>
      <c r="BM30" s="34" t="str">
        <f>IF(AND(BG30="",BK30=""),"",$BM$10-SUM($BG$11:BG30)+SUM($BK$11:BK30))</f>
        <v/>
      </c>
      <c r="BN30" s="7"/>
    </row>
    <row r="31" spans="2:66">
      <c r="B31" s="5"/>
      <c r="C31" s="17"/>
      <c r="D31" s="6"/>
      <c r="E31" s="21"/>
      <c r="F31" s="6"/>
      <c r="G31" s="25"/>
      <c r="H31" s="6"/>
      <c r="I31" s="29"/>
      <c r="J31" s="15"/>
      <c r="K31" s="29"/>
      <c r="L31" s="15"/>
      <c r="M31" s="33" t="str">
        <f>IF(AND(I31="",K31=""),"",$M$10-SUM($I$11:I31)+SUM($K$11:K31))</f>
        <v/>
      </c>
      <c r="N31" s="7"/>
      <c r="P31" s="5"/>
      <c r="Q31" s="17"/>
      <c r="R31" s="37"/>
      <c r="S31" s="21"/>
      <c r="T31" s="37"/>
      <c r="U31" s="21"/>
      <c r="V31" s="37"/>
      <c r="W31" s="122"/>
      <c r="X31" s="37"/>
      <c r="Y31" s="119"/>
      <c r="Z31" s="37"/>
      <c r="AA31" s="100"/>
      <c r="AB31" s="37"/>
      <c r="AC31" s="119"/>
      <c r="AD31" s="37"/>
      <c r="AE31" s="122"/>
      <c r="AF31" s="37"/>
      <c r="AG31" s="105" t="str">
        <f>IF(AND(AA31="",AE31=""),"",$AG$10-SUM($AA$11:AA31)+SUM($AE$11:AE31))</f>
        <v/>
      </c>
      <c r="AH31" s="7"/>
      <c r="AJ31" s="5"/>
      <c r="AK31" s="17"/>
      <c r="AL31" s="6"/>
      <c r="AM31" s="21"/>
      <c r="AN31" s="6"/>
      <c r="AO31" s="25"/>
      <c r="AP31" s="6"/>
      <c r="AQ31" s="29"/>
      <c r="AR31" s="15"/>
      <c r="AS31" s="29"/>
      <c r="AT31" s="15"/>
      <c r="AU31" s="33" t="str">
        <f>IF(AND(AQ31="",AS31=""),"",$AU$10-SUM($AQ$11:AQ31)+SUM($AS$11:AS31))</f>
        <v/>
      </c>
      <c r="AV31" s="7"/>
      <c r="AX31" s="5"/>
      <c r="AY31" s="17"/>
      <c r="AZ31" s="6"/>
      <c r="BA31" s="21"/>
      <c r="BB31" s="6"/>
      <c r="BC31" s="25"/>
      <c r="BD31" s="6"/>
      <c r="BE31" s="122"/>
      <c r="BF31" s="6"/>
      <c r="BG31" s="29"/>
      <c r="BH31" s="15"/>
      <c r="BI31" s="100"/>
      <c r="BJ31" s="15"/>
      <c r="BK31" s="29"/>
      <c r="BL31" s="15"/>
      <c r="BM31" s="33" t="str">
        <f>IF(AND(BG31="",BK31=""),"",$BM$10-SUM($BG$11:BG31)+SUM($BK$11:BK31))</f>
        <v/>
      </c>
      <c r="BN31" s="7"/>
    </row>
    <row r="32" spans="2:66">
      <c r="B32" s="5"/>
      <c r="C32" s="18"/>
      <c r="D32" s="6"/>
      <c r="E32" s="22"/>
      <c r="F32" s="6"/>
      <c r="G32" s="26"/>
      <c r="H32" s="6"/>
      <c r="I32" s="30"/>
      <c r="J32" s="15"/>
      <c r="K32" s="30"/>
      <c r="L32" s="15"/>
      <c r="M32" s="34" t="str">
        <f>IF(AND(I32="",K32=""),"",$M$10-SUM($I$11:I32)+SUM($K$11:K32))</f>
        <v/>
      </c>
      <c r="N32" s="7"/>
      <c r="P32" s="5"/>
      <c r="Q32" s="18"/>
      <c r="R32" s="37"/>
      <c r="S32" s="22"/>
      <c r="T32" s="37"/>
      <c r="U32" s="38"/>
      <c r="V32" s="37"/>
      <c r="W32" s="124"/>
      <c r="X32" s="37"/>
      <c r="Y32" s="120"/>
      <c r="Z32" s="37"/>
      <c r="AA32" s="101"/>
      <c r="AB32" s="37"/>
      <c r="AC32" s="120"/>
      <c r="AD32" s="37"/>
      <c r="AE32" s="124"/>
      <c r="AF32" s="37"/>
      <c r="AG32" s="106" t="str">
        <f>IF(AND(AA32="",AE32=""),"",$AG$10-SUM($AA$11:AA32)+SUM($AE$11:AE32))</f>
        <v/>
      </c>
      <c r="AH32" s="7"/>
      <c r="AJ32" s="5"/>
      <c r="AK32" s="18"/>
      <c r="AL32" s="6"/>
      <c r="AM32" s="22"/>
      <c r="AN32" s="6"/>
      <c r="AO32" s="26"/>
      <c r="AP32" s="6"/>
      <c r="AQ32" s="30"/>
      <c r="AR32" s="15"/>
      <c r="AS32" s="30"/>
      <c r="AT32" s="15"/>
      <c r="AU32" s="34" t="str">
        <f>IF(AND(AQ32="",AS32=""),"",$AU$10-SUM($AQ$11:AQ32)+SUM($AS$11:AS32))</f>
        <v/>
      </c>
      <c r="AV32" s="7"/>
      <c r="AX32" s="5"/>
      <c r="AY32" s="18"/>
      <c r="AZ32" s="6"/>
      <c r="BA32" s="22"/>
      <c r="BB32" s="6"/>
      <c r="BC32" s="26"/>
      <c r="BD32" s="6"/>
      <c r="BE32" s="124"/>
      <c r="BF32" s="6"/>
      <c r="BG32" s="30"/>
      <c r="BH32" s="15"/>
      <c r="BI32" s="101"/>
      <c r="BJ32" s="15"/>
      <c r="BK32" s="30"/>
      <c r="BL32" s="15"/>
      <c r="BM32" s="34" t="str">
        <f>IF(AND(BG32="",BK32=""),"",$BM$10-SUM($BG$11:BG32)+SUM($BK$11:BK32))</f>
        <v/>
      </c>
      <c r="BN32" s="7"/>
    </row>
    <row r="33" spans="2:66">
      <c r="B33" s="5"/>
      <c r="C33" s="17"/>
      <c r="D33" s="6"/>
      <c r="E33" s="21"/>
      <c r="F33" s="6"/>
      <c r="G33" s="25"/>
      <c r="H33" s="6"/>
      <c r="I33" s="29"/>
      <c r="J33" s="15"/>
      <c r="K33" s="29"/>
      <c r="L33" s="15"/>
      <c r="M33" s="33" t="str">
        <f>IF(AND(I33="",K33=""),"",$M$10-SUM($I$11:I33)+SUM($K$11:K33))</f>
        <v/>
      </c>
      <c r="N33" s="7"/>
      <c r="P33" s="5"/>
      <c r="Q33" s="17"/>
      <c r="R33" s="37"/>
      <c r="S33" s="21"/>
      <c r="T33" s="37"/>
      <c r="U33" s="21"/>
      <c r="V33" s="37"/>
      <c r="W33" s="122"/>
      <c r="X33" s="37"/>
      <c r="Y33" s="119"/>
      <c r="Z33" s="37"/>
      <c r="AA33" s="100"/>
      <c r="AB33" s="37"/>
      <c r="AC33" s="119"/>
      <c r="AD33" s="37"/>
      <c r="AE33" s="122"/>
      <c r="AF33" s="37"/>
      <c r="AG33" s="105" t="str">
        <f>IF(AND(AA33="",AE33=""),"",$AG$10-SUM($AA$11:AA33)+SUM($AE$11:AE33))</f>
        <v/>
      </c>
      <c r="AH33" s="7"/>
      <c r="AJ33" s="5"/>
      <c r="AK33" s="17"/>
      <c r="AL33" s="6"/>
      <c r="AM33" s="21"/>
      <c r="AN33" s="6"/>
      <c r="AO33" s="25"/>
      <c r="AP33" s="6"/>
      <c r="AQ33" s="29"/>
      <c r="AR33" s="15"/>
      <c r="AS33" s="29"/>
      <c r="AT33" s="15"/>
      <c r="AU33" s="33" t="str">
        <f>IF(AND(AQ33="",AS33=""),"",$AU$10-SUM($AQ$11:AQ33)+SUM($AS$11:AS33))</f>
        <v/>
      </c>
      <c r="AV33" s="7"/>
      <c r="AX33" s="5"/>
      <c r="AY33" s="17"/>
      <c r="AZ33" s="6"/>
      <c r="BA33" s="21"/>
      <c r="BB33" s="6"/>
      <c r="BC33" s="25"/>
      <c r="BD33" s="6"/>
      <c r="BE33" s="122"/>
      <c r="BF33" s="6"/>
      <c r="BG33" s="29"/>
      <c r="BH33" s="15"/>
      <c r="BI33" s="100"/>
      <c r="BJ33" s="15"/>
      <c r="BK33" s="29"/>
      <c r="BL33" s="15"/>
      <c r="BM33" s="33" t="str">
        <f>IF(AND(BG33="",BK33=""),"",$BM$10-SUM($BG$11:BG33)+SUM($BK$11:BK33))</f>
        <v/>
      </c>
      <c r="BN33" s="7"/>
    </row>
    <row r="34" spans="2:66">
      <c r="B34" s="5"/>
      <c r="C34" s="18"/>
      <c r="D34" s="6"/>
      <c r="E34" s="22"/>
      <c r="F34" s="6"/>
      <c r="G34" s="26"/>
      <c r="H34" s="6"/>
      <c r="I34" s="30"/>
      <c r="J34" s="15"/>
      <c r="K34" s="30"/>
      <c r="L34" s="15"/>
      <c r="M34" s="34" t="str">
        <f>IF(AND(I34="",K34=""),"",$M$10-SUM($I$11:I34)+SUM($K$11:K34))</f>
        <v/>
      </c>
      <c r="N34" s="7"/>
      <c r="P34" s="5"/>
      <c r="Q34" s="18"/>
      <c r="R34" s="37"/>
      <c r="S34" s="22"/>
      <c r="T34" s="37"/>
      <c r="U34" s="38"/>
      <c r="V34" s="37"/>
      <c r="W34" s="124"/>
      <c r="X34" s="37"/>
      <c r="Y34" s="120"/>
      <c r="Z34" s="37"/>
      <c r="AA34" s="101"/>
      <c r="AB34" s="37"/>
      <c r="AC34" s="120"/>
      <c r="AD34" s="37"/>
      <c r="AE34" s="124"/>
      <c r="AF34" s="37"/>
      <c r="AG34" s="106" t="str">
        <f>IF(AND(AA34="",AE34=""),"",$AG$10-SUM($AA$11:AA34)+SUM($AE$11:AE34))</f>
        <v/>
      </c>
      <c r="AH34" s="7"/>
      <c r="AJ34" s="5"/>
      <c r="AK34" s="18"/>
      <c r="AL34" s="6"/>
      <c r="AM34" s="22"/>
      <c r="AN34" s="6"/>
      <c r="AO34" s="26"/>
      <c r="AP34" s="6"/>
      <c r="AQ34" s="30"/>
      <c r="AR34" s="15"/>
      <c r="AS34" s="30"/>
      <c r="AT34" s="15"/>
      <c r="AU34" s="34" t="str">
        <f>IF(AND(AQ34="",AS34=""),"",$AU$10-SUM($AQ$11:AQ34)+SUM($AS$11:AS34))</f>
        <v/>
      </c>
      <c r="AV34" s="7"/>
      <c r="AX34" s="5"/>
      <c r="AY34" s="18"/>
      <c r="AZ34" s="6"/>
      <c r="BA34" s="22"/>
      <c r="BB34" s="6"/>
      <c r="BC34" s="26"/>
      <c r="BD34" s="6"/>
      <c r="BE34" s="124"/>
      <c r="BF34" s="6"/>
      <c r="BG34" s="30"/>
      <c r="BH34" s="15"/>
      <c r="BI34" s="101"/>
      <c r="BJ34" s="15"/>
      <c r="BK34" s="30"/>
      <c r="BL34" s="15"/>
      <c r="BM34" s="34" t="str">
        <f>IF(AND(BG34="",BK34=""),"",$BM$10-SUM($BG$11:BG34)+SUM($BK$11:BK34))</f>
        <v/>
      </c>
      <c r="BN34" s="7"/>
    </row>
    <row r="35" spans="2:66">
      <c r="B35" s="5"/>
      <c r="C35" s="17"/>
      <c r="D35" s="6"/>
      <c r="E35" s="21"/>
      <c r="F35" s="6"/>
      <c r="G35" s="25"/>
      <c r="H35" s="6"/>
      <c r="I35" s="29"/>
      <c r="J35" s="15"/>
      <c r="K35" s="29"/>
      <c r="L35" s="15"/>
      <c r="M35" s="33" t="str">
        <f>IF(AND(I35="",K35=""),"",$M$10-SUM($I$11:I35)+SUM($K$11:K35))</f>
        <v/>
      </c>
      <c r="N35" s="7"/>
      <c r="P35" s="5"/>
      <c r="Q35" s="17"/>
      <c r="R35" s="37"/>
      <c r="S35" s="21"/>
      <c r="T35" s="37"/>
      <c r="U35" s="21"/>
      <c r="V35" s="37"/>
      <c r="W35" s="122"/>
      <c r="X35" s="37"/>
      <c r="Y35" s="119"/>
      <c r="Z35" s="37"/>
      <c r="AA35" s="100"/>
      <c r="AB35" s="37"/>
      <c r="AC35" s="119"/>
      <c r="AD35" s="37"/>
      <c r="AE35" s="122"/>
      <c r="AF35" s="37"/>
      <c r="AG35" s="105" t="str">
        <f>IF(AND(AA35="",AE35=""),"",$AG$10-SUM($AA$11:AA35)+SUM($AE$11:AE35))</f>
        <v/>
      </c>
      <c r="AH35" s="7"/>
      <c r="AJ35" s="5"/>
      <c r="AK35" s="17"/>
      <c r="AL35" s="6"/>
      <c r="AM35" s="21"/>
      <c r="AN35" s="6"/>
      <c r="AO35" s="25"/>
      <c r="AP35" s="6"/>
      <c r="AQ35" s="29"/>
      <c r="AR35" s="15"/>
      <c r="AS35" s="29"/>
      <c r="AT35" s="15"/>
      <c r="AU35" s="33" t="str">
        <f>IF(AND(AQ35="",AS35=""),"",$AU$10-SUM($AQ$11:AQ35)+SUM($AS$11:AS35))</f>
        <v/>
      </c>
      <c r="AV35" s="7"/>
      <c r="AX35" s="5"/>
      <c r="AY35" s="17"/>
      <c r="AZ35" s="6"/>
      <c r="BA35" s="21"/>
      <c r="BB35" s="6"/>
      <c r="BC35" s="25"/>
      <c r="BD35" s="6"/>
      <c r="BE35" s="122"/>
      <c r="BF35" s="6"/>
      <c r="BG35" s="29"/>
      <c r="BH35" s="15"/>
      <c r="BI35" s="100"/>
      <c r="BJ35" s="15"/>
      <c r="BK35" s="29"/>
      <c r="BL35" s="15"/>
      <c r="BM35" s="33" t="str">
        <f>IF(AND(BG35="",BK35=""),"",$BM$10-SUM($BG$11:BG35)+SUM($BK$11:BK35))</f>
        <v/>
      </c>
      <c r="BN35" s="7"/>
    </row>
    <row r="36" spans="2:66">
      <c r="B36" s="5"/>
      <c r="C36" s="18"/>
      <c r="D36" s="6"/>
      <c r="E36" s="22"/>
      <c r="F36" s="6"/>
      <c r="G36" s="26"/>
      <c r="H36" s="6"/>
      <c r="I36" s="30"/>
      <c r="J36" s="15"/>
      <c r="K36" s="30"/>
      <c r="L36" s="15"/>
      <c r="M36" s="34" t="str">
        <f>IF(AND(I36="",K36=""),"",$M$10-SUM($I$11:I36)+SUM($K$11:K36))</f>
        <v/>
      </c>
      <c r="N36" s="7"/>
      <c r="P36" s="5"/>
      <c r="Q36" s="18"/>
      <c r="R36" s="37"/>
      <c r="S36" s="22"/>
      <c r="T36" s="37"/>
      <c r="U36" s="38"/>
      <c r="V36" s="37"/>
      <c r="W36" s="124"/>
      <c r="X36" s="37"/>
      <c r="Y36" s="120"/>
      <c r="Z36" s="37"/>
      <c r="AA36" s="101"/>
      <c r="AB36" s="37"/>
      <c r="AC36" s="120"/>
      <c r="AD36" s="37"/>
      <c r="AE36" s="124"/>
      <c r="AF36" s="37"/>
      <c r="AG36" s="106" t="str">
        <f>IF(AND(AA36="",AE36=""),"",$AG$10-SUM($AA$11:AA36)+SUM($AE$11:AE36))</f>
        <v/>
      </c>
      <c r="AH36" s="7"/>
      <c r="AJ36" s="5"/>
      <c r="AK36" s="18"/>
      <c r="AL36" s="6"/>
      <c r="AM36" s="22"/>
      <c r="AN36" s="6"/>
      <c r="AO36" s="26"/>
      <c r="AP36" s="6"/>
      <c r="AQ36" s="30"/>
      <c r="AR36" s="15"/>
      <c r="AS36" s="30"/>
      <c r="AT36" s="15"/>
      <c r="AU36" s="34" t="str">
        <f>IF(AND(AQ36="",AS36=""),"",$AU$10-SUM($AQ$11:AQ36)+SUM($AS$11:AS36))</f>
        <v/>
      </c>
      <c r="AV36" s="7"/>
      <c r="AX36" s="5"/>
      <c r="AY36" s="18"/>
      <c r="AZ36" s="6"/>
      <c r="BA36" s="22"/>
      <c r="BB36" s="6"/>
      <c r="BC36" s="26"/>
      <c r="BD36" s="6"/>
      <c r="BE36" s="124"/>
      <c r="BF36" s="6"/>
      <c r="BG36" s="30"/>
      <c r="BH36" s="15"/>
      <c r="BI36" s="101"/>
      <c r="BJ36" s="15"/>
      <c r="BK36" s="30"/>
      <c r="BL36" s="15"/>
      <c r="BM36" s="34" t="str">
        <f>IF(AND(BG36="",BK36=""),"",$BM$10-SUM($BG$11:BG36)+SUM($BK$11:BK36))</f>
        <v/>
      </c>
      <c r="BN36" s="7"/>
    </row>
    <row r="37" spans="2:66">
      <c r="B37" s="5"/>
      <c r="C37" s="17"/>
      <c r="D37" s="6"/>
      <c r="E37" s="21"/>
      <c r="F37" s="6"/>
      <c r="G37" s="25"/>
      <c r="H37" s="6"/>
      <c r="I37" s="29"/>
      <c r="J37" s="15"/>
      <c r="K37" s="29"/>
      <c r="L37" s="15"/>
      <c r="M37" s="33" t="str">
        <f>IF(AND(I37="",K37=""),"",$M$10-SUM($I$11:I37)+SUM($K$11:K37))</f>
        <v/>
      </c>
      <c r="N37" s="7"/>
      <c r="P37" s="5"/>
      <c r="Q37" s="17"/>
      <c r="R37" s="37"/>
      <c r="S37" s="21"/>
      <c r="T37" s="37"/>
      <c r="U37" s="21"/>
      <c r="V37" s="37"/>
      <c r="W37" s="122"/>
      <c r="X37" s="37"/>
      <c r="Y37" s="119"/>
      <c r="Z37" s="37"/>
      <c r="AA37" s="100"/>
      <c r="AB37" s="37"/>
      <c r="AC37" s="119"/>
      <c r="AD37" s="37"/>
      <c r="AE37" s="122"/>
      <c r="AF37" s="37"/>
      <c r="AG37" s="105" t="str">
        <f>IF(AND(AA37="",AE37=""),"",$AG$10-SUM($AA$11:AA37)+SUM($AE$11:AE37))</f>
        <v/>
      </c>
      <c r="AH37" s="7"/>
      <c r="AJ37" s="5"/>
      <c r="AK37" s="17"/>
      <c r="AL37" s="6"/>
      <c r="AM37" s="21"/>
      <c r="AN37" s="6"/>
      <c r="AO37" s="25"/>
      <c r="AP37" s="6"/>
      <c r="AQ37" s="29"/>
      <c r="AR37" s="15"/>
      <c r="AS37" s="29"/>
      <c r="AT37" s="15"/>
      <c r="AU37" s="33" t="str">
        <f>IF(AND(AQ37="",AS37=""),"",$AU$10-SUM($AQ$11:AQ37)+SUM($AS$11:AS37))</f>
        <v/>
      </c>
      <c r="AV37" s="7"/>
      <c r="AX37" s="5"/>
      <c r="AY37" s="17"/>
      <c r="AZ37" s="6"/>
      <c r="BA37" s="21"/>
      <c r="BB37" s="6"/>
      <c r="BC37" s="25"/>
      <c r="BD37" s="6"/>
      <c r="BE37" s="122"/>
      <c r="BF37" s="6"/>
      <c r="BG37" s="29"/>
      <c r="BH37" s="15"/>
      <c r="BI37" s="100"/>
      <c r="BJ37" s="15"/>
      <c r="BK37" s="29"/>
      <c r="BL37" s="15"/>
      <c r="BM37" s="33" t="str">
        <f>IF(AND(BG37="",BK37=""),"",$BM$10-SUM($BG$11:BG37)+SUM($BK$11:BK37))</f>
        <v/>
      </c>
      <c r="BN37" s="7"/>
    </row>
    <row r="38" spans="2:66">
      <c r="B38" s="5"/>
      <c r="C38" s="18"/>
      <c r="D38" s="6"/>
      <c r="E38" s="22"/>
      <c r="F38" s="6"/>
      <c r="G38" s="26"/>
      <c r="H38" s="6"/>
      <c r="I38" s="30"/>
      <c r="J38" s="15"/>
      <c r="K38" s="30"/>
      <c r="L38" s="15"/>
      <c r="M38" s="34" t="str">
        <f>IF(AND(I38="",K38=""),"",$M$10-SUM($I$11:I38)+SUM($K$11:K38))</f>
        <v/>
      </c>
      <c r="N38" s="7"/>
      <c r="P38" s="5"/>
      <c r="Q38" s="18"/>
      <c r="R38" s="37"/>
      <c r="S38" s="22"/>
      <c r="T38" s="37"/>
      <c r="U38" s="38"/>
      <c r="V38" s="37"/>
      <c r="W38" s="124"/>
      <c r="X38" s="37"/>
      <c r="Y38" s="120"/>
      <c r="Z38" s="37"/>
      <c r="AA38" s="101"/>
      <c r="AB38" s="37"/>
      <c r="AC38" s="120"/>
      <c r="AD38" s="37"/>
      <c r="AE38" s="124"/>
      <c r="AF38" s="37"/>
      <c r="AG38" s="106" t="str">
        <f>IF(AND(AA38="",AE38=""),"",$AG$10-SUM($AA$11:AA38)+SUM($AE$11:AE38))</f>
        <v/>
      </c>
      <c r="AH38" s="7"/>
      <c r="AJ38" s="5"/>
      <c r="AK38" s="18"/>
      <c r="AL38" s="6"/>
      <c r="AM38" s="22"/>
      <c r="AN38" s="6"/>
      <c r="AO38" s="26"/>
      <c r="AP38" s="6"/>
      <c r="AQ38" s="30"/>
      <c r="AR38" s="15"/>
      <c r="AS38" s="30"/>
      <c r="AT38" s="15"/>
      <c r="AU38" s="34" t="str">
        <f>IF(AND(AQ38="",AS38=""),"",$AU$10-SUM($AQ$11:AQ38)+SUM($AS$11:AS38))</f>
        <v/>
      </c>
      <c r="AV38" s="7"/>
      <c r="AX38" s="5"/>
      <c r="AY38" s="18"/>
      <c r="AZ38" s="6"/>
      <c r="BA38" s="22"/>
      <c r="BB38" s="6"/>
      <c r="BC38" s="26"/>
      <c r="BD38" s="6"/>
      <c r="BE38" s="124"/>
      <c r="BF38" s="6"/>
      <c r="BG38" s="30"/>
      <c r="BH38" s="15"/>
      <c r="BI38" s="101"/>
      <c r="BJ38" s="15"/>
      <c r="BK38" s="30"/>
      <c r="BL38" s="15"/>
      <c r="BM38" s="34" t="str">
        <f>IF(AND(BG38="",BK38=""),"",$BM$10-SUM($BG$11:BG38)+SUM($BK$11:BK38))</f>
        <v/>
      </c>
      <c r="BN38" s="7"/>
    </row>
    <row r="39" spans="2:66">
      <c r="B39" s="5"/>
      <c r="C39" s="17"/>
      <c r="D39" s="6"/>
      <c r="E39" s="21"/>
      <c r="F39" s="6"/>
      <c r="G39" s="25"/>
      <c r="H39" s="6"/>
      <c r="I39" s="29"/>
      <c r="J39" s="15"/>
      <c r="K39" s="29"/>
      <c r="L39" s="15"/>
      <c r="M39" s="33" t="str">
        <f>IF(AND(I39="",K39=""),"",$M$10-SUM($I$11:I39)+SUM($K$11:K39))</f>
        <v/>
      </c>
      <c r="N39" s="7"/>
      <c r="P39" s="5"/>
      <c r="Q39" s="17"/>
      <c r="R39" s="37"/>
      <c r="S39" s="21"/>
      <c r="T39" s="37"/>
      <c r="U39" s="21"/>
      <c r="V39" s="37"/>
      <c r="W39" s="122"/>
      <c r="X39" s="37"/>
      <c r="Y39" s="119"/>
      <c r="Z39" s="37"/>
      <c r="AA39" s="100"/>
      <c r="AB39" s="37"/>
      <c r="AC39" s="119"/>
      <c r="AD39" s="37"/>
      <c r="AE39" s="122"/>
      <c r="AF39" s="37"/>
      <c r="AG39" s="105" t="str">
        <f>IF(AND(AA39="",AE39=""),"",$AG$10-SUM($AA$11:AA39)+SUM($AE$11:AE39))</f>
        <v/>
      </c>
      <c r="AH39" s="7"/>
      <c r="AJ39" s="5"/>
      <c r="AK39" s="17"/>
      <c r="AL39" s="6"/>
      <c r="AM39" s="21"/>
      <c r="AN39" s="6"/>
      <c r="AO39" s="25"/>
      <c r="AP39" s="6"/>
      <c r="AQ39" s="29"/>
      <c r="AR39" s="15"/>
      <c r="AS39" s="29"/>
      <c r="AT39" s="15"/>
      <c r="AU39" s="33" t="str">
        <f>IF(AND(AQ39="",AS39=""),"",$AU$10-SUM($AQ$11:AQ39)+SUM($AS$11:AS39))</f>
        <v/>
      </c>
      <c r="AV39" s="7"/>
      <c r="AX39" s="5"/>
      <c r="AY39" s="17"/>
      <c r="AZ39" s="6"/>
      <c r="BA39" s="21"/>
      <c r="BB39" s="6"/>
      <c r="BC39" s="25"/>
      <c r="BD39" s="6"/>
      <c r="BE39" s="122"/>
      <c r="BF39" s="6"/>
      <c r="BG39" s="29"/>
      <c r="BH39" s="15"/>
      <c r="BI39" s="100"/>
      <c r="BJ39" s="15"/>
      <c r="BK39" s="29"/>
      <c r="BL39" s="15"/>
      <c r="BM39" s="33" t="str">
        <f>IF(AND(BG39="",BK39=""),"",$BM$10-SUM($BG$11:BG39)+SUM($BK$11:BK39))</f>
        <v/>
      </c>
      <c r="BN39" s="7"/>
    </row>
    <row r="40" spans="2:66">
      <c r="B40" s="5"/>
      <c r="C40" s="18"/>
      <c r="D40" s="6"/>
      <c r="E40" s="22"/>
      <c r="F40" s="6"/>
      <c r="G40" s="26"/>
      <c r="H40" s="6"/>
      <c r="I40" s="30"/>
      <c r="J40" s="15"/>
      <c r="K40" s="30"/>
      <c r="L40" s="15"/>
      <c r="M40" s="34" t="str">
        <f>IF(AND(I40="",K40=""),"",$M$10-SUM($I$11:I40)+SUM($K$11:K40))</f>
        <v/>
      </c>
      <c r="N40" s="7"/>
      <c r="P40" s="5"/>
      <c r="Q40" s="18"/>
      <c r="R40" s="37"/>
      <c r="S40" s="22"/>
      <c r="T40" s="37"/>
      <c r="U40" s="38"/>
      <c r="V40" s="37"/>
      <c r="W40" s="124"/>
      <c r="X40" s="37"/>
      <c r="Y40" s="120"/>
      <c r="Z40" s="37"/>
      <c r="AA40" s="101"/>
      <c r="AB40" s="37"/>
      <c r="AC40" s="120"/>
      <c r="AD40" s="37"/>
      <c r="AE40" s="124"/>
      <c r="AF40" s="37"/>
      <c r="AG40" s="106" t="str">
        <f>IF(AND(AA40="",AE40=""),"",$AG$10-SUM($AA$11:AA40)+SUM($AE$11:AE40))</f>
        <v/>
      </c>
      <c r="AH40" s="7"/>
      <c r="AJ40" s="5"/>
      <c r="AK40" s="18"/>
      <c r="AL40" s="6"/>
      <c r="AM40" s="22"/>
      <c r="AN40" s="6"/>
      <c r="AO40" s="26"/>
      <c r="AP40" s="6"/>
      <c r="AQ40" s="30"/>
      <c r="AR40" s="15"/>
      <c r="AS40" s="30"/>
      <c r="AT40" s="15"/>
      <c r="AU40" s="34" t="str">
        <f>IF(AND(AQ40="",AS40=""),"",$AU$10-SUM($AQ$11:AQ40)+SUM($AS$11:AS40))</f>
        <v/>
      </c>
      <c r="AV40" s="7"/>
      <c r="AX40" s="5"/>
      <c r="AY40" s="18"/>
      <c r="AZ40" s="6"/>
      <c r="BA40" s="22"/>
      <c r="BB40" s="6"/>
      <c r="BC40" s="26"/>
      <c r="BD40" s="6"/>
      <c r="BE40" s="124"/>
      <c r="BF40" s="6"/>
      <c r="BG40" s="30"/>
      <c r="BH40" s="15"/>
      <c r="BI40" s="101"/>
      <c r="BJ40" s="15"/>
      <c r="BK40" s="30"/>
      <c r="BL40" s="15"/>
      <c r="BM40" s="34" t="str">
        <f>IF(AND(BG40="",BK40=""),"",$BM$10-SUM($BG$11:BG40)+SUM($BK$11:BK40))</f>
        <v/>
      </c>
      <c r="BN40" s="7"/>
    </row>
    <row r="41" spans="2:66">
      <c r="B41" s="5"/>
      <c r="C41" s="17"/>
      <c r="D41" s="6"/>
      <c r="E41" s="21"/>
      <c r="F41" s="6"/>
      <c r="G41" s="25"/>
      <c r="H41" s="6"/>
      <c r="I41" s="29"/>
      <c r="J41" s="15"/>
      <c r="K41" s="29"/>
      <c r="L41" s="15"/>
      <c r="M41" s="33" t="str">
        <f>IF(AND(I41="",K41=""),"",$M$10-SUM($I$11:I41)+SUM($K$11:K41))</f>
        <v/>
      </c>
      <c r="N41" s="7"/>
      <c r="P41" s="5"/>
      <c r="Q41" s="17"/>
      <c r="R41" s="37"/>
      <c r="S41" s="21"/>
      <c r="T41" s="37"/>
      <c r="U41" s="21"/>
      <c r="V41" s="37"/>
      <c r="W41" s="122"/>
      <c r="X41" s="37"/>
      <c r="Y41" s="119"/>
      <c r="Z41" s="37"/>
      <c r="AA41" s="100"/>
      <c r="AB41" s="37"/>
      <c r="AC41" s="119"/>
      <c r="AD41" s="37"/>
      <c r="AE41" s="122"/>
      <c r="AF41" s="37"/>
      <c r="AG41" s="105" t="str">
        <f>IF(AND(AA41="",AE41=""),"",$AG$10-SUM($AA$11:AA41)+SUM($AE$11:AE41))</f>
        <v/>
      </c>
      <c r="AH41" s="7"/>
      <c r="AJ41" s="5"/>
      <c r="AK41" s="17"/>
      <c r="AL41" s="6"/>
      <c r="AM41" s="21"/>
      <c r="AN41" s="6"/>
      <c r="AO41" s="25"/>
      <c r="AP41" s="6"/>
      <c r="AQ41" s="29"/>
      <c r="AR41" s="15"/>
      <c r="AS41" s="29"/>
      <c r="AT41" s="15"/>
      <c r="AU41" s="33" t="str">
        <f>IF(AND(AQ41="",AS41=""),"",$AU$10-SUM($AQ$11:AQ41)+SUM($AS$11:AS41))</f>
        <v/>
      </c>
      <c r="AV41" s="7"/>
      <c r="AX41" s="5"/>
      <c r="AY41" s="17"/>
      <c r="AZ41" s="6"/>
      <c r="BA41" s="21"/>
      <c r="BB41" s="6"/>
      <c r="BC41" s="25"/>
      <c r="BD41" s="6"/>
      <c r="BE41" s="122"/>
      <c r="BF41" s="6"/>
      <c r="BG41" s="29"/>
      <c r="BH41" s="15"/>
      <c r="BI41" s="100"/>
      <c r="BJ41" s="15"/>
      <c r="BK41" s="29"/>
      <c r="BL41" s="15"/>
      <c r="BM41" s="33" t="str">
        <f>IF(AND(BG41="",BK41=""),"",$BM$10-SUM($BG$11:BG41)+SUM($BK$11:BK41))</f>
        <v/>
      </c>
      <c r="BN41" s="7"/>
    </row>
    <row r="42" spans="2:66">
      <c r="B42" s="5"/>
      <c r="C42" s="18"/>
      <c r="D42" s="6"/>
      <c r="E42" s="22"/>
      <c r="F42" s="6"/>
      <c r="G42" s="26"/>
      <c r="H42" s="6"/>
      <c r="I42" s="30"/>
      <c r="J42" s="15"/>
      <c r="K42" s="30"/>
      <c r="L42" s="15"/>
      <c r="M42" s="34" t="str">
        <f>IF(AND(I42="",K42=""),"",$M$10-SUM($I$11:I42)+SUM($K$11:K42))</f>
        <v/>
      </c>
      <c r="N42" s="7"/>
      <c r="P42" s="5"/>
      <c r="Q42" s="18"/>
      <c r="R42" s="37"/>
      <c r="S42" s="22"/>
      <c r="T42" s="37"/>
      <c r="U42" s="38"/>
      <c r="V42" s="37"/>
      <c r="W42" s="124"/>
      <c r="X42" s="37"/>
      <c r="Y42" s="120"/>
      <c r="Z42" s="37"/>
      <c r="AA42" s="101"/>
      <c r="AB42" s="37"/>
      <c r="AC42" s="120"/>
      <c r="AD42" s="37"/>
      <c r="AE42" s="124"/>
      <c r="AF42" s="37"/>
      <c r="AG42" s="106" t="str">
        <f>IF(AND(AA42="",AE42=""),"",$AG$10-SUM($AA$11:AA42)+SUM($AE$11:AE42))</f>
        <v/>
      </c>
      <c r="AH42" s="7"/>
      <c r="AJ42" s="5"/>
      <c r="AK42" s="18"/>
      <c r="AL42" s="6"/>
      <c r="AM42" s="22"/>
      <c r="AN42" s="6"/>
      <c r="AO42" s="26"/>
      <c r="AP42" s="6"/>
      <c r="AQ42" s="30"/>
      <c r="AR42" s="15"/>
      <c r="AS42" s="30"/>
      <c r="AT42" s="15"/>
      <c r="AU42" s="34" t="str">
        <f>IF(AND(AQ42="",AS42=""),"",$AU$10-SUM($AQ$11:AQ42)+SUM($AS$11:AS42))</f>
        <v/>
      </c>
      <c r="AV42" s="7"/>
      <c r="AX42" s="5"/>
      <c r="AY42" s="18"/>
      <c r="AZ42" s="6"/>
      <c r="BA42" s="22"/>
      <c r="BB42" s="6"/>
      <c r="BC42" s="26"/>
      <c r="BD42" s="6"/>
      <c r="BE42" s="124"/>
      <c r="BF42" s="6"/>
      <c r="BG42" s="30"/>
      <c r="BH42" s="15"/>
      <c r="BI42" s="101"/>
      <c r="BJ42" s="15"/>
      <c r="BK42" s="30"/>
      <c r="BL42" s="15"/>
      <c r="BM42" s="34" t="str">
        <f>IF(AND(BG42="",BK42=""),"",$BM$10-SUM($BG$11:BG42)+SUM($BK$11:BK42))</f>
        <v/>
      </c>
      <c r="BN42" s="7"/>
    </row>
    <row r="43" spans="2:66">
      <c r="B43" s="5"/>
      <c r="C43" s="17"/>
      <c r="D43" s="6"/>
      <c r="E43" s="21"/>
      <c r="F43" s="6"/>
      <c r="G43" s="25"/>
      <c r="H43" s="6"/>
      <c r="I43" s="29"/>
      <c r="J43" s="15"/>
      <c r="K43" s="29"/>
      <c r="L43" s="15"/>
      <c r="M43" s="33" t="str">
        <f>IF(AND(I43="",K43=""),"",$M$10-SUM($I$11:I43)+SUM($K$11:K43))</f>
        <v/>
      </c>
      <c r="N43" s="7"/>
      <c r="P43" s="5"/>
      <c r="Q43" s="17"/>
      <c r="R43" s="37"/>
      <c r="S43" s="21"/>
      <c r="T43" s="37"/>
      <c r="U43" s="21"/>
      <c r="V43" s="37"/>
      <c r="W43" s="122"/>
      <c r="X43" s="37"/>
      <c r="Y43" s="119"/>
      <c r="Z43" s="37"/>
      <c r="AA43" s="100"/>
      <c r="AB43" s="37"/>
      <c r="AC43" s="119"/>
      <c r="AD43" s="37"/>
      <c r="AE43" s="122"/>
      <c r="AF43" s="37"/>
      <c r="AG43" s="105" t="str">
        <f>IF(AND(AA43="",AE43=""),"",$AG$10-SUM($AA$11:AA43)+SUM($AE$11:AE43))</f>
        <v/>
      </c>
      <c r="AH43" s="7"/>
      <c r="AJ43" s="5"/>
      <c r="AK43" s="17"/>
      <c r="AL43" s="6"/>
      <c r="AM43" s="21"/>
      <c r="AN43" s="6"/>
      <c r="AO43" s="25"/>
      <c r="AP43" s="6"/>
      <c r="AQ43" s="29"/>
      <c r="AR43" s="15"/>
      <c r="AS43" s="29"/>
      <c r="AT43" s="15"/>
      <c r="AU43" s="33" t="str">
        <f>IF(AND(AQ43="",AS43=""),"",$AU$10-SUM($AQ$11:AQ43)+SUM($AS$11:AS43))</f>
        <v/>
      </c>
      <c r="AV43" s="7"/>
      <c r="AX43" s="5"/>
      <c r="AY43" s="17"/>
      <c r="AZ43" s="6"/>
      <c r="BA43" s="21"/>
      <c r="BB43" s="6"/>
      <c r="BC43" s="25"/>
      <c r="BD43" s="6"/>
      <c r="BE43" s="122"/>
      <c r="BF43" s="6"/>
      <c r="BG43" s="29"/>
      <c r="BH43" s="15"/>
      <c r="BI43" s="100"/>
      <c r="BJ43" s="15"/>
      <c r="BK43" s="29"/>
      <c r="BL43" s="15"/>
      <c r="BM43" s="33" t="str">
        <f>IF(AND(BG43="",BK43=""),"",$BM$10-SUM($BG$11:BG43)+SUM($BK$11:BK43))</f>
        <v/>
      </c>
      <c r="BN43" s="7"/>
    </row>
    <row r="44" spans="2:66">
      <c r="B44" s="5"/>
      <c r="C44" s="18"/>
      <c r="D44" s="6"/>
      <c r="E44" s="22"/>
      <c r="F44" s="6"/>
      <c r="G44" s="26"/>
      <c r="H44" s="6"/>
      <c r="I44" s="30"/>
      <c r="J44" s="15"/>
      <c r="K44" s="30"/>
      <c r="L44" s="15"/>
      <c r="M44" s="34" t="str">
        <f>IF(AND(I44="",K44=""),"",$M$10-SUM($I$11:I44)+SUM($K$11:K44))</f>
        <v/>
      </c>
      <c r="N44" s="7"/>
      <c r="P44" s="5"/>
      <c r="Q44" s="18"/>
      <c r="R44" s="37"/>
      <c r="S44" s="22"/>
      <c r="T44" s="37"/>
      <c r="U44" s="38"/>
      <c r="V44" s="37"/>
      <c r="W44" s="124"/>
      <c r="X44" s="37"/>
      <c r="Y44" s="120"/>
      <c r="Z44" s="37"/>
      <c r="AA44" s="101"/>
      <c r="AB44" s="37"/>
      <c r="AC44" s="120"/>
      <c r="AD44" s="37"/>
      <c r="AE44" s="124"/>
      <c r="AF44" s="37"/>
      <c r="AG44" s="106" t="str">
        <f>IF(AND(AA44="",AE44=""),"",$AG$10-SUM($AA$11:AA44)+SUM($AE$11:AE44))</f>
        <v/>
      </c>
      <c r="AH44" s="7"/>
      <c r="AJ44" s="5"/>
      <c r="AK44" s="18"/>
      <c r="AL44" s="6"/>
      <c r="AM44" s="22"/>
      <c r="AN44" s="6"/>
      <c r="AO44" s="26"/>
      <c r="AP44" s="6"/>
      <c r="AQ44" s="30"/>
      <c r="AR44" s="15"/>
      <c r="AS44" s="30"/>
      <c r="AT44" s="15"/>
      <c r="AU44" s="34" t="str">
        <f>IF(AND(AQ44="",AS44=""),"",$AU$10-SUM($AQ$11:AQ44)+SUM($AS$11:AS44))</f>
        <v/>
      </c>
      <c r="AV44" s="7"/>
      <c r="AX44" s="5"/>
      <c r="AY44" s="18"/>
      <c r="AZ44" s="6"/>
      <c r="BA44" s="22"/>
      <c r="BB44" s="6"/>
      <c r="BC44" s="26"/>
      <c r="BD44" s="6"/>
      <c r="BE44" s="124"/>
      <c r="BF44" s="6"/>
      <c r="BG44" s="30"/>
      <c r="BH44" s="15"/>
      <c r="BI44" s="101"/>
      <c r="BJ44" s="15"/>
      <c r="BK44" s="30"/>
      <c r="BL44" s="15"/>
      <c r="BM44" s="34" t="str">
        <f>IF(AND(BG44="",BK44=""),"",$BM$10-SUM($BG$11:BG44)+SUM($BK$11:BK44))</f>
        <v/>
      </c>
      <c r="BN44" s="7"/>
    </row>
    <row r="45" spans="2:66">
      <c r="B45" s="5"/>
      <c r="C45" s="17"/>
      <c r="D45" s="6"/>
      <c r="E45" s="21"/>
      <c r="F45" s="6"/>
      <c r="G45" s="25"/>
      <c r="H45" s="6"/>
      <c r="I45" s="29"/>
      <c r="J45" s="15"/>
      <c r="K45" s="29"/>
      <c r="L45" s="15"/>
      <c r="M45" s="33" t="str">
        <f>IF(AND(I45="",K45=""),"",$M$10-SUM($I$11:I45)+SUM($K$11:K45))</f>
        <v/>
      </c>
      <c r="N45" s="7"/>
      <c r="P45" s="5"/>
      <c r="Q45" s="17"/>
      <c r="R45" s="37"/>
      <c r="S45" s="21"/>
      <c r="T45" s="37"/>
      <c r="U45" s="21"/>
      <c r="V45" s="37"/>
      <c r="W45" s="122"/>
      <c r="X45" s="37"/>
      <c r="Y45" s="119"/>
      <c r="Z45" s="37"/>
      <c r="AA45" s="100"/>
      <c r="AB45" s="37"/>
      <c r="AC45" s="119"/>
      <c r="AD45" s="37"/>
      <c r="AE45" s="122"/>
      <c r="AF45" s="37"/>
      <c r="AG45" s="105" t="str">
        <f>IF(AND(AA45="",AE45=""),"",$AG$10-SUM($AA$11:AA45)+SUM($AE$11:AE45))</f>
        <v/>
      </c>
      <c r="AH45" s="7"/>
      <c r="AJ45" s="5"/>
      <c r="AK45" s="17"/>
      <c r="AL45" s="6"/>
      <c r="AM45" s="21"/>
      <c r="AN45" s="6"/>
      <c r="AO45" s="25"/>
      <c r="AP45" s="6"/>
      <c r="AQ45" s="29"/>
      <c r="AR45" s="15"/>
      <c r="AS45" s="29"/>
      <c r="AT45" s="15"/>
      <c r="AU45" s="33" t="str">
        <f>IF(AND(AQ45="",AS45=""),"",$AU$10-SUM($AQ$11:AQ45)+SUM($AS$11:AS45))</f>
        <v/>
      </c>
      <c r="AV45" s="7"/>
      <c r="AX45" s="5"/>
      <c r="AY45" s="17"/>
      <c r="AZ45" s="6"/>
      <c r="BA45" s="21"/>
      <c r="BB45" s="6"/>
      <c r="BC45" s="25"/>
      <c r="BD45" s="6"/>
      <c r="BE45" s="122"/>
      <c r="BF45" s="6"/>
      <c r="BG45" s="29"/>
      <c r="BH45" s="15"/>
      <c r="BI45" s="100"/>
      <c r="BJ45" s="15"/>
      <c r="BK45" s="29"/>
      <c r="BL45" s="15"/>
      <c r="BM45" s="33" t="str">
        <f>IF(AND(BG45="",BK45=""),"",$BM$10-SUM($BG$11:BG45)+SUM($BK$11:BK45))</f>
        <v/>
      </c>
      <c r="BN45" s="7"/>
    </row>
    <row r="46" spans="2:66">
      <c r="B46" s="5"/>
      <c r="C46" s="18"/>
      <c r="D46" s="6"/>
      <c r="E46" s="22"/>
      <c r="F46" s="6"/>
      <c r="G46" s="26"/>
      <c r="H46" s="6"/>
      <c r="I46" s="30"/>
      <c r="J46" s="15"/>
      <c r="K46" s="30"/>
      <c r="L46" s="15"/>
      <c r="M46" s="34" t="str">
        <f>IF(AND(I46="",K46=""),"",$M$10-SUM($I$11:I46)+SUM($K$11:K46))</f>
        <v/>
      </c>
      <c r="N46" s="7"/>
      <c r="P46" s="5"/>
      <c r="Q46" s="18"/>
      <c r="R46" s="37"/>
      <c r="S46" s="22"/>
      <c r="T46" s="37"/>
      <c r="U46" s="38"/>
      <c r="V46" s="37"/>
      <c r="W46" s="124"/>
      <c r="X46" s="37"/>
      <c r="Y46" s="120"/>
      <c r="Z46" s="37"/>
      <c r="AA46" s="101"/>
      <c r="AB46" s="37"/>
      <c r="AC46" s="120"/>
      <c r="AD46" s="37"/>
      <c r="AE46" s="124"/>
      <c r="AF46" s="37"/>
      <c r="AG46" s="106" t="str">
        <f>IF(AND(AA46="",AE46=""),"",$AG$10-SUM($AA$11:AA46)+SUM($AE$11:AE46))</f>
        <v/>
      </c>
      <c r="AH46" s="7"/>
      <c r="AJ46" s="5"/>
      <c r="AK46" s="18"/>
      <c r="AL46" s="6"/>
      <c r="AM46" s="22"/>
      <c r="AN46" s="6"/>
      <c r="AO46" s="26"/>
      <c r="AP46" s="6"/>
      <c r="AQ46" s="30"/>
      <c r="AR46" s="15"/>
      <c r="AS46" s="30"/>
      <c r="AT46" s="15"/>
      <c r="AU46" s="34" t="str">
        <f>IF(AND(AQ46="",AS46=""),"",$AU$10-SUM($AQ$11:AQ46)+SUM($AS$11:AS46))</f>
        <v/>
      </c>
      <c r="AV46" s="7"/>
      <c r="AX46" s="5"/>
      <c r="AY46" s="18"/>
      <c r="AZ46" s="6"/>
      <c r="BA46" s="22"/>
      <c r="BB46" s="6"/>
      <c r="BC46" s="26"/>
      <c r="BD46" s="6"/>
      <c r="BE46" s="124"/>
      <c r="BF46" s="6"/>
      <c r="BG46" s="30"/>
      <c r="BH46" s="15"/>
      <c r="BI46" s="101"/>
      <c r="BJ46" s="15"/>
      <c r="BK46" s="30"/>
      <c r="BL46" s="15"/>
      <c r="BM46" s="34" t="str">
        <f>IF(AND(BG46="",BK46=""),"",$BM$10-SUM($BG$11:BG46)+SUM($BK$11:BK46))</f>
        <v/>
      </c>
      <c r="BN46" s="7"/>
    </row>
    <row r="47" spans="2:66">
      <c r="B47" s="5"/>
      <c r="C47" s="17"/>
      <c r="D47" s="6"/>
      <c r="E47" s="21"/>
      <c r="F47" s="6"/>
      <c r="G47" s="25"/>
      <c r="H47" s="6"/>
      <c r="I47" s="29"/>
      <c r="J47" s="15"/>
      <c r="K47" s="29"/>
      <c r="L47" s="15"/>
      <c r="M47" s="33" t="str">
        <f>IF(AND(I47="",K47=""),"",$M$10-SUM($I$11:I47)+SUM($K$11:K47))</f>
        <v/>
      </c>
      <c r="N47" s="7"/>
      <c r="P47" s="5"/>
      <c r="Q47" s="17"/>
      <c r="R47" s="37"/>
      <c r="S47" s="21"/>
      <c r="T47" s="37"/>
      <c r="U47" s="21"/>
      <c r="V47" s="37"/>
      <c r="W47" s="122"/>
      <c r="X47" s="37"/>
      <c r="Y47" s="119"/>
      <c r="Z47" s="37"/>
      <c r="AA47" s="100"/>
      <c r="AB47" s="37"/>
      <c r="AC47" s="119"/>
      <c r="AD47" s="37"/>
      <c r="AE47" s="122"/>
      <c r="AF47" s="37"/>
      <c r="AG47" s="105" t="str">
        <f>IF(AND(AA47="",AE47=""),"",$AG$10-SUM($AA$11:AA47)+SUM($AE$11:AE47))</f>
        <v/>
      </c>
      <c r="AH47" s="7"/>
      <c r="AJ47" s="5"/>
      <c r="AK47" s="17"/>
      <c r="AL47" s="6"/>
      <c r="AM47" s="21"/>
      <c r="AN47" s="6"/>
      <c r="AO47" s="25"/>
      <c r="AP47" s="6"/>
      <c r="AQ47" s="29"/>
      <c r="AR47" s="15"/>
      <c r="AS47" s="29"/>
      <c r="AT47" s="15"/>
      <c r="AU47" s="33" t="str">
        <f>IF(AND(AQ47="",AS47=""),"",$AU$10-SUM($AQ$11:AQ47)+SUM($AS$11:AS47))</f>
        <v/>
      </c>
      <c r="AV47" s="7"/>
      <c r="AX47" s="5"/>
      <c r="AY47" s="17"/>
      <c r="AZ47" s="6"/>
      <c r="BA47" s="21"/>
      <c r="BB47" s="6"/>
      <c r="BC47" s="25"/>
      <c r="BD47" s="6"/>
      <c r="BE47" s="122"/>
      <c r="BF47" s="6"/>
      <c r="BG47" s="29"/>
      <c r="BH47" s="15"/>
      <c r="BI47" s="100"/>
      <c r="BJ47" s="15"/>
      <c r="BK47" s="29"/>
      <c r="BL47" s="15"/>
      <c r="BM47" s="33" t="str">
        <f>IF(AND(BG47="",BK47=""),"",$BM$10-SUM($BG$11:BG47)+SUM($BK$11:BK47))</f>
        <v/>
      </c>
      <c r="BN47" s="7"/>
    </row>
    <row r="48" spans="2:66">
      <c r="B48" s="5"/>
      <c r="C48" s="18"/>
      <c r="D48" s="6"/>
      <c r="E48" s="22"/>
      <c r="F48" s="6"/>
      <c r="G48" s="26"/>
      <c r="H48" s="6"/>
      <c r="I48" s="30"/>
      <c r="J48" s="15"/>
      <c r="K48" s="30"/>
      <c r="L48" s="15"/>
      <c r="M48" s="34" t="str">
        <f>IF(AND(I48="",K48=""),"",$M$10-SUM($I$11:I48)+SUM($K$11:K48))</f>
        <v/>
      </c>
      <c r="N48" s="7"/>
      <c r="P48" s="5"/>
      <c r="Q48" s="18"/>
      <c r="R48" s="37"/>
      <c r="S48" s="22"/>
      <c r="T48" s="37"/>
      <c r="U48" s="38"/>
      <c r="V48" s="37"/>
      <c r="W48" s="124"/>
      <c r="X48" s="37"/>
      <c r="Y48" s="120"/>
      <c r="Z48" s="37"/>
      <c r="AA48" s="101"/>
      <c r="AB48" s="37"/>
      <c r="AC48" s="120"/>
      <c r="AD48" s="37"/>
      <c r="AE48" s="124"/>
      <c r="AF48" s="37"/>
      <c r="AG48" s="106" t="str">
        <f>IF(AND(AA48="",AE48=""),"",$AG$10-SUM($AA$11:AA48)+SUM($AE$11:AE48))</f>
        <v/>
      </c>
      <c r="AH48" s="7"/>
      <c r="AJ48" s="5"/>
      <c r="AK48" s="18"/>
      <c r="AL48" s="6"/>
      <c r="AM48" s="22"/>
      <c r="AN48" s="6"/>
      <c r="AO48" s="26"/>
      <c r="AP48" s="6"/>
      <c r="AQ48" s="30"/>
      <c r="AR48" s="15"/>
      <c r="AS48" s="30"/>
      <c r="AT48" s="15"/>
      <c r="AU48" s="34" t="str">
        <f>IF(AND(AQ48="",AS48=""),"",$AU$10-SUM($AQ$11:AQ48)+SUM($AS$11:AS48))</f>
        <v/>
      </c>
      <c r="AV48" s="7"/>
      <c r="AX48" s="5"/>
      <c r="AY48" s="18"/>
      <c r="AZ48" s="6"/>
      <c r="BA48" s="22"/>
      <c r="BB48" s="6"/>
      <c r="BC48" s="26"/>
      <c r="BD48" s="6"/>
      <c r="BE48" s="124"/>
      <c r="BF48" s="6"/>
      <c r="BG48" s="30"/>
      <c r="BH48" s="15"/>
      <c r="BI48" s="101"/>
      <c r="BJ48" s="15"/>
      <c r="BK48" s="30"/>
      <c r="BL48" s="15"/>
      <c r="BM48" s="34" t="str">
        <f>IF(AND(BG48="",BK48=""),"",$BM$10-SUM($BG$11:BG48)+SUM($BK$11:BK48))</f>
        <v/>
      </c>
      <c r="BN48" s="7"/>
    </row>
    <row r="49" spans="2:66">
      <c r="B49" s="5"/>
      <c r="C49" s="17"/>
      <c r="D49" s="6"/>
      <c r="E49" s="21"/>
      <c r="F49" s="6"/>
      <c r="G49" s="25"/>
      <c r="H49" s="6"/>
      <c r="I49" s="29"/>
      <c r="J49" s="15"/>
      <c r="K49" s="29"/>
      <c r="L49" s="15"/>
      <c r="M49" s="33" t="str">
        <f>IF(AND(I49="",K49=""),"",$M$10-SUM($I$11:I49)+SUM($K$11:K49))</f>
        <v/>
      </c>
      <c r="N49" s="7"/>
      <c r="P49" s="5"/>
      <c r="Q49" s="17"/>
      <c r="R49" s="37"/>
      <c r="S49" s="21"/>
      <c r="T49" s="37"/>
      <c r="U49" s="21"/>
      <c r="V49" s="37"/>
      <c r="W49" s="122"/>
      <c r="X49" s="37"/>
      <c r="Y49" s="119"/>
      <c r="Z49" s="37"/>
      <c r="AA49" s="100"/>
      <c r="AB49" s="37"/>
      <c r="AC49" s="119"/>
      <c r="AD49" s="37"/>
      <c r="AE49" s="122"/>
      <c r="AF49" s="37"/>
      <c r="AG49" s="105" t="str">
        <f>IF(AND(AA49="",AE49=""),"",$AG$10-SUM($AA$11:AA49)+SUM($AE$11:AE49))</f>
        <v/>
      </c>
      <c r="AH49" s="7"/>
      <c r="AJ49" s="5"/>
      <c r="AK49" s="17"/>
      <c r="AL49" s="6"/>
      <c r="AM49" s="21"/>
      <c r="AN49" s="6"/>
      <c r="AO49" s="25"/>
      <c r="AP49" s="6"/>
      <c r="AQ49" s="29"/>
      <c r="AR49" s="15"/>
      <c r="AS49" s="29"/>
      <c r="AT49" s="15"/>
      <c r="AU49" s="33" t="str">
        <f>IF(AND(AQ49="",AS49=""),"",$AU$10-SUM($AQ$11:AQ49)+SUM($AS$11:AS49))</f>
        <v/>
      </c>
      <c r="AV49" s="7"/>
      <c r="AX49" s="5"/>
      <c r="AY49" s="17"/>
      <c r="AZ49" s="6"/>
      <c r="BA49" s="21"/>
      <c r="BB49" s="6"/>
      <c r="BC49" s="25"/>
      <c r="BD49" s="6"/>
      <c r="BE49" s="122"/>
      <c r="BF49" s="6"/>
      <c r="BG49" s="29"/>
      <c r="BH49" s="15"/>
      <c r="BI49" s="100"/>
      <c r="BJ49" s="15"/>
      <c r="BK49" s="29"/>
      <c r="BL49" s="15"/>
      <c r="BM49" s="33" t="str">
        <f>IF(AND(BG49="",BK49=""),"",$BM$10-SUM($BG$11:BG49)+SUM($BK$11:BK49))</f>
        <v/>
      </c>
      <c r="BN49" s="7"/>
    </row>
    <row r="50" spans="2:66">
      <c r="B50" s="5"/>
      <c r="C50" s="18"/>
      <c r="D50" s="6"/>
      <c r="E50" s="22"/>
      <c r="F50" s="6"/>
      <c r="G50" s="26"/>
      <c r="H50" s="6"/>
      <c r="I50" s="30"/>
      <c r="J50" s="15"/>
      <c r="K50" s="30"/>
      <c r="L50" s="15"/>
      <c r="M50" s="34" t="str">
        <f>IF(AND(I50="",K50=""),"",$M$10-SUM($I$11:I50)+SUM($K$11:K50))</f>
        <v/>
      </c>
      <c r="N50" s="7"/>
      <c r="P50" s="5"/>
      <c r="Q50" s="18"/>
      <c r="R50" s="37"/>
      <c r="S50" s="22"/>
      <c r="T50" s="37"/>
      <c r="U50" s="38"/>
      <c r="V50" s="37"/>
      <c r="W50" s="124"/>
      <c r="X50" s="37"/>
      <c r="Y50" s="120"/>
      <c r="Z50" s="37"/>
      <c r="AA50" s="101"/>
      <c r="AB50" s="37"/>
      <c r="AC50" s="120"/>
      <c r="AD50" s="37"/>
      <c r="AE50" s="124"/>
      <c r="AF50" s="37"/>
      <c r="AG50" s="106" t="str">
        <f>IF(AND(AA50="",AE50=""),"",$AG$10-SUM($AA$11:AA50)+SUM($AE$11:AE50))</f>
        <v/>
      </c>
      <c r="AH50" s="7"/>
      <c r="AJ50" s="5"/>
      <c r="AK50" s="18"/>
      <c r="AL50" s="6"/>
      <c r="AM50" s="22"/>
      <c r="AN50" s="6"/>
      <c r="AO50" s="26"/>
      <c r="AP50" s="6"/>
      <c r="AQ50" s="30"/>
      <c r="AR50" s="15"/>
      <c r="AS50" s="30"/>
      <c r="AT50" s="15"/>
      <c r="AU50" s="34" t="str">
        <f>IF(AND(AQ50="",AS50=""),"",$AU$10-SUM($AQ$11:AQ50)+SUM($AS$11:AS50))</f>
        <v/>
      </c>
      <c r="AV50" s="7"/>
      <c r="AX50" s="5"/>
      <c r="AY50" s="18"/>
      <c r="AZ50" s="6"/>
      <c r="BA50" s="22"/>
      <c r="BB50" s="6"/>
      <c r="BC50" s="26"/>
      <c r="BD50" s="6"/>
      <c r="BE50" s="124"/>
      <c r="BF50" s="6"/>
      <c r="BG50" s="30"/>
      <c r="BH50" s="15"/>
      <c r="BI50" s="101"/>
      <c r="BJ50" s="15"/>
      <c r="BK50" s="30"/>
      <c r="BL50" s="15"/>
      <c r="BM50" s="34" t="str">
        <f>IF(AND(BG50="",BK50=""),"",$BM$10-SUM($BG$11:BG50)+SUM($BK$11:BK50))</f>
        <v/>
      </c>
      <c r="BN50" s="7"/>
    </row>
    <row r="51" spans="2:66">
      <c r="B51" s="5"/>
      <c r="C51" s="17"/>
      <c r="D51" s="6"/>
      <c r="E51" s="21"/>
      <c r="F51" s="6"/>
      <c r="G51" s="25"/>
      <c r="H51" s="6"/>
      <c r="I51" s="29"/>
      <c r="J51" s="15"/>
      <c r="K51" s="29"/>
      <c r="L51" s="15"/>
      <c r="M51" s="33" t="str">
        <f>IF(AND(I51="",K51=""),"",$M$10-SUM($I$11:I51)+SUM($K$11:K51))</f>
        <v/>
      </c>
      <c r="N51" s="7"/>
      <c r="P51" s="5"/>
      <c r="Q51" s="17"/>
      <c r="R51" s="37"/>
      <c r="S51" s="21"/>
      <c r="T51" s="37"/>
      <c r="U51" s="21"/>
      <c r="V51" s="37"/>
      <c r="W51" s="122"/>
      <c r="X51" s="37"/>
      <c r="Y51" s="119"/>
      <c r="Z51" s="37"/>
      <c r="AA51" s="100"/>
      <c r="AB51" s="37"/>
      <c r="AC51" s="119"/>
      <c r="AD51" s="37"/>
      <c r="AE51" s="122"/>
      <c r="AF51" s="37"/>
      <c r="AG51" s="105" t="str">
        <f>IF(AND(AA51="",AE51=""),"",$AG$10-SUM($AA$11:AA51)+SUM($AE$11:AE51))</f>
        <v/>
      </c>
      <c r="AH51" s="7"/>
      <c r="AJ51" s="5"/>
      <c r="AK51" s="17"/>
      <c r="AL51" s="6"/>
      <c r="AM51" s="21"/>
      <c r="AN51" s="6"/>
      <c r="AO51" s="25"/>
      <c r="AP51" s="6"/>
      <c r="AQ51" s="29"/>
      <c r="AR51" s="15"/>
      <c r="AS51" s="29"/>
      <c r="AT51" s="15"/>
      <c r="AU51" s="33" t="str">
        <f>IF(AND(AQ51="",AS51=""),"",$AU$10-SUM($AQ$11:AQ51)+SUM($AS$11:AS51))</f>
        <v/>
      </c>
      <c r="AV51" s="7"/>
      <c r="AX51" s="5"/>
      <c r="AY51" s="17"/>
      <c r="AZ51" s="6"/>
      <c r="BA51" s="21"/>
      <c r="BB51" s="6"/>
      <c r="BC51" s="25"/>
      <c r="BD51" s="6"/>
      <c r="BE51" s="122"/>
      <c r="BF51" s="6"/>
      <c r="BG51" s="29"/>
      <c r="BH51" s="15"/>
      <c r="BI51" s="100"/>
      <c r="BJ51" s="15"/>
      <c r="BK51" s="29"/>
      <c r="BL51" s="15"/>
      <c r="BM51" s="33" t="str">
        <f>IF(AND(BG51="",BK51=""),"",$BM$10-SUM($BG$11:BG51)+SUM($BK$11:BK51))</f>
        <v/>
      </c>
      <c r="BN51" s="7"/>
    </row>
    <row r="52" spans="2:66">
      <c r="B52" s="5"/>
      <c r="C52" s="18"/>
      <c r="D52" s="6"/>
      <c r="E52" s="22"/>
      <c r="F52" s="6"/>
      <c r="G52" s="26"/>
      <c r="H52" s="6"/>
      <c r="I52" s="30"/>
      <c r="J52" s="15"/>
      <c r="K52" s="30"/>
      <c r="L52" s="15"/>
      <c r="M52" s="34" t="str">
        <f>IF(AND(I52="",K52=""),"",$M$10-SUM($I$11:I52)+SUM($K$11:K52))</f>
        <v/>
      </c>
      <c r="N52" s="7"/>
      <c r="P52" s="5"/>
      <c r="Q52" s="18"/>
      <c r="R52" s="37"/>
      <c r="S52" s="22"/>
      <c r="T52" s="37"/>
      <c r="U52" s="38"/>
      <c r="V52" s="37"/>
      <c r="W52" s="124"/>
      <c r="X52" s="37"/>
      <c r="Y52" s="120"/>
      <c r="Z52" s="37"/>
      <c r="AA52" s="101"/>
      <c r="AB52" s="37"/>
      <c r="AC52" s="120"/>
      <c r="AD52" s="37"/>
      <c r="AE52" s="124"/>
      <c r="AF52" s="37"/>
      <c r="AG52" s="106" t="str">
        <f>IF(AND(AA52="",AE52=""),"",$AG$10-SUM($AA$11:AA52)+SUM($AE$11:AE52))</f>
        <v/>
      </c>
      <c r="AH52" s="7"/>
      <c r="AJ52" s="5"/>
      <c r="AK52" s="18"/>
      <c r="AL52" s="6"/>
      <c r="AM52" s="22"/>
      <c r="AN52" s="6"/>
      <c r="AO52" s="26"/>
      <c r="AP52" s="6"/>
      <c r="AQ52" s="30"/>
      <c r="AR52" s="15"/>
      <c r="AS52" s="30"/>
      <c r="AT52" s="15"/>
      <c r="AU52" s="34" t="str">
        <f>IF(AND(AQ52="",AS52=""),"",$AU$10-SUM($AQ$11:AQ52)+SUM($AS$11:AS52))</f>
        <v/>
      </c>
      <c r="AV52" s="7"/>
      <c r="AX52" s="5"/>
      <c r="AY52" s="18"/>
      <c r="AZ52" s="6"/>
      <c r="BA52" s="22"/>
      <c r="BB52" s="6"/>
      <c r="BC52" s="26"/>
      <c r="BD52" s="6"/>
      <c r="BE52" s="124"/>
      <c r="BF52" s="6"/>
      <c r="BG52" s="30"/>
      <c r="BH52" s="15"/>
      <c r="BI52" s="101"/>
      <c r="BJ52" s="15"/>
      <c r="BK52" s="30"/>
      <c r="BL52" s="15"/>
      <c r="BM52" s="34" t="str">
        <f>IF(AND(BG52="",BK52=""),"",$BM$10-SUM($BG$11:BG52)+SUM($BK$11:BK52))</f>
        <v/>
      </c>
      <c r="BN52" s="7"/>
    </row>
    <row r="53" spans="2:66">
      <c r="B53" s="5"/>
      <c r="C53" s="17"/>
      <c r="D53" s="6"/>
      <c r="E53" s="21"/>
      <c r="F53" s="6"/>
      <c r="G53" s="25"/>
      <c r="H53" s="6"/>
      <c r="I53" s="29"/>
      <c r="J53" s="15"/>
      <c r="K53" s="29"/>
      <c r="L53" s="15"/>
      <c r="M53" s="33" t="str">
        <f>IF(AND(I53="",K53=""),"",$M$10-SUM($I$11:I53)+SUM($K$11:K53))</f>
        <v/>
      </c>
      <c r="N53" s="7"/>
      <c r="P53" s="5"/>
      <c r="Q53" s="17"/>
      <c r="R53" s="37"/>
      <c r="S53" s="21"/>
      <c r="T53" s="37"/>
      <c r="U53" s="21"/>
      <c r="V53" s="37"/>
      <c r="W53" s="122"/>
      <c r="X53" s="37"/>
      <c r="Y53" s="119"/>
      <c r="Z53" s="37"/>
      <c r="AA53" s="100"/>
      <c r="AB53" s="37"/>
      <c r="AC53" s="119"/>
      <c r="AD53" s="37"/>
      <c r="AE53" s="122"/>
      <c r="AF53" s="37"/>
      <c r="AG53" s="105" t="str">
        <f>IF(AND(AA53="",AE53=""),"",$AG$10-SUM($AA$11:AA53)+SUM($AE$11:AE53))</f>
        <v/>
      </c>
      <c r="AH53" s="7"/>
      <c r="AJ53" s="5"/>
      <c r="AK53" s="17"/>
      <c r="AL53" s="6"/>
      <c r="AM53" s="21"/>
      <c r="AN53" s="6"/>
      <c r="AO53" s="25"/>
      <c r="AP53" s="6"/>
      <c r="AQ53" s="29"/>
      <c r="AR53" s="15"/>
      <c r="AS53" s="29"/>
      <c r="AT53" s="15"/>
      <c r="AU53" s="33" t="str">
        <f>IF(AND(AQ53="",AS53=""),"",$AU$10-SUM($AQ$11:AQ53)+SUM($AS$11:AS53))</f>
        <v/>
      </c>
      <c r="AV53" s="7"/>
      <c r="AX53" s="5"/>
      <c r="AY53" s="17"/>
      <c r="AZ53" s="6"/>
      <c r="BA53" s="21"/>
      <c r="BB53" s="6"/>
      <c r="BC53" s="25"/>
      <c r="BD53" s="6"/>
      <c r="BE53" s="122"/>
      <c r="BF53" s="6"/>
      <c r="BG53" s="29"/>
      <c r="BH53" s="15"/>
      <c r="BI53" s="100"/>
      <c r="BJ53" s="15"/>
      <c r="BK53" s="29"/>
      <c r="BL53" s="15"/>
      <c r="BM53" s="33" t="str">
        <f>IF(AND(BG53="",BK53=""),"",$BM$10-SUM($BG$11:BG53)+SUM($BK$11:BK53))</f>
        <v/>
      </c>
      <c r="BN53" s="7"/>
    </row>
    <row r="54" spans="2:66">
      <c r="B54" s="5"/>
      <c r="C54" s="18"/>
      <c r="D54" s="6"/>
      <c r="E54" s="22"/>
      <c r="F54" s="6"/>
      <c r="G54" s="26"/>
      <c r="H54" s="6"/>
      <c r="I54" s="30"/>
      <c r="J54" s="15"/>
      <c r="K54" s="30"/>
      <c r="L54" s="15"/>
      <c r="M54" s="34" t="str">
        <f>IF(AND(I54="",K54=""),"",$M$10-SUM($I$11:I54)+SUM($K$11:K54))</f>
        <v/>
      </c>
      <c r="N54" s="7"/>
      <c r="P54" s="5"/>
      <c r="Q54" s="18"/>
      <c r="R54" s="37"/>
      <c r="S54" s="22"/>
      <c r="T54" s="37"/>
      <c r="U54" s="38"/>
      <c r="V54" s="37"/>
      <c r="W54" s="124"/>
      <c r="X54" s="37"/>
      <c r="Y54" s="120"/>
      <c r="Z54" s="37"/>
      <c r="AA54" s="101"/>
      <c r="AB54" s="37"/>
      <c r="AC54" s="120"/>
      <c r="AD54" s="37"/>
      <c r="AE54" s="124"/>
      <c r="AF54" s="37"/>
      <c r="AG54" s="106" t="str">
        <f>IF(AND(AA54="",AE54=""),"",$AG$10-SUM($AA$11:AA54)+SUM($AE$11:AE54))</f>
        <v/>
      </c>
      <c r="AH54" s="7"/>
      <c r="AJ54" s="5"/>
      <c r="AK54" s="18"/>
      <c r="AL54" s="6"/>
      <c r="AM54" s="22"/>
      <c r="AN54" s="6"/>
      <c r="AO54" s="26"/>
      <c r="AP54" s="6"/>
      <c r="AQ54" s="30"/>
      <c r="AR54" s="15"/>
      <c r="AS54" s="30"/>
      <c r="AT54" s="15"/>
      <c r="AU54" s="34" t="str">
        <f>IF(AND(AQ54="",AS54=""),"",$AU$10-SUM($AQ$11:AQ54)+SUM($AS$11:AS54))</f>
        <v/>
      </c>
      <c r="AV54" s="7"/>
      <c r="AX54" s="5"/>
      <c r="AY54" s="18"/>
      <c r="AZ54" s="6"/>
      <c r="BA54" s="22"/>
      <c r="BB54" s="6"/>
      <c r="BC54" s="26"/>
      <c r="BD54" s="6"/>
      <c r="BE54" s="124"/>
      <c r="BF54" s="6"/>
      <c r="BG54" s="30"/>
      <c r="BH54" s="15"/>
      <c r="BI54" s="101"/>
      <c r="BJ54" s="15"/>
      <c r="BK54" s="30"/>
      <c r="BL54" s="15"/>
      <c r="BM54" s="34" t="str">
        <f>IF(AND(BG54="",BK54=""),"",$BM$10-SUM($BG$11:BG54)+SUM($BK$11:BK54))</f>
        <v/>
      </c>
      <c r="BN54" s="7"/>
    </row>
    <row r="55" spans="2:66">
      <c r="B55" s="5"/>
      <c r="C55" s="17"/>
      <c r="D55" s="6"/>
      <c r="E55" s="21"/>
      <c r="F55" s="6"/>
      <c r="G55" s="25"/>
      <c r="H55" s="6"/>
      <c r="I55" s="29"/>
      <c r="J55" s="15"/>
      <c r="K55" s="29"/>
      <c r="L55" s="15"/>
      <c r="M55" s="33" t="str">
        <f>IF(AND(I55="",K55=""),"",$M$10-SUM($I$11:I55)+SUM($K$11:K55))</f>
        <v/>
      </c>
      <c r="N55" s="7"/>
      <c r="P55" s="5"/>
      <c r="Q55" s="17"/>
      <c r="R55" s="37"/>
      <c r="S55" s="21"/>
      <c r="T55" s="37"/>
      <c r="U55" s="21"/>
      <c r="V55" s="37"/>
      <c r="W55" s="122"/>
      <c r="X55" s="37"/>
      <c r="Y55" s="119"/>
      <c r="Z55" s="37"/>
      <c r="AA55" s="100"/>
      <c r="AB55" s="37"/>
      <c r="AC55" s="119"/>
      <c r="AD55" s="37"/>
      <c r="AE55" s="122"/>
      <c r="AF55" s="37"/>
      <c r="AG55" s="105" t="str">
        <f>IF(AND(AA55="",AE55=""),"",$AG$10-SUM($AA$11:AA55)+SUM($AE$11:AE55))</f>
        <v/>
      </c>
      <c r="AH55" s="7"/>
      <c r="AJ55" s="5"/>
      <c r="AK55" s="17"/>
      <c r="AL55" s="6"/>
      <c r="AM55" s="21"/>
      <c r="AN55" s="6"/>
      <c r="AO55" s="25"/>
      <c r="AP55" s="6"/>
      <c r="AQ55" s="29"/>
      <c r="AR55" s="15"/>
      <c r="AS55" s="29"/>
      <c r="AT55" s="15"/>
      <c r="AU55" s="33" t="str">
        <f>IF(AND(AQ55="",AS55=""),"",$AU$10-SUM($AQ$11:AQ55)+SUM($AS$11:AS55))</f>
        <v/>
      </c>
      <c r="AV55" s="7"/>
      <c r="AX55" s="5"/>
      <c r="AY55" s="17"/>
      <c r="AZ55" s="6"/>
      <c r="BA55" s="21"/>
      <c r="BB55" s="6"/>
      <c r="BC55" s="25"/>
      <c r="BD55" s="6"/>
      <c r="BE55" s="122"/>
      <c r="BF55" s="6"/>
      <c r="BG55" s="29"/>
      <c r="BH55" s="15"/>
      <c r="BI55" s="100"/>
      <c r="BJ55" s="15"/>
      <c r="BK55" s="29"/>
      <c r="BL55" s="15"/>
      <c r="BM55" s="33" t="str">
        <f>IF(AND(BG55="",BK55=""),"",$BM$10-SUM($BG$11:BG55)+SUM($BK$11:BK55))</f>
        <v/>
      </c>
      <c r="BN55" s="7"/>
    </row>
    <row r="56" spans="2:66">
      <c r="B56" s="5"/>
      <c r="C56" s="18"/>
      <c r="D56" s="6"/>
      <c r="E56" s="22"/>
      <c r="F56" s="6"/>
      <c r="G56" s="26"/>
      <c r="H56" s="6"/>
      <c r="I56" s="30"/>
      <c r="J56" s="15"/>
      <c r="K56" s="30"/>
      <c r="L56" s="15"/>
      <c r="M56" s="34" t="str">
        <f>IF(AND(I56="",K56=""),"",$M$10-SUM($I$11:I56)+SUM($K$11:K56))</f>
        <v/>
      </c>
      <c r="N56" s="7"/>
      <c r="P56" s="5"/>
      <c r="Q56" s="18"/>
      <c r="R56" s="37"/>
      <c r="S56" s="22"/>
      <c r="T56" s="37"/>
      <c r="U56" s="38"/>
      <c r="V56" s="37"/>
      <c r="W56" s="124"/>
      <c r="X56" s="37"/>
      <c r="Y56" s="120"/>
      <c r="Z56" s="37"/>
      <c r="AA56" s="101"/>
      <c r="AB56" s="37"/>
      <c r="AC56" s="120"/>
      <c r="AD56" s="37"/>
      <c r="AE56" s="124"/>
      <c r="AF56" s="37"/>
      <c r="AG56" s="106" t="str">
        <f>IF(AND(AA56="",AE56=""),"",$AG$10-SUM($AA$11:AA56)+SUM($AE$11:AE56))</f>
        <v/>
      </c>
      <c r="AH56" s="7"/>
      <c r="AJ56" s="5"/>
      <c r="AK56" s="18"/>
      <c r="AL56" s="6"/>
      <c r="AM56" s="22"/>
      <c r="AN56" s="6"/>
      <c r="AO56" s="26"/>
      <c r="AP56" s="6"/>
      <c r="AQ56" s="30"/>
      <c r="AR56" s="15"/>
      <c r="AS56" s="30"/>
      <c r="AT56" s="15"/>
      <c r="AU56" s="34" t="str">
        <f>IF(AND(AQ56="",AS56=""),"",$AU$10-SUM($AQ$11:AQ56)+SUM($AS$11:AS56))</f>
        <v/>
      </c>
      <c r="AV56" s="7"/>
      <c r="AX56" s="5"/>
      <c r="AY56" s="18"/>
      <c r="AZ56" s="6"/>
      <c r="BA56" s="22"/>
      <c r="BB56" s="6"/>
      <c r="BC56" s="26"/>
      <c r="BD56" s="6"/>
      <c r="BE56" s="124"/>
      <c r="BF56" s="6"/>
      <c r="BG56" s="30"/>
      <c r="BH56" s="15"/>
      <c r="BI56" s="101"/>
      <c r="BJ56" s="15"/>
      <c r="BK56" s="30"/>
      <c r="BL56" s="15"/>
      <c r="BM56" s="34" t="str">
        <f>IF(AND(BG56="",BK56=""),"",$BM$10-SUM($BG$11:BG56)+SUM($BK$11:BK56))</f>
        <v/>
      </c>
      <c r="BN56" s="7"/>
    </row>
    <row r="57" spans="2:66">
      <c r="B57" s="5"/>
      <c r="C57" s="17"/>
      <c r="D57" s="6"/>
      <c r="E57" s="21"/>
      <c r="F57" s="6"/>
      <c r="G57" s="25"/>
      <c r="H57" s="6"/>
      <c r="I57" s="29"/>
      <c r="J57" s="15"/>
      <c r="K57" s="29"/>
      <c r="L57" s="15"/>
      <c r="M57" s="33" t="str">
        <f>IF(AND(I57="",K57=""),"",$M$10-SUM($I$11:I57)+SUM($K$11:K57))</f>
        <v/>
      </c>
      <c r="N57" s="7"/>
      <c r="P57" s="5"/>
      <c r="Q57" s="17"/>
      <c r="R57" s="37"/>
      <c r="S57" s="21"/>
      <c r="T57" s="37"/>
      <c r="U57" s="21"/>
      <c r="V57" s="37"/>
      <c r="W57" s="122"/>
      <c r="X57" s="37"/>
      <c r="Y57" s="119"/>
      <c r="Z57" s="37"/>
      <c r="AA57" s="100"/>
      <c r="AB57" s="37"/>
      <c r="AC57" s="119"/>
      <c r="AD57" s="37"/>
      <c r="AE57" s="122"/>
      <c r="AF57" s="37"/>
      <c r="AG57" s="105" t="str">
        <f>IF(AND(AA57="",AE57=""),"",$AG$10-SUM($AA$11:AA57)+SUM($AE$11:AE57))</f>
        <v/>
      </c>
      <c r="AH57" s="7"/>
      <c r="AJ57" s="5"/>
      <c r="AK57" s="17"/>
      <c r="AL57" s="6"/>
      <c r="AM57" s="21"/>
      <c r="AN57" s="6"/>
      <c r="AO57" s="25"/>
      <c r="AP57" s="6"/>
      <c r="AQ57" s="29"/>
      <c r="AR57" s="15"/>
      <c r="AS57" s="29"/>
      <c r="AT57" s="15"/>
      <c r="AU57" s="33" t="str">
        <f>IF(AND(AQ57="",AS57=""),"",$AU$10-SUM($AQ$11:AQ57)+SUM($AS$11:AS57))</f>
        <v/>
      </c>
      <c r="AV57" s="7"/>
      <c r="AX57" s="5"/>
      <c r="AY57" s="17"/>
      <c r="AZ57" s="6"/>
      <c r="BA57" s="21"/>
      <c r="BB57" s="6"/>
      <c r="BC57" s="25"/>
      <c r="BD57" s="6"/>
      <c r="BE57" s="122"/>
      <c r="BF57" s="6"/>
      <c r="BG57" s="29"/>
      <c r="BH57" s="15"/>
      <c r="BI57" s="100"/>
      <c r="BJ57" s="15"/>
      <c r="BK57" s="29"/>
      <c r="BL57" s="15"/>
      <c r="BM57" s="33" t="str">
        <f>IF(AND(BG57="",BK57=""),"",$BM$10-SUM($BG$11:BG57)+SUM($BK$11:BK57))</f>
        <v/>
      </c>
      <c r="BN57" s="7"/>
    </row>
    <row r="58" spans="2:66">
      <c r="B58" s="5"/>
      <c r="C58" s="18"/>
      <c r="D58" s="6"/>
      <c r="E58" s="22"/>
      <c r="F58" s="6"/>
      <c r="G58" s="26"/>
      <c r="H58" s="6"/>
      <c r="I58" s="30"/>
      <c r="J58" s="15"/>
      <c r="K58" s="30"/>
      <c r="L58" s="15"/>
      <c r="M58" s="34" t="str">
        <f>IF(AND(I58="",K58=""),"",$M$10-SUM($I$11:I58)+SUM($K$11:K58))</f>
        <v/>
      </c>
      <c r="N58" s="7"/>
      <c r="P58" s="5"/>
      <c r="Q58" s="18"/>
      <c r="R58" s="37"/>
      <c r="S58" s="22"/>
      <c r="T58" s="37"/>
      <c r="U58" s="38"/>
      <c r="V58" s="37"/>
      <c r="W58" s="124"/>
      <c r="X58" s="37"/>
      <c r="Y58" s="120"/>
      <c r="Z58" s="37"/>
      <c r="AA58" s="101"/>
      <c r="AB58" s="37"/>
      <c r="AC58" s="120"/>
      <c r="AD58" s="37"/>
      <c r="AE58" s="124"/>
      <c r="AF58" s="37"/>
      <c r="AG58" s="106" t="str">
        <f>IF(AND(AA58="",AE58=""),"",$AG$10-SUM($AA$11:AA58)+SUM($AE$11:AE58))</f>
        <v/>
      </c>
      <c r="AH58" s="7"/>
      <c r="AJ58" s="5"/>
      <c r="AK58" s="18"/>
      <c r="AL58" s="6"/>
      <c r="AM58" s="22"/>
      <c r="AN58" s="6"/>
      <c r="AO58" s="26"/>
      <c r="AP58" s="6"/>
      <c r="AQ58" s="30"/>
      <c r="AR58" s="15"/>
      <c r="AS58" s="30"/>
      <c r="AT58" s="15"/>
      <c r="AU58" s="34" t="str">
        <f>IF(AND(AQ58="",AS58=""),"",$AU$10-SUM($AQ$11:AQ58)+SUM($AS$11:AS58))</f>
        <v/>
      </c>
      <c r="AV58" s="7"/>
      <c r="AX58" s="5"/>
      <c r="AY58" s="18"/>
      <c r="AZ58" s="6"/>
      <c r="BA58" s="22"/>
      <c r="BB58" s="6"/>
      <c r="BC58" s="26"/>
      <c r="BD58" s="6"/>
      <c r="BE58" s="124"/>
      <c r="BF58" s="6"/>
      <c r="BG58" s="30"/>
      <c r="BH58" s="15"/>
      <c r="BI58" s="101"/>
      <c r="BJ58" s="15"/>
      <c r="BK58" s="30"/>
      <c r="BL58" s="15"/>
      <c r="BM58" s="34" t="str">
        <f>IF(AND(BG58="",BK58=""),"",$BM$10-SUM($BG$11:BG58)+SUM($BK$11:BK58))</f>
        <v/>
      </c>
      <c r="BN58" s="7"/>
    </row>
    <row r="59" spans="2:66">
      <c r="B59" s="5"/>
      <c r="C59" s="17"/>
      <c r="D59" s="6"/>
      <c r="E59" s="21"/>
      <c r="F59" s="6"/>
      <c r="G59" s="25"/>
      <c r="H59" s="6"/>
      <c r="I59" s="29"/>
      <c r="J59" s="15"/>
      <c r="K59" s="29"/>
      <c r="L59" s="15"/>
      <c r="M59" s="33" t="str">
        <f>IF(AND(I59="",K59=""),"",$M$10-SUM($I$11:I59)+SUM($K$11:K59))</f>
        <v/>
      </c>
      <c r="N59" s="7"/>
      <c r="P59" s="5"/>
      <c r="Q59" s="17"/>
      <c r="R59" s="37"/>
      <c r="S59" s="21"/>
      <c r="T59" s="37"/>
      <c r="U59" s="21"/>
      <c r="V59" s="37"/>
      <c r="W59" s="122"/>
      <c r="X59" s="37"/>
      <c r="Y59" s="119"/>
      <c r="Z59" s="37"/>
      <c r="AA59" s="100"/>
      <c r="AB59" s="37"/>
      <c r="AC59" s="119"/>
      <c r="AD59" s="37"/>
      <c r="AE59" s="122"/>
      <c r="AF59" s="37"/>
      <c r="AG59" s="105" t="str">
        <f>IF(AND(AA59="",AE59=""),"",$AG$10-SUM($AA$11:AA59)+SUM($AE$11:AE59))</f>
        <v/>
      </c>
      <c r="AH59" s="7"/>
      <c r="AJ59" s="5"/>
      <c r="AK59" s="17"/>
      <c r="AL59" s="6"/>
      <c r="AM59" s="21"/>
      <c r="AN59" s="6"/>
      <c r="AO59" s="25"/>
      <c r="AP59" s="6"/>
      <c r="AQ59" s="29"/>
      <c r="AR59" s="15"/>
      <c r="AS59" s="29"/>
      <c r="AT59" s="15"/>
      <c r="AU59" s="33" t="str">
        <f>IF(AND(AQ59="",AS59=""),"",$AU$10-SUM($AQ$11:AQ59)+SUM($AS$11:AS59))</f>
        <v/>
      </c>
      <c r="AV59" s="7"/>
      <c r="AX59" s="5"/>
      <c r="AY59" s="17"/>
      <c r="AZ59" s="6"/>
      <c r="BA59" s="21"/>
      <c r="BB59" s="6"/>
      <c r="BC59" s="25"/>
      <c r="BD59" s="6"/>
      <c r="BE59" s="122"/>
      <c r="BF59" s="6"/>
      <c r="BG59" s="29"/>
      <c r="BH59" s="15"/>
      <c r="BI59" s="100"/>
      <c r="BJ59" s="15"/>
      <c r="BK59" s="29"/>
      <c r="BL59" s="15"/>
      <c r="BM59" s="33" t="str">
        <f>IF(AND(BG59="",BK59=""),"",$BM$10-SUM($BG$11:BG59)+SUM($BK$11:BK59))</f>
        <v/>
      </c>
      <c r="BN59" s="7"/>
    </row>
    <row r="60" spans="2:66">
      <c r="B60" s="5"/>
      <c r="C60" s="18"/>
      <c r="D60" s="6"/>
      <c r="E60" s="22"/>
      <c r="F60" s="6"/>
      <c r="G60" s="26"/>
      <c r="H60" s="6"/>
      <c r="I60" s="30"/>
      <c r="J60" s="15"/>
      <c r="K60" s="30"/>
      <c r="L60" s="15"/>
      <c r="M60" s="34" t="str">
        <f>IF(AND(I60="",K60=""),"",$M$10-SUM($I$11:I60)+SUM($K$11:K60))</f>
        <v/>
      </c>
      <c r="N60" s="7"/>
      <c r="P60" s="5"/>
      <c r="Q60" s="18"/>
      <c r="R60" s="37"/>
      <c r="S60" s="22"/>
      <c r="T60" s="37"/>
      <c r="U60" s="38"/>
      <c r="V60" s="37"/>
      <c r="W60" s="124"/>
      <c r="X60" s="37"/>
      <c r="Y60" s="120"/>
      <c r="Z60" s="37"/>
      <c r="AA60" s="101"/>
      <c r="AB60" s="37"/>
      <c r="AC60" s="120"/>
      <c r="AD60" s="37"/>
      <c r="AE60" s="124"/>
      <c r="AF60" s="37"/>
      <c r="AG60" s="106" t="str">
        <f>IF(AND(AA60="",AE60=""),"",$AG$10-SUM($AA$11:AA60)+SUM($AE$11:AE60))</f>
        <v/>
      </c>
      <c r="AH60" s="7"/>
      <c r="AJ60" s="5"/>
      <c r="AK60" s="18"/>
      <c r="AL60" s="6"/>
      <c r="AM60" s="22"/>
      <c r="AN60" s="6"/>
      <c r="AO60" s="26"/>
      <c r="AP60" s="6"/>
      <c r="AQ60" s="30"/>
      <c r="AR60" s="15"/>
      <c r="AS60" s="30"/>
      <c r="AT60" s="15"/>
      <c r="AU60" s="34" t="str">
        <f>IF(AND(AQ60="",AS60=""),"",$AU$10-SUM($AQ$11:AQ60)+SUM($AS$11:AS60))</f>
        <v/>
      </c>
      <c r="AV60" s="7"/>
      <c r="AX60" s="5"/>
      <c r="AY60" s="18"/>
      <c r="AZ60" s="6"/>
      <c r="BA60" s="22"/>
      <c r="BB60" s="6"/>
      <c r="BC60" s="26"/>
      <c r="BD60" s="6"/>
      <c r="BE60" s="124"/>
      <c r="BF60" s="6"/>
      <c r="BG60" s="30"/>
      <c r="BH60" s="15"/>
      <c r="BI60" s="101"/>
      <c r="BJ60" s="15"/>
      <c r="BK60" s="30"/>
      <c r="BL60" s="15"/>
      <c r="BM60" s="34" t="str">
        <f>IF(AND(BG60="",BK60=""),"",$BM$10-SUM($BG$11:BG60)+SUM($BK$11:BK60))</f>
        <v/>
      </c>
      <c r="BN60" s="7"/>
    </row>
    <row r="61" spans="2:66">
      <c r="B61" s="5"/>
      <c r="C61" s="17"/>
      <c r="D61" s="6"/>
      <c r="E61" s="21"/>
      <c r="F61" s="6"/>
      <c r="G61" s="25"/>
      <c r="H61" s="6"/>
      <c r="I61" s="29"/>
      <c r="J61" s="15"/>
      <c r="K61" s="29"/>
      <c r="L61" s="15"/>
      <c r="M61" s="33" t="str">
        <f>IF(AND(I61="",K61=""),"",$M$10-SUM($I$11:I61)+SUM($K$11:K61))</f>
        <v/>
      </c>
      <c r="N61" s="7"/>
      <c r="P61" s="5"/>
      <c r="Q61" s="17"/>
      <c r="R61" s="37"/>
      <c r="S61" s="21"/>
      <c r="T61" s="37"/>
      <c r="U61" s="21"/>
      <c r="V61" s="37"/>
      <c r="W61" s="122"/>
      <c r="X61" s="37"/>
      <c r="Y61" s="119"/>
      <c r="Z61" s="37"/>
      <c r="AA61" s="100"/>
      <c r="AB61" s="37"/>
      <c r="AC61" s="119"/>
      <c r="AD61" s="37"/>
      <c r="AE61" s="122"/>
      <c r="AF61" s="37"/>
      <c r="AG61" s="105" t="str">
        <f>IF(AND(AA61="",AE61=""),"",$AG$10-SUM($AA$11:AA61)+SUM($AE$11:AE61))</f>
        <v/>
      </c>
      <c r="AH61" s="7"/>
      <c r="AJ61" s="5"/>
      <c r="AK61" s="17"/>
      <c r="AL61" s="6"/>
      <c r="AM61" s="21"/>
      <c r="AN61" s="6"/>
      <c r="AO61" s="25"/>
      <c r="AP61" s="6"/>
      <c r="AQ61" s="29"/>
      <c r="AR61" s="15"/>
      <c r="AS61" s="29"/>
      <c r="AT61" s="15"/>
      <c r="AU61" s="33" t="str">
        <f>IF(AND(AQ61="",AS61=""),"",$AU$10-SUM($AQ$11:AQ61)+SUM($AS$11:AS61))</f>
        <v/>
      </c>
      <c r="AV61" s="7"/>
      <c r="AX61" s="5"/>
      <c r="AY61" s="17"/>
      <c r="AZ61" s="6"/>
      <c r="BA61" s="21"/>
      <c r="BB61" s="6"/>
      <c r="BC61" s="25"/>
      <c r="BD61" s="6"/>
      <c r="BE61" s="122"/>
      <c r="BF61" s="6"/>
      <c r="BG61" s="29"/>
      <c r="BH61" s="15"/>
      <c r="BI61" s="100"/>
      <c r="BJ61" s="15"/>
      <c r="BK61" s="29"/>
      <c r="BL61" s="15"/>
      <c r="BM61" s="33" t="str">
        <f>IF(AND(BG61="",BK61=""),"",$BM$10-SUM($BG$11:BG61)+SUM($BK$11:BK61))</f>
        <v/>
      </c>
      <c r="BN61" s="7"/>
    </row>
    <row r="62" spans="2:66">
      <c r="B62" s="5"/>
      <c r="C62" s="18"/>
      <c r="D62" s="6"/>
      <c r="E62" s="22"/>
      <c r="F62" s="6"/>
      <c r="G62" s="26"/>
      <c r="H62" s="6"/>
      <c r="I62" s="30"/>
      <c r="J62" s="15"/>
      <c r="K62" s="30"/>
      <c r="L62" s="15"/>
      <c r="M62" s="34" t="str">
        <f>IF(AND(I62="",K62=""),"",$M$10-SUM($I$11:I62)+SUM($K$11:K62))</f>
        <v/>
      </c>
      <c r="N62" s="7"/>
      <c r="P62" s="5"/>
      <c r="Q62" s="18"/>
      <c r="R62" s="37"/>
      <c r="S62" s="22"/>
      <c r="T62" s="37"/>
      <c r="U62" s="38"/>
      <c r="V62" s="37"/>
      <c r="W62" s="124"/>
      <c r="X62" s="37"/>
      <c r="Y62" s="120"/>
      <c r="Z62" s="37"/>
      <c r="AA62" s="101"/>
      <c r="AB62" s="37"/>
      <c r="AC62" s="120"/>
      <c r="AD62" s="37"/>
      <c r="AE62" s="124"/>
      <c r="AF62" s="37"/>
      <c r="AG62" s="106" t="str">
        <f>IF(AND(AA62="",AE62=""),"",$AG$10-SUM($AA$11:AA62)+SUM($AE$11:AE62))</f>
        <v/>
      </c>
      <c r="AH62" s="7"/>
      <c r="AJ62" s="5"/>
      <c r="AK62" s="18"/>
      <c r="AL62" s="6"/>
      <c r="AM62" s="22"/>
      <c r="AN62" s="6"/>
      <c r="AO62" s="26"/>
      <c r="AP62" s="6"/>
      <c r="AQ62" s="30"/>
      <c r="AR62" s="15"/>
      <c r="AS62" s="30"/>
      <c r="AT62" s="15"/>
      <c r="AU62" s="34" t="str">
        <f>IF(AND(AQ62="",AS62=""),"",$AU$10-SUM($AQ$11:AQ62)+SUM($AS$11:AS62))</f>
        <v/>
      </c>
      <c r="AV62" s="7"/>
      <c r="AX62" s="5"/>
      <c r="AY62" s="18"/>
      <c r="AZ62" s="6"/>
      <c r="BA62" s="22"/>
      <c r="BB62" s="6"/>
      <c r="BC62" s="26"/>
      <c r="BD62" s="6"/>
      <c r="BE62" s="124"/>
      <c r="BF62" s="6"/>
      <c r="BG62" s="30"/>
      <c r="BH62" s="15"/>
      <c r="BI62" s="101"/>
      <c r="BJ62" s="15"/>
      <c r="BK62" s="30"/>
      <c r="BL62" s="15"/>
      <c r="BM62" s="34" t="str">
        <f>IF(AND(BG62="",BK62=""),"",$BM$10-SUM($BG$11:BG62)+SUM($BK$11:BK62))</f>
        <v/>
      </c>
      <c r="BN62" s="7"/>
    </row>
    <row r="63" spans="2:66">
      <c r="B63" s="5"/>
      <c r="C63" s="17"/>
      <c r="D63" s="6"/>
      <c r="E63" s="21"/>
      <c r="F63" s="6"/>
      <c r="G63" s="25"/>
      <c r="H63" s="6"/>
      <c r="I63" s="29"/>
      <c r="J63" s="15"/>
      <c r="K63" s="29"/>
      <c r="L63" s="15"/>
      <c r="M63" s="33" t="str">
        <f>IF(AND(I63="",K63=""),"",$M$10-SUM($I$11:I63)+SUM($K$11:K63))</f>
        <v/>
      </c>
      <c r="N63" s="7"/>
      <c r="P63" s="5"/>
      <c r="Q63" s="17"/>
      <c r="R63" s="37"/>
      <c r="S63" s="21"/>
      <c r="T63" s="37"/>
      <c r="U63" s="21"/>
      <c r="V63" s="37"/>
      <c r="W63" s="122"/>
      <c r="X63" s="37"/>
      <c r="Y63" s="119"/>
      <c r="Z63" s="37"/>
      <c r="AA63" s="100"/>
      <c r="AB63" s="37"/>
      <c r="AC63" s="119"/>
      <c r="AD63" s="37"/>
      <c r="AE63" s="122"/>
      <c r="AF63" s="37"/>
      <c r="AG63" s="105" t="str">
        <f>IF(AND(AA63="",AE63=""),"",$AG$10-SUM($AA$11:AA63)+SUM($AE$11:AE63))</f>
        <v/>
      </c>
      <c r="AH63" s="7"/>
      <c r="AJ63" s="5"/>
      <c r="AK63" s="17"/>
      <c r="AL63" s="6"/>
      <c r="AM63" s="21"/>
      <c r="AN63" s="6"/>
      <c r="AO63" s="25"/>
      <c r="AP63" s="6"/>
      <c r="AQ63" s="29"/>
      <c r="AR63" s="15"/>
      <c r="AS63" s="29"/>
      <c r="AT63" s="15"/>
      <c r="AU63" s="33" t="str">
        <f>IF(AND(AQ63="",AS63=""),"",$AU$10-SUM($AQ$11:AQ63)+SUM($AS$11:AS63))</f>
        <v/>
      </c>
      <c r="AV63" s="7"/>
      <c r="AX63" s="5"/>
      <c r="AY63" s="17"/>
      <c r="AZ63" s="6"/>
      <c r="BA63" s="21"/>
      <c r="BB63" s="6"/>
      <c r="BC63" s="25"/>
      <c r="BD63" s="6"/>
      <c r="BE63" s="122"/>
      <c r="BF63" s="6"/>
      <c r="BG63" s="29"/>
      <c r="BH63" s="15"/>
      <c r="BI63" s="100"/>
      <c r="BJ63" s="15"/>
      <c r="BK63" s="29"/>
      <c r="BL63" s="15"/>
      <c r="BM63" s="33" t="str">
        <f>IF(AND(BG63="",BK63=""),"",$BM$10-SUM($BG$11:BG63)+SUM($BK$11:BK63))</f>
        <v/>
      </c>
      <c r="BN63" s="7"/>
    </row>
    <row r="64" spans="2:66">
      <c r="B64" s="5"/>
      <c r="C64" s="18"/>
      <c r="D64" s="6"/>
      <c r="E64" s="22"/>
      <c r="F64" s="6"/>
      <c r="G64" s="26"/>
      <c r="H64" s="6"/>
      <c r="I64" s="30"/>
      <c r="J64" s="15"/>
      <c r="K64" s="30"/>
      <c r="L64" s="15"/>
      <c r="M64" s="34" t="str">
        <f>IF(AND(I64="",K64=""),"",$M$10-SUM($I$11:I64)+SUM($K$11:K64))</f>
        <v/>
      </c>
      <c r="N64" s="7"/>
      <c r="P64" s="5"/>
      <c r="Q64" s="18"/>
      <c r="R64" s="37"/>
      <c r="S64" s="22"/>
      <c r="T64" s="37"/>
      <c r="U64" s="38"/>
      <c r="V64" s="37"/>
      <c r="W64" s="124"/>
      <c r="X64" s="37"/>
      <c r="Y64" s="120"/>
      <c r="Z64" s="37"/>
      <c r="AA64" s="101"/>
      <c r="AB64" s="37"/>
      <c r="AC64" s="120"/>
      <c r="AD64" s="37"/>
      <c r="AE64" s="124"/>
      <c r="AF64" s="37"/>
      <c r="AG64" s="106" t="str">
        <f>IF(AND(AA64="",AE64=""),"",$AG$10-SUM($AA$11:AA64)+SUM($AE$11:AE64))</f>
        <v/>
      </c>
      <c r="AH64" s="7"/>
      <c r="AJ64" s="5"/>
      <c r="AK64" s="18"/>
      <c r="AL64" s="6"/>
      <c r="AM64" s="22"/>
      <c r="AN64" s="6"/>
      <c r="AO64" s="26"/>
      <c r="AP64" s="6"/>
      <c r="AQ64" s="30"/>
      <c r="AR64" s="15"/>
      <c r="AS64" s="30"/>
      <c r="AT64" s="15"/>
      <c r="AU64" s="34" t="str">
        <f>IF(AND(AQ64="",AS64=""),"",$AU$10-SUM($AQ$11:AQ64)+SUM($AS$11:AS64))</f>
        <v/>
      </c>
      <c r="AV64" s="7"/>
      <c r="AX64" s="5"/>
      <c r="AY64" s="18"/>
      <c r="AZ64" s="6"/>
      <c r="BA64" s="22"/>
      <c r="BB64" s="6"/>
      <c r="BC64" s="26"/>
      <c r="BD64" s="6"/>
      <c r="BE64" s="124"/>
      <c r="BF64" s="6"/>
      <c r="BG64" s="30"/>
      <c r="BH64" s="15"/>
      <c r="BI64" s="101"/>
      <c r="BJ64" s="15"/>
      <c r="BK64" s="30"/>
      <c r="BL64" s="15"/>
      <c r="BM64" s="34" t="str">
        <f>IF(AND(BG64="",BK64=""),"",$BM$10-SUM($BG$11:BG64)+SUM($BK$11:BK64))</f>
        <v/>
      </c>
      <c r="BN64" s="7"/>
    </row>
    <row r="65" spans="2:66">
      <c r="B65" s="5"/>
      <c r="C65" s="17"/>
      <c r="D65" s="6"/>
      <c r="E65" s="21"/>
      <c r="F65" s="6"/>
      <c r="G65" s="25"/>
      <c r="H65" s="6"/>
      <c r="I65" s="29"/>
      <c r="J65" s="15"/>
      <c r="K65" s="29"/>
      <c r="L65" s="15"/>
      <c r="M65" s="33" t="str">
        <f>IF(AND(I65="",K65=""),"",$M$10-SUM($I$11:I65)+SUM($K$11:K65))</f>
        <v/>
      </c>
      <c r="N65" s="7"/>
      <c r="P65" s="5"/>
      <c r="Q65" s="17"/>
      <c r="R65" s="37"/>
      <c r="S65" s="21"/>
      <c r="T65" s="37"/>
      <c r="U65" s="21"/>
      <c r="V65" s="37"/>
      <c r="W65" s="122"/>
      <c r="X65" s="37"/>
      <c r="Y65" s="119"/>
      <c r="Z65" s="37"/>
      <c r="AA65" s="100"/>
      <c r="AB65" s="37"/>
      <c r="AC65" s="119"/>
      <c r="AD65" s="37"/>
      <c r="AE65" s="122"/>
      <c r="AF65" s="37"/>
      <c r="AG65" s="105" t="str">
        <f>IF(AND(AA65="",AE65=""),"",$AG$10-SUM($AA$11:AA65)+SUM($AE$11:AE65))</f>
        <v/>
      </c>
      <c r="AH65" s="7"/>
      <c r="AJ65" s="5"/>
      <c r="AK65" s="17"/>
      <c r="AL65" s="6"/>
      <c r="AM65" s="21"/>
      <c r="AN65" s="6"/>
      <c r="AO65" s="25"/>
      <c r="AP65" s="6"/>
      <c r="AQ65" s="29"/>
      <c r="AR65" s="15"/>
      <c r="AS65" s="29"/>
      <c r="AT65" s="15"/>
      <c r="AU65" s="33" t="str">
        <f>IF(AND(AQ65="",AS65=""),"",$AU$10-SUM($AQ$11:AQ65)+SUM($AS$11:AS65))</f>
        <v/>
      </c>
      <c r="AV65" s="7"/>
      <c r="AX65" s="5"/>
      <c r="AY65" s="17"/>
      <c r="AZ65" s="6"/>
      <c r="BA65" s="21"/>
      <c r="BB65" s="6"/>
      <c r="BC65" s="25"/>
      <c r="BD65" s="6"/>
      <c r="BE65" s="122"/>
      <c r="BF65" s="6"/>
      <c r="BG65" s="29"/>
      <c r="BH65" s="15"/>
      <c r="BI65" s="100"/>
      <c r="BJ65" s="15"/>
      <c r="BK65" s="29"/>
      <c r="BL65" s="15"/>
      <c r="BM65" s="33" t="str">
        <f>IF(AND(BG65="",BK65=""),"",$BM$10-SUM($BG$11:BG65)+SUM($BK$11:BK65))</f>
        <v/>
      </c>
      <c r="BN65" s="7"/>
    </row>
    <row r="66" spans="2:66">
      <c r="B66" s="5"/>
      <c r="C66" s="18"/>
      <c r="D66" s="6"/>
      <c r="E66" s="22"/>
      <c r="F66" s="6"/>
      <c r="G66" s="26"/>
      <c r="H66" s="6"/>
      <c r="I66" s="30"/>
      <c r="J66" s="15"/>
      <c r="K66" s="30"/>
      <c r="L66" s="15"/>
      <c r="M66" s="34" t="str">
        <f>IF(AND(I66="",K66=""),"",$M$10-SUM($I$11:I66)+SUM($K$11:K66))</f>
        <v/>
      </c>
      <c r="N66" s="7"/>
      <c r="P66" s="5"/>
      <c r="Q66" s="18"/>
      <c r="R66" s="37"/>
      <c r="S66" s="22"/>
      <c r="T66" s="37"/>
      <c r="U66" s="38"/>
      <c r="V66" s="37"/>
      <c r="W66" s="124"/>
      <c r="X66" s="37"/>
      <c r="Y66" s="120"/>
      <c r="Z66" s="37"/>
      <c r="AA66" s="101"/>
      <c r="AB66" s="37"/>
      <c r="AC66" s="120"/>
      <c r="AD66" s="37"/>
      <c r="AE66" s="124"/>
      <c r="AF66" s="37"/>
      <c r="AG66" s="106" t="str">
        <f>IF(AND(AA66="",AE66=""),"",$AG$10-SUM($AA$11:AA66)+SUM($AE$11:AE66))</f>
        <v/>
      </c>
      <c r="AH66" s="7"/>
      <c r="AJ66" s="5"/>
      <c r="AK66" s="18"/>
      <c r="AL66" s="6"/>
      <c r="AM66" s="22"/>
      <c r="AN66" s="6"/>
      <c r="AO66" s="26"/>
      <c r="AP66" s="6"/>
      <c r="AQ66" s="30"/>
      <c r="AR66" s="15"/>
      <c r="AS66" s="30"/>
      <c r="AT66" s="15"/>
      <c r="AU66" s="34" t="str">
        <f>IF(AND(AQ66="",AS66=""),"",$AU$10-SUM($AQ$11:AQ66)+SUM($AS$11:AS66))</f>
        <v/>
      </c>
      <c r="AV66" s="7"/>
      <c r="AX66" s="5"/>
      <c r="AY66" s="18"/>
      <c r="AZ66" s="6"/>
      <c r="BA66" s="22"/>
      <c r="BB66" s="6"/>
      <c r="BC66" s="26"/>
      <c r="BD66" s="6"/>
      <c r="BE66" s="124"/>
      <c r="BF66" s="6"/>
      <c r="BG66" s="30"/>
      <c r="BH66" s="15"/>
      <c r="BI66" s="101"/>
      <c r="BJ66" s="15"/>
      <c r="BK66" s="30"/>
      <c r="BL66" s="15"/>
      <c r="BM66" s="34" t="str">
        <f>IF(AND(BG66="",BK66=""),"",$BM$10-SUM($BG$11:BG66)+SUM($BK$11:BK66))</f>
        <v/>
      </c>
      <c r="BN66" s="7"/>
    </row>
    <row r="67" spans="2:66">
      <c r="B67" s="5"/>
      <c r="C67" s="17"/>
      <c r="D67" s="6"/>
      <c r="E67" s="21"/>
      <c r="F67" s="6"/>
      <c r="G67" s="25"/>
      <c r="H67" s="6"/>
      <c r="I67" s="29"/>
      <c r="J67" s="15"/>
      <c r="K67" s="29"/>
      <c r="L67" s="15"/>
      <c r="M67" s="33" t="str">
        <f>IF(AND(I67="",K67=""),"",$M$10-SUM($I$11:I67)+SUM($K$11:K67))</f>
        <v/>
      </c>
      <c r="N67" s="7"/>
      <c r="P67" s="5"/>
      <c r="Q67" s="17"/>
      <c r="R67" s="37"/>
      <c r="S67" s="21"/>
      <c r="T67" s="37"/>
      <c r="U67" s="21"/>
      <c r="V67" s="37"/>
      <c r="W67" s="122"/>
      <c r="X67" s="37"/>
      <c r="Y67" s="119"/>
      <c r="Z67" s="37"/>
      <c r="AA67" s="100"/>
      <c r="AB67" s="37"/>
      <c r="AC67" s="119"/>
      <c r="AD67" s="37"/>
      <c r="AE67" s="122"/>
      <c r="AF67" s="37"/>
      <c r="AG67" s="105" t="str">
        <f>IF(AND(AA67="",AE67=""),"",$AG$10-SUM($AA$11:AA67)+SUM($AE$11:AE67))</f>
        <v/>
      </c>
      <c r="AH67" s="7"/>
      <c r="AJ67" s="5"/>
      <c r="AK67" s="17"/>
      <c r="AL67" s="6"/>
      <c r="AM67" s="21"/>
      <c r="AN67" s="6"/>
      <c r="AO67" s="25"/>
      <c r="AP67" s="6"/>
      <c r="AQ67" s="29"/>
      <c r="AR67" s="15"/>
      <c r="AS67" s="29"/>
      <c r="AT67" s="15"/>
      <c r="AU67" s="33" t="str">
        <f>IF(AND(AQ67="",AS67=""),"",$AU$10-SUM($AQ$11:AQ67)+SUM($AS$11:AS67))</f>
        <v/>
      </c>
      <c r="AV67" s="7"/>
      <c r="AX67" s="5"/>
      <c r="AY67" s="17"/>
      <c r="AZ67" s="6"/>
      <c r="BA67" s="21"/>
      <c r="BB67" s="6"/>
      <c r="BC67" s="25"/>
      <c r="BD67" s="6"/>
      <c r="BE67" s="122"/>
      <c r="BF67" s="6"/>
      <c r="BG67" s="29"/>
      <c r="BH67" s="15"/>
      <c r="BI67" s="100"/>
      <c r="BJ67" s="15"/>
      <c r="BK67" s="29"/>
      <c r="BL67" s="15"/>
      <c r="BM67" s="33" t="str">
        <f>IF(AND(BG67="",BK67=""),"",$BM$10-SUM($BG$11:BG67)+SUM($BK$11:BK67))</f>
        <v/>
      </c>
      <c r="BN67" s="7"/>
    </row>
    <row r="68" spans="2:66">
      <c r="B68" s="5"/>
      <c r="C68" s="18"/>
      <c r="D68" s="6"/>
      <c r="E68" s="22"/>
      <c r="F68" s="6"/>
      <c r="G68" s="26"/>
      <c r="H68" s="6"/>
      <c r="I68" s="30"/>
      <c r="J68" s="15"/>
      <c r="K68" s="30"/>
      <c r="L68" s="15"/>
      <c r="M68" s="34" t="str">
        <f>IF(AND(I68="",K68=""),"",$M$10-SUM($I$11:I68)+SUM($K$11:K68))</f>
        <v/>
      </c>
      <c r="N68" s="7"/>
      <c r="P68" s="5"/>
      <c r="Q68" s="18"/>
      <c r="R68" s="37"/>
      <c r="S68" s="22"/>
      <c r="T68" s="37"/>
      <c r="U68" s="38"/>
      <c r="V68" s="37"/>
      <c r="W68" s="124"/>
      <c r="X68" s="37"/>
      <c r="Y68" s="120"/>
      <c r="Z68" s="37"/>
      <c r="AA68" s="101"/>
      <c r="AB68" s="37"/>
      <c r="AC68" s="120"/>
      <c r="AD68" s="37"/>
      <c r="AE68" s="124"/>
      <c r="AF68" s="37"/>
      <c r="AG68" s="106" t="str">
        <f>IF(AND(AA68="",AE68=""),"",$AG$10-SUM($AA$11:AA68)+SUM($AE$11:AE68))</f>
        <v/>
      </c>
      <c r="AH68" s="7"/>
      <c r="AJ68" s="5"/>
      <c r="AK68" s="18"/>
      <c r="AL68" s="6"/>
      <c r="AM68" s="22"/>
      <c r="AN68" s="6"/>
      <c r="AO68" s="26"/>
      <c r="AP68" s="6"/>
      <c r="AQ68" s="30"/>
      <c r="AR68" s="15"/>
      <c r="AS68" s="30"/>
      <c r="AT68" s="15"/>
      <c r="AU68" s="34" t="str">
        <f>IF(AND(AQ68="",AS68=""),"",$AU$10-SUM($AQ$11:AQ68)+SUM($AS$11:AS68))</f>
        <v/>
      </c>
      <c r="AV68" s="7"/>
      <c r="AX68" s="5"/>
      <c r="AY68" s="18"/>
      <c r="AZ68" s="6"/>
      <c r="BA68" s="22"/>
      <c r="BB68" s="6"/>
      <c r="BC68" s="26"/>
      <c r="BD68" s="6"/>
      <c r="BE68" s="124"/>
      <c r="BF68" s="6"/>
      <c r="BG68" s="30"/>
      <c r="BH68" s="15"/>
      <c r="BI68" s="101"/>
      <c r="BJ68" s="15"/>
      <c r="BK68" s="30"/>
      <c r="BL68" s="15"/>
      <c r="BM68" s="34" t="str">
        <f>IF(AND(BG68="",BK68=""),"",$BM$10-SUM($BG$11:BG68)+SUM($BK$11:BK68))</f>
        <v/>
      </c>
      <c r="BN68" s="7"/>
    </row>
    <row r="69" spans="2:66">
      <c r="B69" s="5"/>
      <c r="C69" s="17"/>
      <c r="D69" s="6"/>
      <c r="E69" s="21"/>
      <c r="F69" s="6"/>
      <c r="G69" s="25"/>
      <c r="H69" s="6"/>
      <c r="I69" s="29"/>
      <c r="J69" s="15"/>
      <c r="K69" s="29"/>
      <c r="L69" s="15"/>
      <c r="M69" s="33" t="str">
        <f>IF(AND(I69="",K69=""),"",$M$10-SUM($I$11:I69)+SUM($K$11:K69))</f>
        <v/>
      </c>
      <c r="N69" s="7"/>
      <c r="P69" s="5"/>
      <c r="Q69" s="17"/>
      <c r="R69" s="37"/>
      <c r="S69" s="21"/>
      <c r="T69" s="37"/>
      <c r="U69" s="21"/>
      <c r="V69" s="37"/>
      <c r="W69" s="122"/>
      <c r="X69" s="37"/>
      <c r="Y69" s="119"/>
      <c r="Z69" s="37"/>
      <c r="AA69" s="100"/>
      <c r="AB69" s="37"/>
      <c r="AC69" s="119"/>
      <c r="AD69" s="37"/>
      <c r="AE69" s="122"/>
      <c r="AF69" s="37"/>
      <c r="AG69" s="105" t="str">
        <f>IF(AND(AA69="",AE69=""),"",$AG$10-SUM($AA$11:AA69)+SUM($AE$11:AE69))</f>
        <v/>
      </c>
      <c r="AH69" s="7"/>
      <c r="AJ69" s="5"/>
      <c r="AK69" s="17"/>
      <c r="AL69" s="6"/>
      <c r="AM69" s="21"/>
      <c r="AN69" s="6"/>
      <c r="AO69" s="25"/>
      <c r="AP69" s="6"/>
      <c r="AQ69" s="29"/>
      <c r="AR69" s="15"/>
      <c r="AS69" s="29"/>
      <c r="AT69" s="15"/>
      <c r="AU69" s="33" t="str">
        <f>IF(AND(AQ69="",AS69=""),"",$AU$10-SUM($AQ$11:AQ69)+SUM($AS$11:AS69))</f>
        <v/>
      </c>
      <c r="AV69" s="7"/>
      <c r="AX69" s="5"/>
      <c r="AY69" s="17"/>
      <c r="AZ69" s="6"/>
      <c r="BA69" s="21"/>
      <c r="BB69" s="6"/>
      <c r="BC69" s="25"/>
      <c r="BD69" s="6"/>
      <c r="BE69" s="122"/>
      <c r="BF69" s="6"/>
      <c r="BG69" s="29"/>
      <c r="BH69" s="15"/>
      <c r="BI69" s="100"/>
      <c r="BJ69" s="15"/>
      <c r="BK69" s="29"/>
      <c r="BL69" s="15"/>
      <c r="BM69" s="33" t="str">
        <f>IF(AND(BG69="",BK69=""),"",$BM$10-SUM($BG$11:BG69)+SUM($BK$11:BK69))</f>
        <v/>
      </c>
      <c r="BN69" s="7"/>
    </row>
    <row r="70" spans="2:66">
      <c r="B70" s="5"/>
      <c r="C70" s="18"/>
      <c r="D70" s="6"/>
      <c r="E70" s="22"/>
      <c r="F70" s="6"/>
      <c r="G70" s="26"/>
      <c r="H70" s="6"/>
      <c r="I70" s="30"/>
      <c r="J70" s="15"/>
      <c r="K70" s="30"/>
      <c r="L70" s="15"/>
      <c r="M70" s="34" t="str">
        <f>IF(AND(I70="",K70=""),"",$M$10-SUM($I$11:I70)+SUM($K$11:K70))</f>
        <v/>
      </c>
      <c r="N70" s="7"/>
      <c r="P70" s="5"/>
      <c r="Q70" s="18"/>
      <c r="R70" s="37"/>
      <c r="S70" s="22"/>
      <c r="T70" s="37"/>
      <c r="U70" s="38"/>
      <c r="V70" s="37"/>
      <c r="W70" s="124"/>
      <c r="X70" s="37"/>
      <c r="Y70" s="120"/>
      <c r="Z70" s="37"/>
      <c r="AA70" s="101"/>
      <c r="AB70" s="37"/>
      <c r="AC70" s="120"/>
      <c r="AD70" s="37"/>
      <c r="AE70" s="124"/>
      <c r="AF70" s="37"/>
      <c r="AG70" s="106" t="str">
        <f>IF(AND(AA70="",AE70=""),"",$AG$10-SUM($AA$11:AA70)+SUM($AE$11:AE70))</f>
        <v/>
      </c>
      <c r="AH70" s="7"/>
      <c r="AJ70" s="5"/>
      <c r="AK70" s="18"/>
      <c r="AL70" s="6"/>
      <c r="AM70" s="22"/>
      <c r="AN70" s="6"/>
      <c r="AO70" s="26"/>
      <c r="AP70" s="6"/>
      <c r="AQ70" s="30"/>
      <c r="AR70" s="15"/>
      <c r="AS70" s="30"/>
      <c r="AT70" s="15"/>
      <c r="AU70" s="34" t="str">
        <f>IF(AND(AQ70="",AS70=""),"",$AU$10-SUM($AQ$11:AQ70)+SUM($AS$11:AS70))</f>
        <v/>
      </c>
      <c r="AV70" s="7"/>
      <c r="AX70" s="5"/>
      <c r="AY70" s="18"/>
      <c r="AZ70" s="6"/>
      <c r="BA70" s="22"/>
      <c r="BB70" s="6"/>
      <c r="BC70" s="26"/>
      <c r="BD70" s="6"/>
      <c r="BE70" s="124"/>
      <c r="BF70" s="6"/>
      <c r="BG70" s="30"/>
      <c r="BH70" s="15"/>
      <c r="BI70" s="101"/>
      <c r="BJ70" s="15"/>
      <c r="BK70" s="30"/>
      <c r="BL70" s="15"/>
      <c r="BM70" s="34" t="str">
        <f>IF(AND(BG70="",BK70=""),"",$BM$10-SUM($BG$11:BG70)+SUM($BK$11:BK70))</f>
        <v/>
      </c>
      <c r="BN70" s="7"/>
    </row>
    <row r="71" spans="2:66">
      <c r="B71" s="5"/>
      <c r="C71" s="17"/>
      <c r="D71" s="6"/>
      <c r="E71" s="21"/>
      <c r="F71" s="6"/>
      <c r="G71" s="25"/>
      <c r="H71" s="6"/>
      <c r="I71" s="29"/>
      <c r="J71" s="15"/>
      <c r="K71" s="29"/>
      <c r="L71" s="15"/>
      <c r="M71" s="33" t="str">
        <f>IF(AND(I71="",K71=""),"",$M$10-SUM($I$11:I71)+SUM($K$11:K71))</f>
        <v/>
      </c>
      <c r="N71" s="7"/>
      <c r="P71" s="5"/>
      <c r="Q71" s="17"/>
      <c r="R71" s="37"/>
      <c r="S71" s="21"/>
      <c r="T71" s="37"/>
      <c r="U71" s="21"/>
      <c r="V71" s="37"/>
      <c r="W71" s="122"/>
      <c r="X71" s="37"/>
      <c r="Y71" s="119"/>
      <c r="Z71" s="37"/>
      <c r="AA71" s="100"/>
      <c r="AB71" s="37"/>
      <c r="AC71" s="119"/>
      <c r="AD71" s="37"/>
      <c r="AE71" s="122"/>
      <c r="AF71" s="37"/>
      <c r="AG71" s="105" t="str">
        <f>IF(AND(AA71="",AE71=""),"",$AG$10-SUM($AA$11:AA71)+SUM($AE$11:AE71))</f>
        <v/>
      </c>
      <c r="AH71" s="7"/>
      <c r="AJ71" s="5"/>
      <c r="AK71" s="17"/>
      <c r="AL71" s="6"/>
      <c r="AM71" s="21"/>
      <c r="AN71" s="6"/>
      <c r="AO71" s="25"/>
      <c r="AP71" s="6"/>
      <c r="AQ71" s="29"/>
      <c r="AR71" s="15"/>
      <c r="AS71" s="29"/>
      <c r="AT71" s="15"/>
      <c r="AU71" s="33" t="str">
        <f>IF(AND(AQ71="",AS71=""),"",$AU$10-SUM($AQ$11:AQ71)+SUM($AS$11:AS71))</f>
        <v/>
      </c>
      <c r="AV71" s="7"/>
      <c r="AX71" s="5"/>
      <c r="AY71" s="17"/>
      <c r="AZ71" s="6"/>
      <c r="BA71" s="21"/>
      <c r="BB71" s="6"/>
      <c r="BC71" s="25"/>
      <c r="BD71" s="6"/>
      <c r="BE71" s="122"/>
      <c r="BF71" s="6"/>
      <c r="BG71" s="29"/>
      <c r="BH71" s="15"/>
      <c r="BI71" s="100"/>
      <c r="BJ71" s="15"/>
      <c r="BK71" s="29"/>
      <c r="BL71" s="15"/>
      <c r="BM71" s="33" t="str">
        <f>IF(AND(BG71="",BK71=""),"",$BM$10-SUM($BG$11:BG71)+SUM($BK$11:BK71))</f>
        <v/>
      </c>
      <c r="BN71" s="7"/>
    </row>
    <row r="72" spans="2:66">
      <c r="B72" s="5"/>
      <c r="C72" s="18"/>
      <c r="D72" s="6"/>
      <c r="E72" s="22"/>
      <c r="F72" s="6"/>
      <c r="G72" s="26"/>
      <c r="H72" s="6"/>
      <c r="I72" s="30"/>
      <c r="J72" s="15"/>
      <c r="K72" s="30"/>
      <c r="L72" s="15"/>
      <c r="M72" s="34" t="str">
        <f>IF(AND(I72="",K72=""),"",$M$10-SUM($I$11:I72)+SUM($K$11:K72))</f>
        <v/>
      </c>
      <c r="N72" s="7"/>
      <c r="P72" s="5"/>
      <c r="Q72" s="18"/>
      <c r="R72" s="37"/>
      <c r="S72" s="22"/>
      <c r="T72" s="37"/>
      <c r="U72" s="38"/>
      <c r="V72" s="37"/>
      <c r="W72" s="124"/>
      <c r="X72" s="37"/>
      <c r="Y72" s="120"/>
      <c r="Z72" s="37"/>
      <c r="AA72" s="101"/>
      <c r="AB72" s="37"/>
      <c r="AC72" s="120"/>
      <c r="AD72" s="37"/>
      <c r="AE72" s="124"/>
      <c r="AF72" s="37"/>
      <c r="AG72" s="106" t="str">
        <f>IF(AND(AA72="",AE72=""),"",$AG$10-SUM($AA$11:AA72)+SUM($AE$11:AE72))</f>
        <v/>
      </c>
      <c r="AH72" s="7"/>
      <c r="AJ72" s="5"/>
      <c r="AK72" s="18"/>
      <c r="AL72" s="6"/>
      <c r="AM72" s="22"/>
      <c r="AN72" s="6"/>
      <c r="AO72" s="26"/>
      <c r="AP72" s="6"/>
      <c r="AQ72" s="30"/>
      <c r="AR72" s="15"/>
      <c r="AS72" s="30"/>
      <c r="AT72" s="15"/>
      <c r="AU72" s="34" t="str">
        <f>IF(AND(AQ72="",AS72=""),"",$AU$10-SUM($AQ$11:AQ72)+SUM($AS$11:AS72))</f>
        <v/>
      </c>
      <c r="AV72" s="7"/>
      <c r="AX72" s="5"/>
      <c r="AY72" s="18"/>
      <c r="AZ72" s="6"/>
      <c r="BA72" s="22"/>
      <c r="BB72" s="6"/>
      <c r="BC72" s="26"/>
      <c r="BD72" s="6"/>
      <c r="BE72" s="124"/>
      <c r="BF72" s="6"/>
      <c r="BG72" s="30"/>
      <c r="BH72" s="15"/>
      <c r="BI72" s="101"/>
      <c r="BJ72" s="15"/>
      <c r="BK72" s="30"/>
      <c r="BL72" s="15"/>
      <c r="BM72" s="34" t="str">
        <f>IF(AND(BG72="",BK72=""),"",$BM$10-SUM($BG$11:BG72)+SUM($BK$11:BK72))</f>
        <v/>
      </c>
      <c r="BN72" s="7"/>
    </row>
    <row r="73" spans="2:66">
      <c r="B73" s="5"/>
      <c r="C73" s="17"/>
      <c r="D73" s="6"/>
      <c r="E73" s="21"/>
      <c r="F73" s="6"/>
      <c r="G73" s="25"/>
      <c r="H73" s="6"/>
      <c r="I73" s="29"/>
      <c r="J73" s="15"/>
      <c r="K73" s="29"/>
      <c r="L73" s="15"/>
      <c r="M73" s="33" t="str">
        <f>IF(AND(I73="",K73=""),"",$M$10-SUM($I$11:I73)+SUM($K$11:K73))</f>
        <v/>
      </c>
      <c r="N73" s="7"/>
      <c r="P73" s="5"/>
      <c r="Q73" s="17"/>
      <c r="R73" s="37"/>
      <c r="S73" s="21"/>
      <c r="T73" s="37"/>
      <c r="U73" s="21"/>
      <c r="V73" s="37"/>
      <c r="W73" s="122"/>
      <c r="X73" s="37"/>
      <c r="Y73" s="119"/>
      <c r="Z73" s="37"/>
      <c r="AA73" s="100"/>
      <c r="AB73" s="37"/>
      <c r="AC73" s="119"/>
      <c r="AD73" s="37"/>
      <c r="AE73" s="122"/>
      <c r="AF73" s="37"/>
      <c r="AG73" s="105" t="str">
        <f>IF(AND(AA73="",AE73=""),"",$AG$10-SUM($AA$11:AA73)+SUM($AE$11:AE73))</f>
        <v/>
      </c>
      <c r="AH73" s="7"/>
      <c r="AJ73" s="5"/>
      <c r="AK73" s="17"/>
      <c r="AL73" s="6"/>
      <c r="AM73" s="21"/>
      <c r="AN73" s="6"/>
      <c r="AO73" s="25"/>
      <c r="AP73" s="6"/>
      <c r="AQ73" s="29"/>
      <c r="AR73" s="15"/>
      <c r="AS73" s="29"/>
      <c r="AT73" s="15"/>
      <c r="AU73" s="33" t="str">
        <f>IF(AND(AQ73="",AS73=""),"",$AU$10-SUM($AQ$11:AQ73)+SUM($AS$11:AS73))</f>
        <v/>
      </c>
      <c r="AV73" s="7"/>
      <c r="AX73" s="5"/>
      <c r="AY73" s="17"/>
      <c r="AZ73" s="6"/>
      <c r="BA73" s="21"/>
      <c r="BB73" s="6"/>
      <c r="BC73" s="25"/>
      <c r="BD73" s="6"/>
      <c r="BE73" s="122"/>
      <c r="BF73" s="6"/>
      <c r="BG73" s="29"/>
      <c r="BH73" s="15"/>
      <c r="BI73" s="100"/>
      <c r="BJ73" s="15"/>
      <c r="BK73" s="29"/>
      <c r="BL73" s="15"/>
      <c r="BM73" s="33" t="str">
        <f>IF(AND(BG73="",BK73=""),"",$BM$10-SUM($BG$11:BG73)+SUM($BK$11:BK73))</f>
        <v/>
      </c>
      <c r="BN73" s="7"/>
    </row>
    <row r="74" spans="2:66">
      <c r="B74" s="5"/>
      <c r="C74" s="18"/>
      <c r="D74" s="6"/>
      <c r="E74" s="22"/>
      <c r="F74" s="6"/>
      <c r="G74" s="26"/>
      <c r="H74" s="6"/>
      <c r="I74" s="30"/>
      <c r="J74" s="15"/>
      <c r="K74" s="30"/>
      <c r="L74" s="15"/>
      <c r="M74" s="34" t="str">
        <f>IF(AND(I74="",K74=""),"",$M$10-SUM($I$11:I74)+SUM($K$11:K74))</f>
        <v/>
      </c>
      <c r="N74" s="7"/>
      <c r="P74" s="5"/>
      <c r="Q74" s="18"/>
      <c r="R74" s="37"/>
      <c r="S74" s="22"/>
      <c r="T74" s="37"/>
      <c r="U74" s="38"/>
      <c r="V74" s="37"/>
      <c r="W74" s="124"/>
      <c r="X74" s="37"/>
      <c r="Y74" s="120"/>
      <c r="Z74" s="37"/>
      <c r="AA74" s="101"/>
      <c r="AB74" s="37"/>
      <c r="AC74" s="120"/>
      <c r="AD74" s="37"/>
      <c r="AE74" s="124"/>
      <c r="AF74" s="37"/>
      <c r="AG74" s="106" t="str">
        <f>IF(AND(AA74="",AE74=""),"",$AG$10-SUM($AA$11:AA74)+SUM($AE$11:AE74))</f>
        <v/>
      </c>
      <c r="AH74" s="7"/>
      <c r="AJ74" s="5"/>
      <c r="AK74" s="18"/>
      <c r="AL74" s="6"/>
      <c r="AM74" s="22"/>
      <c r="AN74" s="6"/>
      <c r="AO74" s="26"/>
      <c r="AP74" s="6"/>
      <c r="AQ74" s="30"/>
      <c r="AR74" s="15"/>
      <c r="AS74" s="30"/>
      <c r="AT74" s="15"/>
      <c r="AU74" s="34" t="str">
        <f>IF(AND(AQ74="",AS74=""),"",$AU$10-SUM($AQ$11:AQ74)+SUM($AS$11:AS74))</f>
        <v/>
      </c>
      <c r="AV74" s="7"/>
      <c r="AX74" s="5"/>
      <c r="AY74" s="18"/>
      <c r="AZ74" s="6"/>
      <c r="BA74" s="22"/>
      <c r="BB74" s="6"/>
      <c r="BC74" s="26"/>
      <c r="BD74" s="6"/>
      <c r="BE74" s="124"/>
      <c r="BF74" s="6"/>
      <c r="BG74" s="30"/>
      <c r="BH74" s="15"/>
      <c r="BI74" s="101"/>
      <c r="BJ74" s="15"/>
      <c r="BK74" s="30"/>
      <c r="BL74" s="15"/>
      <c r="BM74" s="34" t="str">
        <f>IF(AND(BG74="",BK74=""),"",$BM$10-SUM($BG$11:BG74)+SUM($BK$11:BK74))</f>
        <v/>
      </c>
      <c r="BN74" s="7"/>
    </row>
    <row r="75" spans="2:66">
      <c r="B75" s="5"/>
      <c r="C75" s="17"/>
      <c r="D75" s="6"/>
      <c r="E75" s="21"/>
      <c r="F75" s="6"/>
      <c r="G75" s="25"/>
      <c r="H75" s="6"/>
      <c r="I75" s="29"/>
      <c r="J75" s="15"/>
      <c r="K75" s="29"/>
      <c r="L75" s="15"/>
      <c r="M75" s="33" t="str">
        <f>IF(AND(I75="",K75=""),"",$M$10-SUM($I$11:I75)+SUM($K$11:K75))</f>
        <v/>
      </c>
      <c r="N75" s="7"/>
      <c r="P75" s="5"/>
      <c r="Q75" s="17"/>
      <c r="R75" s="37"/>
      <c r="S75" s="21"/>
      <c r="T75" s="37"/>
      <c r="U75" s="21"/>
      <c r="V75" s="37"/>
      <c r="W75" s="122"/>
      <c r="X75" s="37"/>
      <c r="Y75" s="119"/>
      <c r="Z75" s="37"/>
      <c r="AA75" s="100"/>
      <c r="AB75" s="37"/>
      <c r="AC75" s="119"/>
      <c r="AD75" s="37"/>
      <c r="AE75" s="122"/>
      <c r="AF75" s="37"/>
      <c r="AG75" s="105" t="str">
        <f>IF(AND(AA75="",AE75=""),"",$AG$10-SUM($AA$11:AA75)+SUM($AE$11:AE75))</f>
        <v/>
      </c>
      <c r="AH75" s="7"/>
      <c r="AJ75" s="5"/>
      <c r="AK75" s="17"/>
      <c r="AL75" s="6"/>
      <c r="AM75" s="21"/>
      <c r="AN75" s="6"/>
      <c r="AO75" s="25"/>
      <c r="AP75" s="6"/>
      <c r="AQ75" s="29"/>
      <c r="AR75" s="15"/>
      <c r="AS75" s="29"/>
      <c r="AT75" s="15"/>
      <c r="AU75" s="33" t="str">
        <f>IF(AND(AQ75="",AS75=""),"",$AU$10-SUM($AQ$11:AQ75)+SUM($AS$11:AS75))</f>
        <v/>
      </c>
      <c r="AV75" s="7"/>
      <c r="AX75" s="5"/>
      <c r="AY75" s="17"/>
      <c r="AZ75" s="6"/>
      <c r="BA75" s="21"/>
      <c r="BB75" s="6"/>
      <c r="BC75" s="25"/>
      <c r="BD75" s="6"/>
      <c r="BE75" s="122"/>
      <c r="BF75" s="6"/>
      <c r="BG75" s="29"/>
      <c r="BH75" s="15"/>
      <c r="BI75" s="100"/>
      <c r="BJ75" s="15"/>
      <c r="BK75" s="29"/>
      <c r="BL75" s="15"/>
      <c r="BM75" s="33" t="str">
        <f>IF(AND(BG75="",BK75=""),"",$BM$10-SUM($BG$11:BG75)+SUM($BK$11:BK75))</f>
        <v/>
      </c>
      <c r="BN75" s="7"/>
    </row>
    <row r="76" spans="2:66">
      <c r="B76" s="5"/>
      <c r="C76" s="18"/>
      <c r="D76" s="6"/>
      <c r="E76" s="22"/>
      <c r="F76" s="6"/>
      <c r="G76" s="26"/>
      <c r="H76" s="6"/>
      <c r="I76" s="30"/>
      <c r="J76" s="15"/>
      <c r="K76" s="30"/>
      <c r="L76" s="15"/>
      <c r="M76" s="34" t="str">
        <f>IF(AND(I76="",K76=""),"",$M$10-SUM($I$11:I76)+SUM($K$11:K76))</f>
        <v/>
      </c>
      <c r="N76" s="7"/>
      <c r="P76" s="5"/>
      <c r="Q76" s="18"/>
      <c r="R76" s="37"/>
      <c r="S76" s="22"/>
      <c r="T76" s="37"/>
      <c r="U76" s="38"/>
      <c r="V76" s="37"/>
      <c r="W76" s="124"/>
      <c r="X76" s="37"/>
      <c r="Y76" s="120"/>
      <c r="Z76" s="37"/>
      <c r="AA76" s="101"/>
      <c r="AB76" s="37"/>
      <c r="AC76" s="120"/>
      <c r="AD76" s="37"/>
      <c r="AE76" s="124"/>
      <c r="AF76" s="37"/>
      <c r="AG76" s="106" t="str">
        <f>IF(AND(AA76="",AE76=""),"",$AG$10-SUM($AA$11:AA76)+SUM($AE$11:AE76))</f>
        <v/>
      </c>
      <c r="AH76" s="7"/>
      <c r="AJ76" s="5"/>
      <c r="AK76" s="18"/>
      <c r="AL76" s="6"/>
      <c r="AM76" s="22"/>
      <c r="AN76" s="6"/>
      <c r="AO76" s="26"/>
      <c r="AP76" s="6"/>
      <c r="AQ76" s="30"/>
      <c r="AR76" s="15"/>
      <c r="AS76" s="30"/>
      <c r="AT76" s="15"/>
      <c r="AU76" s="34" t="str">
        <f>IF(AND(AQ76="",AS76=""),"",$AU$10-SUM($AQ$11:AQ76)+SUM($AS$11:AS76))</f>
        <v/>
      </c>
      <c r="AV76" s="7"/>
      <c r="AX76" s="5"/>
      <c r="AY76" s="18"/>
      <c r="AZ76" s="6"/>
      <c r="BA76" s="22"/>
      <c r="BB76" s="6"/>
      <c r="BC76" s="26"/>
      <c r="BD76" s="6"/>
      <c r="BE76" s="124"/>
      <c r="BF76" s="6"/>
      <c r="BG76" s="30"/>
      <c r="BH76" s="15"/>
      <c r="BI76" s="101"/>
      <c r="BJ76" s="15"/>
      <c r="BK76" s="30"/>
      <c r="BL76" s="15"/>
      <c r="BM76" s="34" t="str">
        <f>IF(AND(BG76="",BK76=""),"",$BM$10-SUM($BG$11:BG76)+SUM($BK$11:BK76))</f>
        <v/>
      </c>
      <c r="BN76" s="7"/>
    </row>
    <row r="77" spans="2:66">
      <c r="B77" s="5"/>
      <c r="C77" s="17"/>
      <c r="D77" s="6"/>
      <c r="E77" s="21"/>
      <c r="F77" s="6"/>
      <c r="G77" s="25"/>
      <c r="H77" s="6"/>
      <c r="I77" s="29"/>
      <c r="J77" s="15"/>
      <c r="K77" s="29"/>
      <c r="L77" s="15"/>
      <c r="M77" s="33" t="str">
        <f>IF(AND(I77="",K77=""),"",$M$10-SUM($I$11:I77)+SUM($K$11:K77))</f>
        <v/>
      </c>
      <c r="N77" s="7"/>
      <c r="P77" s="5"/>
      <c r="Q77" s="17"/>
      <c r="R77" s="37"/>
      <c r="S77" s="21"/>
      <c r="T77" s="37"/>
      <c r="U77" s="21"/>
      <c r="V77" s="37"/>
      <c r="W77" s="122"/>
      <c r="X77" s="37"/>
      <c r="Y77" s="119"/>
      <c r="Z77" s="37"/>
      <c r="AA77" s="100"/>
      <c r="AB77" s="37"/>
      <c r="AC77" s="119"/>
      <c r="AD77" s="37"/>
      <c r="AE77" s="122"/>
      <c r="AF77" s="37"/>
      <c r="AG77" s="105" t="str">
        <f>IF(AND(AA77="",AE77=""),"",$AG$10-SUM($AA$11:AA77)+SUM($AE$11:AE77))</f>
        <v/>
      </c>
      <c r="AH77" s="7"/>
      <c r="AJ77" s="5"/>
      <c r="AK77" s="17"/>
      <c r="AL77" s="6"/>
      <c r="AM77" s="21"/>
      <c r="AN77" s="6"/>
      <c r="AO77" s="25"/>
      <c r="AP77" s="6"/>
      <c r="AQ77" s="29"/>
      <c r="AR77" s="15"/>
      <c r="AS77" s="29"/>
      <c r="AT77" s="15"/>
      <c r="AU77" s="33" t="str">
        <f>IF(AND(AQ77="",AS77=""),"",$AU$10-SUM($AQ$11:AQ77)+SUM($AS$11:AS77))</f>
        <v/>
      </c>
      <c r="AV77" s="7"/>
      <c r="AX77" s="5"/>
      <c r="AY77" s="17"/>
      <c r="AZ77" s="6"/>
      <c r="BA77" s="21"/>
      <c r="BB77" s="6"/>
      <c r="BC77" s="25"/>
      <c r="BD77" s="6"/>
      <c r="BE77" s="122"/>
      <c r="BF77" s="6"/>
      <c r="BG77" s="29"/>
      <c r="BH77" s="15"/>
      <c r="BI77" s="100"/>
      <c r="BJ77" s="15"/>
      <c r="BK77" s="29"/>
      <c r="BL77" s="15"/>
      <c r="BM77" s="33" t="str">
        <f>IF(AND(BG77="",BK77=""),"",$BM$10-SUM($BG$11:BG77)+SUM($BK$11:BK77))</f>
        <v/>
      </c>
      <c r="BN77" s="7"/>
    </row>
    <row r="78" spans="2:66">
      <c r="B78" s="5"/>
      <c r="C78" s="18"/>
      <c r="D78" s="6"/>
      <c r="E78" s="22"/>
      <c r="F78" s="6"/>
      <c r="G78" s="26"/>
      <c r="H78" s="6"/>
      <c r="I78" s="30"/>
      <c r="J78" s="15"/>
      <c r="K78" s="30"/>
      <c r="L78" s="15"/>
      <c r="M78" s="34" t="str">
        <f>IF(AND(I78="",K78=""),"",$M$10-SUM($I$11:I78)+SUM($K$11:K78))</f>
        <v/>
      </c>
      <c r="N78" s="7"/>
      <c r="P78" s="5"/>
      <c r="Q78" s="18"/>
      <c r="R78" s="37"/>
      <c r="S78" s="22"/>
      <c r="T78" s="37"/>
      <c r="U78" s="38"/>
      <c r="V78" s="37"/>
      <c r="W78" s="124"/>
      <c r="X78" s="37"/>
      <c r="Y78" s="120"/>
      <c r="Z78" s="37"/>
      <c r="AA78" s="101"/>
      <c r="AB78" s="37"/>
      <c r="AC78" s="120"/>
      <c r="AD78" s="37"/>
      <c r="AE78" s="124"/>
      <c r="AF78" s="37"/>
      <c r="AG78" s="106" t="str">
        <f>IF(AND(AA78="",AE78=""),"",$AG$10-SUM($AA$11:AA78)+SUM($AE$11:AE78))</f>
        <v/>
      </c>
      <c r="AH78" s="7"/>
      <c r="AJ78" s="5"/>
      <c r="AK78" s="18"/>
      <c r="AL78" s="6"/>
      <c r="AM78" s="22"/>
      <c r="AN78" s="6"/>
      <c r="AO78" s="26"/>
      <c r="AP78" s="6"/>
      <c r="AQ78" s="30"/>
      <c r="AR78" s="15"/>
      <c r="AS78" s="30"/>
      <c r="AT78" s="15"/>
      <c r="AU78" s="34" t="str">
        <f>IF(AND(AQ78="",AS78=""),"",$AU$10-SUM($AQ$11:AQ78)+SUM($AS$11:AS78))</f>
        <v/>
      </c>
      <c r="AV78" s="7"/>
      <c r="AX78" s="5"/>
      <c r="AY78" s="18"/>
      <c r="AZ78" s="6"/>
      <c r="BA78" s="22"/>
      <c r="BB78" s="6"/>
      <c r="BC78" s="26"/>
      <c r="BD78" s="6"/>
      <c r="BE78" s="124"/>
      <c r="BF78" s="6"/>
      <c r="BG78" s="30"/>
      <c r="BH78" s="15"/>
      <c r="BI78" s="101"/>
      <c r="BJ78" s="15"/>
      <c r="BK78" s="30"/>
      <c r="BL78" s="15"/>
      <c r="BM78" s="34" t="str">
        <f>IF(AND(BG78="",BK78=""),"",$BM$10-SUM($BG$11:BG78)+SUM($BK$11:BK78))</f>
        <v/>
      </c>
      <c r="BN78" s="7"/>
    </row>
    <row r="79" spans="2:66">
      <c r="B79" s="5"/>
      <c r="C79" s="17"/>
      <c r="D79" s="6"/>
      <c r="E79" s="21"/>
      <c r="F79" s="6"/>
      <c r="G79" s="25"/>
      <c r="H79" s="6"/>
      <c r="I79" s="29"/>
      <c r="J79" s="15"/>
      <c r="K79" s="29"/>
      <c r="L79" s="15"/>
      <c r="M79" s="33" t="str">
        <f>IF(AND(I79="",K79=""),"",$M$10-SUM($I$11:I79)+SUM($K$11:K79))</f>
        <v/>
      </c>
      <c r="N79" s="7"/>
      <c r="P79" s="5"/>
      <c r="Q79" s="17"/>
      <c r="R79" s="37"/>
      <c r="S79" s="21"/>
      <c r="T79" s="37"/>
      <c r="U79" s="21"/>
      <c r="V79" s="37"/>
      <c r="W79" s="122"/>
      <c r="X79" s="37"/>
      <c r="Y79" s="119"/>
      <c r="Z79" s="37"/>
      <c r="AA79" s="100"/>
      <c r="AB79" s="37"/>
      <c r="AC79" s="119"/>
      <c r="AD79" s="37"/>
      <c r="AE79" s="122"/>
      <c r="AF79" s="37"/>
      <c r="AG79" s="105" t="str">
        <f>IF(AND(AA79="",AE79=""),"",$AG$10-SUM($AA$11:AA79)+SUM($AE$11:AE79))</f>
        <v/>
      </c>
      <c r="AH79" s="7"/>
      <c r="AJ79" s="5"/>
      <c r="AK79" s="17"/>
      <c r="AL79" s="6"/>
      <c r="AM79" s="21"/>
      <c r="AN79" s="6"/>
      <c r="AO79" s="25"/>
      <c r="AP79" s="6"/>
      <c r="AQ79" s="29"/>
      <c r="AR79" s="15"/>
      <c r="AS79" s="29"/>
      <c r="AT79" s="15"/>
      <c r="AU79" s="33" t="str">
        <f>IF(AND(AQ79="",AS79=""),"",$AU$10-SUM($AQ$11:AQ79)+SUM($AS$11:AS79))</f>
        <v/>
      </c>
      <c r="AV79" s="7"/>
      <c r="AX79" s="5"/>
      <c r="AY79" s="17"/>
      <c r="AZ79" s="6"/>
      <c r="BA79" s="21"/>
      <c r="BB79" s="6"/>
      <c r="BC79" s="25"/>
      <c r="BD79" s="6"/>
      <c r="BE79" s="122"/>
      <c r="BF79" s="6"/>
      <c r="BG79" s="29"/>
      <c r="BH79" s="15"/>
      <c r="BI79" s="100"/>
      <c r="BJ79" s="15"/>
      <c r="BK79" s="29"/>
      <c r="BL79" s="15"/>
      <c r="BM79" s="33" t="str">
        <f>IF(AND(BG79="",BK79=""),"",$BM$10-SUM($BG$11:BG79)+SUM($BK$11:BK79))</f>
        <v/>
      </c>
      <c r="BN79" s="7"/>
    </row>
    <row r="80" spans="2:66">
      <c r="B80" s="5"/>
      <c r="C80" s="18"/>
      <c r="D80" s="6"/>
      <c r="E80" s="22"/>
      <c r="F80" s="6"/>
      <c r="G80" s="26"/>
      <c r="H80" s="6"/>
      <c r="I80" s="30"/>
      <c r="J80" s="15"/>
      <c r="K80" s="30"/>
      <c r="L80" s="15"/>
      <c r="M80" s="34" t="str">
        <f>IF(AND(I80="",K80=""),"",$M$10-SUM($I$11:I80)+SUM($K$11:K80))</f>
        <v/>
      </c>
      <c r="N80" s="7"/>
      <c r="P80" s="5"/>
      <c r="Q80" s="18"/>
      <c r="R80" s="37"/>
      <c r="S80" s="22"/>
      <c r="T80" s="37"/>
      <c r="U80" s="38"/>
      <c r="V80" s="37"/>
      <c r="W80" s="124"/>
      <c r="X80" s="37"/>
      <c r="Y80" s="120"/>
      <c r="Z80" s="37"/>
      <c r="AA80" s="101"/>
      <c r="AB80" s="37"/>
      <c r="AC80" s="120"/>
      <c r="AD80" s="37"/>
      <c r="AE80" s="124"/>
      <c r="AF80" s="37"/>
      <c r="AG80" s="106" t="str">
        <f>IF(AND(AA80="",AE80=""),"",$AG$10-SUM($AA$11:AA80)+SUM($AE$11:AE80))</f>
        <v/>
      </c>
      <c r="AH80" s="7"/>
      <c r="AJ80" s="5"/>
      <c r="AK80" s="18"/>
      <c r="AL80" s="6"/>
      <c r="AM80" s="22"/>
      <c r="AN80" s="6"/>
      <c r="AO80" s="26"/>
      <c r="AP80" s="6"/>
      <c r="AQ80" s="30"/>
      <c r="AR80" s="15"/>
      <c r="AS80" s="30"/>
      <c r="AT80" s="15"/>
      <c r="AU80" s="34" t="str">
        <f>IF(AND(AQ80="",AS80=""),"",$AU$10-SUM($AQ$11:AQ80)+SUM($AS$11:AS80))</f>
        <v/>
      </c>
      <c r="AV80" s="7"/>
      <c r="AX80" s="5"/>
      <c r="AY80" s="18"/>
      <c r="AZ80" s="6"/>
      <c r="BA80" s="22"/>
      <c r="BB80" s="6"/>
      <c r="BC80" s="26"/>
      <c r="BD80" s="6"/>
      <c r="BE80" s="124"/>
      <c r="BF80" s="6"/>
      <c r="BG80" s="30"/>
      <c r="BH80" s="15"/>
      <c r="BI80" s="101"/>
      <c r="BJ80" s="15"/>
      <c r="BK80" s="30"/>
      <c r="BL80" s="15"/>
      <c r="BM80" s="34" t="str">
        <f>IF(AND(BG80="",BK80=""),"",$BM$10-SUM($BG$11:BG80)+SUM($BK$11:BK80))</f>
        <v/>
      </c>
      <c r="BN80" s="7"/>
    </row>
    <row r="81" spans="2:66">
      <c r="B81" s="5"/>
      <c r="C81" s="17"/>
      <c r="D81" s="6"/>
      <c r="E81" s="21"/>
      <c r="F81" s="6"/>
      <c r="G81" s="25"/>
      <c r="H81" s="6"/>
      <c r="I81" s="29"/>
      <c r="J81" s="15"/>
      <c r="K81" s="29"/>
      <c r="L81" s="15"/>
      <c r="M81" s="33" t="str">
        <f>IF(AND(I81="",K81=""),"",$M$10-SUM($I$11:I81)+SUM($K$11:K81))</f>
        <v/>
      </c>
      <c r="N81" s="7"/>
      <c r="P81" s="5"/>
      <c r="Q81" s="17"/>
      <c r="R81" s="37"/>
      <c r="S81" s="21"/>
      <c r="T81" s="37"/>
      <c r="U81" s="21"/>
      <c r="V81" s="37"/>
      <c r="W81" s="122"/>
      <c r="X81" s="37"/>
      <c r="Y81" s="119"/>
      <c r="Z81" s="37"/>
      <c r="AA81" s="100"/>
      <c r="AB81" s="37"/>
      <c r="AC81" s="119"/>
      <c r="AD81" s="37"/>
      <c r="AE81" s="122"/>
      <c r="AF81" s="37"/>
      <c r="AG81" s="105" t="str">
        <f>IF(AND(AA81="",AE81=""),"",$AG$10-SUM($AA$11:AA81)+SUM($AE$11:AE81))</f>
        <v/>
      </c>
      <c r="AH81" s="7"/>
      <c r="AJ81" s="5"/>
      <c r="AK81" s="17"/>
      <c r="AL81" s="6"/>
      <c r="AM81" s="21"/>
      <c r="AN81" s="6"/>
      <c r="AO81" s="25"/>
      <c r="AP81" s="6"/>
      <c r="AQ81" s="29"/>
      <c r="AR81" s="15"/>
      <c r="AS81" s="29"/>
      <c r="AT81" s="15"/>
      <c r="AU81" s="33" t="str">
        <f>IF(AND(AQ81="",AS81=""),"",$AU$10-SUM($AQ$11:AQ81)+SUM($AS$11:AS81))</f>
        <v/>
      </c>
      <c r="AV81" s="7"/>
      <c r="AX81" s="5"/>
      <c r="AY81" s="17"/>
      <c r="AZ81" s="6"/>
      <c r="BA81" s="21"/>
      <c r="BB81" s="6"/>
      <c r="BC81" s="25"/>
      <c r="BD81" s="6"/>
      <c r="BE81" s="122"/>
      <c r="BF81" s="6"/>
      <c r="BG81" s="29"/>
      <c r="BH81" s="15"/>
      <c r="BI81" s="100"/>
      <c r="BJ81" s="15"/>
      <c r="BK81" s="29"/>
      <c r="BL81" s="15"/>
      <c r="BM81" s="33" t="str">
        <f>IF(AND(BG81="",BK81=""),"",$BM$10-SUM($BG$11:BG81)+SUM($BK$11:BK81))</f>
        <v/>
      </c>
      <c r="BN81" s="7"/>
    </row>
    <row r="82" spans="2:66">
      <c r="B82" s="5"/>
      <c r="C82" s="18"/>
      <c r="D82" s="6"/>
      <c r="E82" s="22"/>
      <c r="F82" s="6"/>
      <c r="G82" s="26"/>
      <c r="H82" s="6"/>
      <c r="I82" s="30"/>
      <c r="J82" s="15"/>
      <c r="K82" s="30"/>
      <c r="L82" s="15"/>
      <c r="M82" s="34" t="str">
        <f>IF(AND(I82="",K82=""),"",$M$10-SUM($I$11:I82)+SUM($K$11:K82))</f>
        <v/>
      </c>
      <c r="N82" s="7"/>
      <c r="P82" s="5"/>
      <c r="Q82" s="18"/>
      <c r="R82" s="37"/>
      <c r="S82" s="22"/>
      <c r="T82" s="37"/>
      <c r="U82" s="38"/>
      <c r="V82" s="37"/>
      <c r="W82" s="124"/>
      <c r="X82" s="37"/>
      <c r="Y82" s="120"/>
      <c r="Z82" s="37"/>
      <c r="AA82" s="101"/>
      <c r="AB82" s="37"/>
      <c r="AC82" s="120"/>
      <c r="AD82" s="37"/>
      <c r="AE82" s="124"/>
      <c r="AF82" s="37"/>
      <c r="AG82" s="106" t="str">
        <f>IF(AND(AA82="",AE82=""),"",$AG$10-SUM($AA$11:AA82)+SUM($AE$11:AE82))</f>
        <v/>
      </c>
      <c r="AH82" s="7"/>
      <c r="AJ82" s="5"/>
      <c r="AK82" s="18"/>
      <c r="AL82" s="6"/>
      <c r="AM82" s="22"/>
      <c r="AN82" s="6"/>
      <c r="AO82" s="26"/>
      <c r="AP82" s="6"/>
      <c r="AQ82" s="30"/>
      <c r="AR82" s="15"/>
      <c r="AS82" s="30"/>
      <c r="AT82" s="15"/>
      <c r="AU82" s="34" t="str">
        <f>IF(AND(AQ82="",AS82=""),"",$AU$10-SUM($AQ$11:AQ82)+SUM($AS$11:AS82))</f>
        <v/>
      </c>
      <c r="AV82" s="7"/>
      <c r="AX82" s="5"/>
      <c r="AY82" s="18"/>
      <c r="AZ82" s="6"/>
      <c r="BA82" s="22"/>
      <c r="BB82" s="6"/>
      <c r="BC82" s="26"/>
      <c r="BD82" s="6"/>
      <c r="BE82" s="124"/>
      <c r="BF82" s="6"/>
      <c r="BG82" s="30"/>
      <c r="BH82" s="15"/>
      <c r="BI82" s="101"/>
      <c r="BJ82" s="15"/>
      <c r="BK82" s="30"/>
      <c r="BL82" s="15"/>
      <c r="BM82" s="34" t="str">
        <f>IF(AND(BG82="",BK82=""),"",$BM$10-SUM($BG$11:BG82)+SUM($BK$11:BK82))</f>
        <v/>
      </c>
      <c r="BN82" s="7"/>
    </row>
    <row r="83" spans="2:66">
      <c r="B83" s="5"/>
      <c r="C83" s="17"/>
      <c r="D83" s="6"/>
      <c r="E83" s="21"/>
      <c r="F83" s="6"/>
      <c r="G83" s="25"/>
      <c r="H83" s="6"/>
      <c r="I83" s="29"/>
      <c r="J83" s="15"/>
      <c r="K83" s="29"/>
      <c r="L83" s="15"/>
      <c r="M83" s="33" t="str">
        <f>IF(AND(I83="",K83=""),"",$M$10-SUM($I$11:I83)+SUM($K$11:K83))</f>
        <v/>
      </c>
      <c r="N83" s="7"/>
      <c r="P83" s="5"/>
      <c r="Q83" s="17"/>
      <c r="R83" s="37"/>
      <c r="S83" s="21"/>
      <c r="T83" s="37"/>
      <c r="U83" s="21"/>
      <c r="V83" s="37"/>
      <c r="W83" s="122"/>
      <c r="X83" s="37"/>
      <c r="Y83" s="119"/>
      <c r="Z83" s="37"/>
      <c r="AA83" s="100"/>
      <c r="AB83" s="37"/>
      <c r="AC83" s="119"/>
      <c r="AD83" s="37"/>
      <c r="AE83" s="122"/>
      <c r="AF83" s="37"/>
      <c r="AG83" s="105" t="str">
        <f>IF(AND(AA83="",AE83=""),"",$AG$10-SUM($AA$11:AA83)+SUM($AE$11:AE83))</f>
        <v/>
      </c>
      <c r="AH83" s="7"/>
      <c r="AJ83" s="5"/>
      <c r="AK83" s="17"/>
      <c r="AL83" s="6"/>
      <c r="AM83" s="21"/>
      <c r="AN83" s="6"/>
      <c r="AO83" s="25"/>
      <c r="AP83" s="6"/>
      <c r="AQ83" s="29"/>
      <c r="AR83" s="15"/>
      <c r="AS83" s="29"/>
      <c r="AT83" s="15"/>
      <c r="AU83" s="33" t="str">
        <f>IF(AND(AQ83="",AS83=""),"",$AU$10-SUM($AQ$11:AQ83)+SUM($AS$11:AS83))</f>
        <v/>
      </c>
      <c r="AV83" s="7"/>
      <c r="AX83" s="5"/>
      <c r="AY83" s="17"/>
      <c r="AZ83" s="6"/>
      <c r="BA83" s="21"/>
      <c r="BB83" s="6"/>
      <c r="BC83" s="25"/>
      <c r="BD83" s="6"/>
      <c r="BE83" s="122"/>
      <c r="BF83" s="6"/>
      <c r="BG83" s="29"/>
      <c r="BH83" s="15"/>
      <c r="BI83" s="100"/>
      <c r="BJ83" s="15"/>
      <c r="BK83" s="29"/>
      <c r="BL83" s="15"/>
      <c r="BM83" s="33" t="str">
        <f>IF(AND(BG83="",BK83=""),"",$BM$10-SUM($BG$11:BG83)+SUM($BK$11:BK83))</f>
        <v/>
      </c>
      <c r="BN83" s="7"/>
    </row>
    <row r="84" spans="2:66">
      <c r="B84" s="5"/>
      <c r="C84" s="18"/>
      <c r="D84" s="6"/>
      <c r="E84" s="22"/>
      <c r="F84" s="6"/>
      <c r="G84" s="26"/>
      <c r="H84" s="6"/>
      <c r="I84" s="30"/>
      <c r="J84" s="15"/>
      <c r="K84" s="30"/>
      <c r="L84" s="15"/>
      <c r="M84" s="34" t="str">
        <f>IF(AND(I84="",K84=""),"",$M$10-SUM($I$11:I84)+SUM($K$11:K84))</f>
        <v/>
      </c>
      <c r="N84" s="7"/>
      <c r="P84" s="5"/>
      <c r="Q84" s="18"/>
      <c r="R84" s="37"/>
      <c r="S84" s="22"/>
      <c r="T84" s="37"/>
      <c r="U84" s="38"/>
      <c r="V84" s="37"/>
      <c r="W84" s="124"/>
      <c r="X84" s="37"/>
      <c r="Y84" s="120"/>
      <c r="Z84" s="37"/>
      <c r="AA84" s="101"/>
      <c r="AB84" s="37"/>
      <c r="AC84" s="120"/>
      <c r="AD84" s="37"/>
      <c r="AE84" s="124"/>
      <c r="AF84" s="37"/>
      <c r="AG84" s="106" t="str">
        <f>IF(AND(AA84="",AE84=""),"",$AG$10-SUM($AA$11:AA84)+SUM($AE$11:AE84))</f>
        <v/>
      </c>
      <c r="AH84" s="7"/>
      <c r="AJ84" s="5"/>
      <c r="AK84" s="18"/>
      <c r="AL84" s="6"/>
      <c r="AM84" s="22"/>
      <c r="AN84" s="6"/>
      <c r="AO84" s="26"/>
      <c r="AP84" s="6"/>
      <c r="AQ84" s="30"/>
      <c r="AR84" s="15"/>
      <c r="AS84" s="30"/>
      <c r="AT84" s="15"/>
      <c r="AU84" s="34" t="str">
        <f>IF(AND(AQ84="",AS84=""),"",$AU$10-SUM($AQ$11:AQ84)+SUM($AS$11:AS84))</f>
        <v/>
      </c>
      <c r="AV84" s="7"/>
      <c r="AX84" s="5"/>
      <c r="AY84" s="18"/>
      <c r="AZ84" s="6"/>
      <c r="BA84" s="22"/>
      <c r="BB84" s="6"/>
      <c r="BC84" s="26"/>
      <c r="BD84" s="6"/>
      <c r="BE84" s="124"/>
      <c r="BF84" s="6"/>
      <c r="BG84" s="30"/>
      <c r="BH84" s="15"/>
      <c r="BI84" s="101"/>
      <c r="BJ84" s="15"/>
      <c r="BK84" s="30"/>
      <c r="BL84" s="15"/>
      <c r="BM84" s="34" t="str">
        <f>IF(AND(BG84="",BK84=""),"",$BM$10-SUM($BG$11:BG84)+SUM($BK$11:BK84))</f>
        <v/>
      </c>
      <c r="BN84" s="7"/>
    </row>
    <row r="85" spans="2:66">
      <c r="B85" s="5"/>
      <c r="C85" s="17"/>
      <c r="D85" s="6"/>
      <c r="E85" s="21"/>
      <c r="F85" s="6"/>
      <c r="G85" s="25"/>
      <c r="H85" s="6"/>
      <c r="I85" s="29"/>
      <c r="J85" s="15"/>
      <c r="K85" s="29"/>
      <c r="L85" s="15"/>
      <c r="M85" s="33" t="str">
        <f>IF(AND(I85="",K85=""),"",$M$10-SUM($I$11:I85)+SUM($K$11:K85))</f>
        <v/>
      </c>
      <c r="N85" s="7"/>
      <c r="P85" s="5"/>
      <c r="Q85" s="17"/>
      <c r="R85" s="37"/>
      <c r="S85" s="21"/>
      <c r="T85" s="37"/>
      <c r="U85" s="21"/>
      <c r="V85" s="37"/>
      <c r="W85" s="122"/>
      <c r="X85" s="37"/>
      <c r="Y85" s="119"/>
      <c r="Z85" s="37"/>
      <c r="AA85" s="100"/>
      <c r="AB85" s="37"/>
      <c r="AC85" s="119"/>
      <c r="AD85" s="37"/>
      <c r="AE85" s="122"/>
      <c r="AF85" s="37"/>
      <c r="AG85" s="105" t="str">
        <f>IF(AND(AA85="",AE85=""),"",$AG$10-SUM($AA$11:AA85)+SUM($AE$11:AE85))</f>
        <v/>
      </c>
      <c r="AH85" s="7"/>
      <c r="AJ85" s="5"/>
      <c r="AK85" s="17"/>
      <c r="AL85" s="6"/>
      <c r="AM85" s="21"/>
      <c r="AN85" s="6"/>
      <c r="AO85" s="25"/>
      <c r="AP85" s="6"/>
      <c r="AQ85" s="29"/>
      <c r="AR85" s="15"/>
      <c r="AS85" s="29"/>
      <c r="AT85" s="15"/>
      <c r="AU85" s="33" t="str">
        <f>IF(AND(AQ85="",AS85=""),"",$AU$10-SUM($AQ$11:AQ85)+SUM($AS$11:AS85))</f>
        <v/>
      </c>
      <c r="AV85" s="7"/>
      <c r="AX85" s="5"/>
      <c r="AY85" s="17"/>
      <c r="AZ85" s="6"/>
      <c r="BA85" s="21"/>
      <c r="BB85" s="6"/>
      <c r="BC85" s="25"/>
      <c r="BD85" s="6"/>
      <c r="BE85" s="122"/>
      <c r="BF85" s="6"/>
      <c r="BG85" s="29"/>
      <c r="BH85" s="15"/>
      <c r="BI85" s="100"/>
      <c r="BJ85" s="15"/>
      <c r="BK85" s="29"/>
      <c r="BL85" s="15"/>
      <c r="BM85" s="33" t="str">
        <f>IF(AND(BG85="",BK85=""),"",$BM$10-SUM($BG$11:BG85)+SUM($BK$11:BK85))</f>
        <v/>
      </c>
      <c r="BN85" s="7"/>
    </row>
    <row r="86" spans="2:66">
      <c r="B86" s="5"/>
      <c r="C86" s="18"/>
      <c r="D86" s="6"/>
      <c r="E86" s="22"/>
      <c r="F86" s="6"/>
      <c r="G86" s="26"/>
      <c r="H86" s="6"/>
      <c r="I86" s="30"/>
      <c r="J86" s="15"/>
      <c r="K86" s="30"/>
      <c r="L86" s="15"/>
      <c r="M86" s="34" t="str">
        <f>IF(AND(I86="",K86=""),"",$M$10-SUM($I$11:I86)+SUM($K$11:K86))</f>
        <v/>
      </c>
      <c r="N86" s="7"/>
      <c r="P86" s="5"/>
      <c r="Q86" s="18"/>
      <c r="R86" s="37"/>
      <c r="S86" s="22"/>
      <c r="T86" s="37"/>
      <c r="U86" s="38"/>
      <c r="V86" s="37"/>
      <c r="W86" s="124"/>
      <c r="X86" s="37"/>
      <c r="Y86" s="120"/>
      <c r="Z86" s="37"/>
      <c r="AA86" s="101"/>
      <c r="AB86" s="37"/>
      <c r="AC86" s="120"/>
      <c r="AD86" s="37"/>
      <c r="AE86" s="124"/>
      <c r="AF86" s="37"/>
      <c r="AG86" s="106" t="str">
        <f>IF(AND(AA86="",AE86=""),"",$AG$10-SUM($AA$11:AA86)+SUM($AE$11:AE86))</f>
        <v/>
      </c>
      <c r="AH86" s="7"/>
      <c r="AJ86" s="5"/>
      <c r="AK86" s="18"/>
      <c r="AL86" s="6"/>
      <c r="AM86" s="22"/>
      <c r="AN86" s="6"/>
      <c r="AO86" s="26"/>
      <c r="AP86" s="6"/>
      <c r="AQ86" s="30"/>
      <c r="AR86" s="15"/>
      <c r="AS86" s="30"/>
      <c r="AT86" s="15"/>
      <c r="AU86" s="34" t="str">
        <f>IF(AND(AQ86="",AS86=""),"",$AU$10-SUM($AQ$11:AQ86)+SUM($AS$11:AS86))</f>
        <v/>
      </c>
      <c r="AV86" s="7"/>
      <c r="AX86" s="5"/>
      <c r="AY86" s="18"/>
      <c r="AZ86" s="6"/>
      <c r="BA86" s="22"/>
      <c r="BB86" s="6"/>
      <c r="BC86" s="26"/>
      <c r="BD86" s="6"/>
      <c r="BE86" s="124"/>
      <c r="BF86" s="6"/>
      <c r="BG86" s="30"/>
      <c r="BH86" s="15"/>
      <c r="BI86" s="101"/>
      <c r="BJ86" s="15"/>
      <c r="BK86" s="30"/>
      <c r="BL86" s="15"/>
      <c r="BM86" s="34" t="str">
        <f>IF(AND(BG86="",BK86=""),"",$BM$10-SUM($BG$11:BG86)+SUM($BK$11:BK86))</f>
        <v/>
      </c>
      <c r="BN86" s="7"/>
    </row>
    <row r="87" spans="2:66">
      <c r="B87" s="5"/>
      <c r="C87" s="17"/>
      <c r="D87" s="6"/>
      <c r="E87" s="21"/>
      <c r="F87" s="6"/>
      <c r="G87" s="25"/>
      <c r="H87" s="6"/>
      <c r="I87" s="29"/>
      <c r="J87" s="15"/>
      <c r="K87" s="29"/>
      <c r="L87" s="15"/>
      <c r="M87" s="33" t="str">
        <f>IF(AND(I87="",K87=""),"",$M$10-SUM($I$11:I87)+SUM($K$11:K87))</f>
        <v/>
      </c>
      <c r="N87" s="7"/>
      <c r="P87" s="5"/>
      <c r="Q87" s="17"/>
      <c r="R87" s="37"/>
      <c r="S87" s="21"/>
      <c r="T87" s="37"/>
      <c r="U87" s="21"/>
      <c r="V87" s="37"/>
      <c r="W87" s="122"/>
      <c r="X87" s="37"/>
      <c r="Y87" s="119"/>
      <c r="Z87" s="37"/>
      <c r="AA87" s="100"/>
      <c r="AB87" s="37"/>
      <c r="AC87" s="119"/>
      <c r="AD87" s="37"/>
      <c r="AE87" s="122"/>
      <c r="AF87" s="37"/>
      <c r="AG87" s="105" t="str">
        <f>IF(AND(AA87="",AE87=""),"",$AG$10-SUM($AA$11:AA87)+SUM($AE$11:AE87))</f>
        <v/>
      </c>
      <c r="AH87" s="7"/>
      <c r="AJ87" s="5"/>
      <c r="AK87" s="17"/>
      <c r="AL87" s="6"/>
      <c r="AM87" s="21"/>
      <c r="AN87" s="6"/>
      <c r="AO87" s="25"/>
      <c r="AP87" s="6"/>
      <c r="AQ87" s="29"/>
      <c r="AR87" s="15"/>
      <c r="AS87" s="29"/>
      <c r="AT87" s="15"/>
      <c r="AU87" s="33" t="str">
        <f>IF(AND(AQ87="",AS87=""),"",$M$10-SUM($I$11:AQ87)+SUM($K$11:AS87))</f>
        <v/>
      </c>
      <c r="AV87" s="7"/>
      <c r="AX87" s="5"/>
      <c r="AY87" s="17"/>
      <c r="AZ87" s="6"/>
      <c r="BA87" s="21"/>
      <c r="BB87" s="6"/>
      <c r="BC87" s="25"/>
      <c r="BD87" s="6"/>
      <c r="BE87" s="122"/>
      <c r="BF87" s="6"/>
      <c r="BG87" s="29"/>
      <c r="BH87" s="15"/>
      <c r="BI87" s="100"/>
      <c r="BJ87" s="15"/>
      <c r="BK87" s="29"/>
      <c r="BL87" s="15"/>
      <c r="BM87" s="33" t="str">
        <f>IF(AND(BG87="",BK87=""),"",$BM$10-SUM($BG$11:BG87)+SUM($BK$11:BK87))</f>
        <v/>
      </c>
      <c r="BN87" s="7"/>
    </row>
    <row r="88" spans="2:66">
      <c r="B88" s="5"/>
      <c r="C88" s="18"/>
      <c r="D88" s="6"/>
      <c r="E88" s="22"/>
      <c r="F88" s="6"/>
      <c r="G88" s="26"/>
      <c r="H88" s="6"/>
      <c r="I88" s="30"/>
      <c r="J88" s="15"/>
      <c r="K88" s="30"/>
      <c r="L88" s="15"/>
      <c r="M88" s="34" t="str">
        <f>IF(AND(I88="",K88=""),"",$M$10-SUM($I$11:I88)+SUM($K$11:K88))</f>
        <v/>
      </c>
      <c r="N88" s="7"/>
      <c r="P88" s="5"/>
      <c r="Q88" s="18"/>
      <c r="R88" s="37"/>
      <c r="S88" s="22"/>
      <c r="T88" s="37"/>
      <c r="U88" s="38"/>
      <c r="V88" s="37"/>
      <c r="W88" s="124"/>
      <c r="X88" s="37"/>
      <c r="Y88" s="120"/>
      <c r="Z88" s="37"/>
      <c r="AA88" s="101"/>
      <c r="AB88" s="37"/>
      <c r="AC88" s="120"/>
      <c r="AD88" s="37"/>
      <c r="AE88" s="124"/>
      <c r="AF88" s="37"/>
      <c r="AG88" s="106" t="str">
        <f>IF(AND(AA88="",AE88=""),"",$AG$10-SUM($AA$11:AA88)+SUM($AE$11:AE88))</f>
        <v/>
      </c>
      <c r="AH88" s="7"/>
      <c r="AJ88" s="5"/>
      <c r="AK88" s="18"/>
      <c r="AL88" s="6"/>
      <c r="AM88" s="22"/>
      <c r="AN88" s="6"/>
      <c r="AO88" s="26"/>
      <c r="AP88" s="6"/>
      <c r="AQ88" s="30"/>
      <c r="AR88" s="15"/>
      <c r="AS88" s="30"/>
      <c r="AT88" s="15"/>
      <c r="AU88" s="34" t="str">
        <f>IF(AND(AQ88="",AS88=""),"",$AU$10-SUM($AQ$11:AQ88)+SUM($AS$11:AS88))</f>
        <v/>
      </c>
      <c r="AV88" s="7"/>
      <c r="AX88" s="5"/>
      <c r="AY88" s="18"/>
      <c r="AZ88" s="6"/>
      <c r="BA88" s="22"/>
      <c r="BB88" s="6"/>
      <c r="BC88" s="26"/>
      <c r="BD88" s="6"/>
      <c r="BE88" s="124"/>
      <c r="BF88" s="6"/>
      <c r="BG88" s="30"/>
      <c r="BH88" s="15"/>
      <c r="BI88" s="101"/>
      <c r="BJ88" s="15"/>
      <c r="BK88" s="30"/>
      <c r="BL88" s="15"/>
      <c r="BM88" s="34" t="str">
        <f>IF(AND(BG88="",BK88=""),"",$BM$10-SUM($BG$11:BG88)+SUM($BK$11:BK88))</f>
        <v/>
      </c>
      <c r="BN88" s="7"/>
    </row>
    <row r="89" spans="2:66">
      <c r="B89" s="5"/>
      <c r="C89" s="17"/>
      <c r="D89" s="6"/>
      <c r="E89" s="21"/>
      <c r="F89" s="6"/>
      <c r="G89" s="25"/>
      <c r="H89" s="6"/>
      <c r="I89" s="29"/>
      <c r="J89" s="15"/>
      <c r="K89" s="29"/>
      <c r="L89" s="15"/>
      <c r="M89" s="33" t="str">
        <f>IF(AND(I89="",K89=""),"",$M$10-SUM($I$11:I89)+SUM($K$11:K89))</f>
        <v/>
      </c>
      <c r="N89" s="7"/>
      <c r="P89" s="5"/>
      <c r="Q89" s="17"/>
      <c r="R89" s="37"/>
      <c r="S89" s="21"/>
      <c r="T89" s="37"/>
      <c r="U89" s="21"/>
      <c r="V89" s="37"/>
      <c r="W89" s="122"/>
      <c r="X89" s="37"/>
      <c r="Y89" s="119"/>
      <c r="Z89" s="37"/>
      <c r="AA89" s="100"/>
      <c r="AB89" s="37"/>
      <c r="AC89" s="119"/>
      <c r="AD89" s="37"/>
      <c r="AE89" s="122"/>
      <c r="AF89" s="37"/>
      <c r="AG89" s="105" t="str">
        <f>IF(AND(AA89="",AE89=""),"",$AG$10-SUM($AA$11:AA89)+SUM($AE$11:AE89))</f>
        <v/>
      </c>
      <c r="AH89" s="7"/>
      <c r="AJ89" s="5"/>
      <c r="AK89" s="17"/>
      <c r="AL89" s="6"/>
      <c r="AM89" s="21"/>
      <c r="AN89" s="6"/>
      <c r="AO89" s="25"/>
      <c r="AP89" s="6"/>
      <c r="AQ89" s="29"/>
      <c r="AR89" s="15"/>
      <c r="AS89" s="29"/>
      <c r="AT89" s="15"/>
      <c r="AU89" s="33" t="str">
        <f>IF(AND(AQ89="",AS89=""),"",$AU$10-SUM($AQ$11:AQ89)+SUM($AS$11:AS89))</f>
        <v/>
      </c>
      <c r="AV89" s="7"/>
      <c r="AX89" s="5"/>
      <c r="AY89" s="17"/>
      <c r="AZ89" s="6"/>
      <c r="BA89" s="21"/>
      <c r="BB89" s="6"/>
      <c r="BC89" s="25"/>
      <c r="BD89" s="6"/>
      <c r="BE89" s="122"/>
      <c r="BF89" s="6"/>
      <c r="BG89" s="29"/>
      <c r="BH89" s="15"/>
      <c r="BI89" s="100"/>
      <c r="BJ89" s="15"/>
      <c r="BK89" s="29"/>
      <c r="BL89" s="15"/>
      <c r="BM89" s="33" t="str">
        <f>IF(AND(BG89="",BK89=""),"",$BM$10-SUM($BG$11:BG89)+SUM($BK$11:BK89))</f>
        <v/>
      </c>
      <c r="BN89" s="7"/>
    </row>
    <row r="90" spans="2:66">
      <c r="B90" s="5"/>
      <c r="C90" s="18"/>
      <c r="D90" s="6"/>
      <c r="E90" s="22"/>
      <c r="F90" s="6"/>
      <c r="G90" s="26"/>
      <c r="H90" s="6"/>
      <c r="I90" s="30"/>
      <c r="J90" s="15"/>
      <c r="K90" s="30"/>
      <c r="L90" s="15"/>
      <c r="M90" s="34" t="str">
        <f>IF(AND(I90="",K90=""),"",$M$10-SUM($I$11:I90)+SUM($K$11:K90))</f>
        <v/>
      </c>
      <c r="N90" s="7"/>
      <c r="P90" s="5"/>
      <c r="Q90" s="18"/>
      <c r="R90" s="37"/>
      <c r="S90" s="22"/>
      <c r="T90" s="37"/>
      <c r="U90" s="38"/>
      <c r="V90" s="37"/>
      <c r="W90" s="124"/>
      <c r="X90" s="37"/>
      <c r="Y90" s="120"/>
      <c r="Z90" s="37"/>
      <c r="AA90" s="101"/>
      <c r="AB90" s="37"/>
      <c r="AC90" s="120"/>
      <c r="AD90" s="37"/>
      <c r="AE90" s="124"/>
      <c r="AF90" s="37"/>
      <c r="AG90" s="106" t="str">
        <f>IF(AND(AA90="",AE90=""),"",$AG$10-SUM($AA$11:AA90)+SUM($AE$11:AE90))</f>
        <v/>
      </c>
      <c r="AH90" s="7"/>
      <c r="AJ90" s="5"/>
      <c r="AK90" s="18"/>
      <c r="AL90" s="6"/>
      <c r="AM90" s="22"/>
      <c r="AN90" s="6"/>
      <c r="AO90" s="26"/>
      <c r="AP90" s="6"/>
      <c r="AQ90" s="30"/>
      <c r="AR90" s="15"/>
      <c r="AS90" s="30"/>
      <c r="AT90" s="15"/>
      <c r="AU90" s="34" t="str">
        <f>IF(AND(AQ90="",AS90=""),"",$AU$10-SUM($AQ$11:AQ90)+SUM($AS$11:AS90))</f>
        <v/>
      </c>
      <c r="AV90" s="7"/>
      <c r="AX90" s="5"/>
      <c r="AY90" s="18"/>
      <c r="AZ90" s="6"/>
      <c r="BA90" s="22"/>
      <c r="BB90" s="6"/>
      <c r="BC90" s="26"/>
      <c r="BD90" s="6"/>
      <c r="BE90" s="124"/>
      <c r="BF90" s="6"/>
      <c r="BG90" s="30"/>
      <c r="BH90" s="15"/>
      <c r="BI90" s="101"/>
      <c r="BJ90" s="15"/>
      <c r="BK90" s="30"/>
      <c r="BL90" s="15"/>
      <c r="BM90" s="34" t="str">
        <f>IF(AND(BG90="",BK90=""),"",$BM$10-SUM($BG$11:BG90)+SUM($BK$11:BK90))</f>
        <v/>
      </c>
      <c r="BN90" s="7"/>
    </row>
    <row r="91" spans="2:66">
      <c r="B91" s="5"/>
      <c r="C91" s="17"/>
      <c r="D91" s="6"/>
      <c r="E91" s="21"/>
      <c r="F91" s="6"/>
      <c r="G91" s="25"/>
      <c r="H91" s="6"/>
      <c r="I91" s="29"/>
      <c r="J91" s="15"/>
      <c r="K91" s="29"/>
      <c r="L91" s="15"/>
      <c r="M91" s="33" t="str">
        <f>IF(AND(I91="",K91=""),"",$M$10-SUM($I$11:I91)+SUM($K$11:K91))</f>
        <v/>
      </c>
      <c r="N91" s="7"/>
      <c r="P91" s="5"/>
      <c r="Q91" s="17"/>
      <c r="R91" s="37"/>
      <c r="S91" s="21"/>
      <c r="T91" s="37"/>
      <c r="U91" s="21"/>
      <c r="V91" s="37"/>
      <c r="W91" s="122"/>
      <c r="X91" s="37"/>
      <c r="Y91" s="119"/>
      <c r="Z91" s="37"/>
      <c r="AA91" s="100"/>
      <c r="AB91" s="37"/>
      <c r="AC91" s="119"/>
      <c r="AD91" s="37"/>
      <c r="AE91" s="122"/>
      <c r="AF91" s="37"/>
      <c r="AG91" s="105" t="str">
        <f>IF(AND(AA91="",AE91=""),"",$AG$10-SUM($AA$11:AA91)+SUM($AE$11:AE91))</f>
        <v/>
      </c>
      <c r="AH91" s="7"/>
      <c r="AJ91" s="5"/>
      <c r="AK91" s="17"/>
      <c r="AL91" s="6"/>
      <c r="AM91" s="21"/>
      <c r="AN91" s="6"/>
      <c r="AO91" s="25"/>
      <c r="AP91" s="6"/>
      <c r="AQ91" s="29"/>
      <c r="AR91" s="15"/>
      <c r="AS91" s="29"/>
      <c r="AT91" s="15"/>
      <c r="AU91" s="33" t="str">
        <f>IF(AND(AQ91="",AS91=""),"",$AU$10-SUM($AQ$11:AQ91)+SUM($AS$11:AS91))</f>
        <v/>
      </c>
      <c r="AV91" s="7"/>
      <c r="AX91" s="5"/>
      <c r="AY91" s="17"/>
      <c r="AZ91" s="6"/>
      <c r="BA91" s="21"/>
      <c r="BB91" s="6"/>
      <c r="BC91" s="25"/>
      <c r="BD91" s="6"/>
      <c r="BE91" s="122"/>
      <c r="BF91" s="6"/>
      <c r="BG91" s="29"/>
      <c r="BH91" s="15"/>
      <c r="BI91" s="100"/>
      <c r="BJ91" s="15"/>
      <c r="BK91" s="29"/>
      <c r="BL91" s="15"/>
      <c r="BM91" s="33" t="str">
        <f>IF(AND(BG91="",BK91=""),"",$BM$10-SUM($BG$11:BG91)+SUM($BK$11:BK91))</f>
        <v/>
      </c>
      <c r="BN91" s="7"/>
    </row>
    <row r="92" spans="2:66">
      <c r="B92" s="5"/>
      <c r="C92" s="18"/>
      <c r="D92" s="6"/>
      <c r="E92" s="22"/>
      <c r="F92" s="6"/>
      <c r="G92" s="26"/>
      <c r="H92" s="6"/>
      <c r="I92" s="30"/>
      <c r="J92" s="15"/>
      <c r="K92" s="30"/>
      <c r="L92" s="15"/>
      <c r="M92" s="34" t="str">
        <f>IF(AND(I92="",K92=""),"",$M$10-SUM($I$11:I92)+SUM($K$11:K92))</f>
        <v/>
      </c>
      <c r="N92" s="7"/>
      <c r="P92" s="5"/>
      <c r="Q92" s="18"/>
      <c r="R92" s="37"/>
      <c r="S92" s="22"/>
      <c r="T92" s="37"/>
      <c r="U92" s="38"/>
      <c r="V92" s="37"/>
      <c r="W92" s="124"/>
      <c r="X92" s="37"/>
      <c r="Y92" s="120"/>
      <c r="Z92" s="37"/>
      <c r="AA92" s="101"/>
      <c r="AB92" s="37"/>
      <c r="AC92" s="120"/>
      <c r="AD92" s="37"/>
      <c r="AE92" s="124"/>
      <c r="AF92" s="37"/>
      <c r="AG92" s="106" t="str">
        <f>IF(AND(AA92="",AE92=""),"",$AG$10-SUM($AA$11:AA92)+SUM($AE$11:AE92))</f>
        <v/>
      </c>
      <c r="AH92" s="7"/>
      <c r="AJ92" s="5"/>
      <c r="AK92" s="18"/>
      <c r="AL92" s="6"/>
      <c r="AM92" s="22"/>
      <c r="AN92" s="6"/>
      <c r="AO92" s="26"/>
      <c r="AP92" s="6"/>
      <c r="AQ92" s="30"/>
      <c r="AR92" s="15"/>
      <c r="AS92" s="30"/>
      <c r="AT92" s="15"/>
      <c r="AU92" s="34" t="str">
        <f>IF(AND(AQ92="",AS92=""),"",$AU$10-SUM($AQ$11:AQ92)+SUM($AS$11:AS92))</f>
        <v/>
      </c>
      <c r="AV92" s="7"/>
      <c r="AX92" s="5"/>
      <c r="AY92" s="18"/>
      <c r="AZ92" s="6"/>
      <c r="BA92" s="22"/>
      <c r="BB92" s="6"/>
      <c r="BC92" s="26"/>
      <c r="BD92" s="6"/>
      <c r="BE92" s="124"/>
      <c r="BF92" s="6"/>
      <c r="BG92" s="30"/>
      <c r="BH92" s="15"/>
      <c r="BI92" s="101"/>
      <c r="BJ92" s="15"/>
      <c r="BK92" s="30"/>
      <c r="BL92" s="15"/>
      <c r="BM92" s="34" t="str">
        <f>IF(AND(BG92="",BK92=""),"",$BM$10-SUM($BG$11:BG92)+SUM($BK$11:BK92))</f>
        <v/>
      </c>
      <c r="BN92" s="7"/>
    </row>
    <row r="93" spans="2:66">
      <c r="B93" s="5"/>
      <c r="C93" s="17"/>
      <c r="D93" s="6"/>
      <c r="E93" s="21"/>
      <c r="F93" s="6"/>
      <c r="G93" s="25"/>
      <c r="H93" s="6"/>
      <c r="I93" s="29"/>
      <c r="J93" s="15"/>
      <c r="K93" s="29"/>
      <c r="L93" s="15"/>
      <c r="M93" s="33" t="str">
        <f>IF(AND(I93="",K93=""),"",$M$10-SUM($I$11:I93)+SUM($K$11:K93))</f>
        <v/>
      </c>
      <c r="N93" s="7"/>
      <c r="P93" s="5"/>
      <c r="Q93" s="17"/>
      <c r="R93" s="37"/>
      <c r="S93" s="21"/>
      <c r="T93" s="37"/>
      <c r="U93" s="21"/>
      <c r="V93" s="37"/>
      <c r="W93" s="122"/>
      <c r="X93" s="37"/>
      <c r="Y93" s="119"/>
      <c r="Z93" s="37"/>
      <c r="AA93" s="100"/>
      <c r="AB93" s="37"/>
      <c r="AC93" s="119"/>
      <c r="AD93" s="37"/>
      <c r="AE93" s="122"/>
      <c r="AF93" s="37"/>
      <c r="AG93" s="105" t="str">
        <f>IF(AND(AA93="",AE93=""),"",$AG$10-SUM($AA$11:AA93)+SUM($AE$11:AE93))</f>
        <v/>
      </c>
      <c r="AH93" s="7"/>
      <c r="AJ93" s="5"/>
      <c r="AK93" s="17"/>
      <c r="AL93" s="6"/>
      <c r="AM93" s="21"/>
      <c r="AN93" s="6"/>
      <c r="AO93" s="25"/>
      <c r="AP93" s="6"/>
      <c r="AQ93" s="29"/>
      <c r="AR93" s="15"/>
      <c r="AS93" s="29"/>
      <c r="AT93" s="15"/>
      <c r="AU93" s="33" t="str">
        <f>IF(AND(AQ93="",AS93=""),"",$AU$10-SUM($AQ$11:AQ93)+SUM($AS$11:AS93))</f>
        <v/>
      </c>
      <c r="AV93" s="7"/>
      <c r="AX93" s="5"/>
      <c r="AY93" s="17"/>
      <c r="AZ93" s="6"/>
      <c r="BA93" s="21"/>
      <c r="BB93" s="6"/>
      <c r="BC93" s="25"/>
      <c r="BD93" s="6"/>
      <c r="BE93" s="122"/>
      <c r="BF93" s="6"/>
      <c r="BG93" s="29"/>
      <c r="BH93" s="15"/>
      <c r="BI93" s="100"/>
      <c r="BJ93" s="15"/>
      <c r="BK93" s="29"/>
      <c r="BL93" s="15"/>
      <c r="BM93" s="33" t="str">
        <f>IF(AND(BG93="",BK93=""),"",$BM$10-SUM($BG$11:BG93)+SUM($BK$11:BK93))</f>
        <v/>
      </c>
      <c r="BN93" s="7"/>
    </row>
    <row r="94" spans="2:66">
      <c r="B94" s="5"/>
      <c r="C94" s="18"/>
      <c r="D94" s="6"/>
      <c r="E94" s="22"/>
      <c r="F94" s="6"/>
      <c r="G94" s="26"/>
      <c r="H94" s="6"/>
      <c r="I94" s="30"/>
      <c r="J94" s="15"/>
      <c r="K94" s="30"/>
      <c r="L94" s="15"/>
      <c r="M94" s="34" t="str">
        <f>IF(AND(I94="",K94=""),"",$M$10-SUM($I$11:I94)+SUM($K$11:K94))</f>
        <v/>
      </c>
      <c r="N94" s="7"/>
      <c r="P94" s="5"/>
      <c r="Q94" s="18"/>
      <c r="R94" s="37"/>
      <c r="S94" s="22"/>
      <c r="T94" s="37"/>
      <c r="U94" s="38"/>
      <c r="V94" s="37"/>
      <c r="W94" s="124"/>
      <c r="X94" s="37"/>
      <c r="Y94" s="120"/>
      <c r="Z94" s="37"/>
      <c r="AA94" s="101"/>
      <c r="AB94" s="37"/>
      <c r="AC94" s="120"/>
      <c r="AD94" s="37"/>
      <c r="AE94" s="124"/>
      <c r="AF94" s="37"/>
      <c r="AG94" s="106" t="str">
        <f>IF(AND(AA94="",AE94=""),"",$AG$10-SUM($AA$11:AA94)+SUM($AE$11:AE94))</f>
        <v/>
      </c>
      <c r="AH94" s="7"/>
      <c r="AJ94" s="5"/>
      <c r="AK94" s="18"/>
      <c r="AL94" s="6"/>
      <c r="AM94" s="22"/>
      <c r="AN94" s="6"/>
      <c r="AO94" s="26"/>
      <c r="AP94" s="6"/>
      <c r="AQ94" s="30"/>
      <c r="AR94" s="15"/>
      <c r="AS94" s="30"/>
      <c r="AT94" s="15"/>
      <c r="AU94" s="34" t="str">
        <f>IF(AND(AQ94="",AS94=""),"",$AU$10-SUM($AQ$11:AQ94)+SUM($AS$11:AS94))</f>
        <v/>
      </c>
      <c r="AV94" s="7"/>
      <c r="AX94" s="5"/>
      <c r="AY94" s="18"/>
      <c r="AZ94" s="6"/>
      <c r="BA94" s="22"/>
      <c r="BB94" s="6"/>
      <c r="BC94" s="26"/>
      <c r="BD94" s="6"/>
      <c r="BE94" s="124"/>
      <c r="BF94" s="6"/>
      <c r="BG94" s="30"/>
      <c r="BH94" s="15"/>
      <c r="BI94" s="101"/>
      <c r="BJ94" s="15"/>
      <c r="BK94" s="30"/>
      <c r="BL94" s="15"/>
      <c r="BM94" s="34" t="str">
        <f>IF(AND(BG94="",BK94=""),"",$BM$10-SUM($BG$11:BG94)+SUM($BK$11:BK94))</f>
        <v/>
      </c>
      <c r="BN94" s="7"/>
    </row>
    <row r="95" spans="2:66">
      <c r="B95" s="5"/>
      <c r="C95" s="17"/>
      <c r="D95" s="6"/>
      <c r="E95" s="21"/>
      <c r="F95" s="6"/>
      <c r="G95" s="25"/>
      <c r="H95" s="6"/>
      <c r="I95" s="29"/>
      <c r="J95" s="15"/>
      <c r="K95" s="29"/>
      <c r="L95" s="15"/>
      <c r="M95" s="33" t="str">
        <f>IF(AND(I95="",K95=""),"",$M$10-SUM($I$11:I95)+SUM($K$11:K95))</f>
        <v/>
      </c>
      <c r="N95" s="7"/>
      <c r="P95" s="5"/>
      <c r="Q95" s="17"/>
      <c r="R95" s="37"/>
      <c r="S95" s="21"/>
      <c r="T95" s="37"/>
      <c r="U95" s="21"/>
      <c r="V95" s="37"/>
      <c r="W95" s="122"/>
      <c r="X95" s="37"/>
      <c r="Y95" s="119"/>
      <c r="Z95" s="37"/>
      <c r="AA95" s="100"/>
      <c r="AB95" s="37"/>
      <c r="AC95" s="119"/>
      <c r="AD95" s="37"/>
      <c r="AE95" s="122"/>
      <c r="AF95" s="37"/>
      <c r="AG95" s="105" t="str">
        <f>IF(AND(AA95="",AE95=""),"",$AG$10-SUM($AA$11:AA95)+SUM($AE$11:AE95))</f>
        <v/>
      </c>
      <c r="AH95" s="7"/>
      <c r="AJ95" s="5"/>
      <c r="AK95" s="17"/>
      <c r="AL95" s="6"/>
      <c r="AM95" s="21"/>
      <c r="AN95" s="6"/>
      <c r="AO95" s="25"/>
      <c r="AP95" s="6"/>
      <c r="AQ95" s="29"/>
      <c r="AR95" s="15"/>
      <c r="AS95" s="29"/>
      <c r="AT95" s="15"/>
      <c r="AU95" s="33" t="str">
        <f>IF(AND(AQ95="",AS95=""),"",$AU$10-SUM($AQ$11:AQ95)+SUM($AS$11:AS95))</f>
        <v/>
      </c>
      <c r="AV95" s="7"/>
      <c r="AX95" s="5"/>
      <c r="AY95" s="17"/>
      <c r="AZ95" s="6"/>
      <c r="BA95" s="21"/>
      <c r="BB95" s="6"/>
      <c r="BC95" s="25"/>
      <c r="BD95" s="6"/>
      <c r="BE95" s="122"/>
      <c r="BF95" s="6"/>
      <c r="BG95" s="29"/>
      <c r="BH95" s="15"/>
      <c r="BI95" s="100"/>
      <c r="BJ95" s="15"/>
      <c r="BK95" s="29"/>
      <c r="BL95" s="15"/>
      <c r="BM95" s="33" t="str">
        <f>IF(AND(BG95="",BK95=""),"",$BM$10-SUM($BG$11:BG95)+SUM($BK$11:BK95))</f>
        <v/>
      </c>
      <c r="BN95" s="7"/>
    </row>
    <row r="96" spans="2:66">
      <c r="B96" s="5"/>
      <c r="C96" s="18"/>
      <c r="D96" s="6"/>
      <c r="E96" s="22"/>
      <c r="F96" s="6"/>
      <c r="G96" s="26"/>
      <c r="H96" s="6"/>
      <c r="I96" s="30"/>
      <c r="J96" s="15"/>
      <c r="K96" s="30"/>
      <c r="L96" s="15"/>
      <c r="M96" s="34" t="str">
        <f>IF(AND(I96="",K96=""),"",$M$10-SUM($I$11:I96)+SUM($K$11:K96))</f>
        <v/>
      </c>
      <c r="N96" s="7"/>
      <c r="P96" s="5"/>
      <c r="Q96" s="18"/>
      <c r="R96" s="37"/>
      <c r="S96" s="22"/>
      <c r="T96" s="37"/>
      <c r="U96" s="38"/>
      <c r="V96" s="37"/>
      <c r="W96" s="124"/>
      <c r="X96" s="37"/>
      <c r="Y96" s="120"/>
      <c r="Z96" s="37"/>
      <c r="AA96" s="101"/>
      <c r="AB96" s="37"/>
      <c r="AC96" s="120"/>
      <c r="AD96" s="37"/>
      <c r="AE96" s="124"/>
      <c r="AF96" s="37"/>
      <c r="AG96" s="106" t="str">
        <f>IF(AND(AA96="",AE96=""),"",$AG$10-SUM($AA$11:AA96)+SUM($AE$11:AE96))</f>
        <v/>
      </c>
      <c r="AH96" s="7"/>
      <c r="AJ96" s="5"/>
      <c r="AK96" s="18"/>
      <c r="AL96" s="6"/>
      <c r="AM96" s="22"/>
      <c r="AN96" s="6"/>
      <c r="AO96" s="26"/>
      <c r="AP96" s="6"/>
      <c r="AQ96" s="30"/>
      <c r="AR96" s="15"/>
      <c r="AS96" s="30"/>
      <c r="AT96" s="15"/>
      <c r="AU96" s="34" t="str">
        <f>IF(AND(AQ96="",AS96=""),"",$AU$10-SUM($AQ$11:AQ96)+SUM($AS$11:AS96))</f>
        <v/>
      </c>
      <c r="AV96" s="7"/>
      <c r="AX96" s="5"/>
      <c r="AY96" s="18"/>
      <c r="AZ96" s="6"/>
      <c r="BA96" s="22"/>
      <c r="BB96" s="6"/>
      <c r="BC96" s="26"/>
      <c r="BD96" s="6"/>
      <c r="BE96" s="124"/>
      <c r="BF96" s="6"/>
      <c r="BG96" s="30"/>
      <c r="BH96" s="15"/>
      <c r="BI96" s="101"/>
      <c r="BJ96" s="15"/>
      <c r="BK96" s="30"/>
      <c r="BL96" s="15"/>
      <c r="BM96" s="34" t="str">
        <f>IF(AND(BG96="",BK96=""),"",$BM$10-SUM($BG$11:BG96)+SUM($BK$11:BK96))</f>
        <v/>
      </c>
      <c r="BN96" s="7"/>
    </row>
    <row r="97" spans="2:66">
      <c r="B97" s="5"/>
      <c r="C97" s="17"/>
      <c r="D97" s="6"/>
      <c r="E97" s="21"/>
      <c r="F97" s="6"/>
      <c r="G97" s="25"/>
      <c r="H97" s="6"/>
      <c r="I97" s="29"/>
      <c r="J97" s="15"/>
      <c r="K97" s="29"/>
      <c r="L97" s="15"/>
      <c r="M97" s="33" t="str">
        <f>IF(AND(I97="",K97=""),"",$M$10-SUM($I$11:I97)+SUM($K$11:K97))</f>
        <v/>
      </c>
      <c r="N97" s="7"/>
      <c r="P97" s="5"/>
      <c r="Q97" s="17"/>
      <c r="R97" s="37"/>
      <c r="S97" s="21"/>
      <c r="T97" s="37"/>
      <c r="U97" s="21"/>
      <c r="V97" s="37"/>
      <c r="W97" s="122"/>
      <c r="X97" s="37"/>
      <c r="Y97" s="119"/>
      <c r="Z97" s="37"/>
      <c r="AA97" s="100"/>
      <c r="AB97" s="37"/>
      <c r="AC97" s="119"/>
      <c r="AD97" s="37"/>
      <c r="AE97" s="122"/>
      <c r="AF97" s="37"/>
      <c r="AG97" s="105" t="str">
        <f>IF(AND(AA97="",AE97=""),"",$AG$10-SUM($AA$11:AA97)+SUM($AE$11:AE97))</f>
        <v/>
      </c>
      <c r="AH97" s="7"/>
      <c r="AJ97" s="5"/>
      <c r="AK97" s="17"/>
      <c r="AL97" s="6"/>
      <c r="AM97" s="21"/>
      <c r="AN97" s="6"/>
      <c r="AO97" s="25"/>
      <c r="AP97" s="6"/>
      <c r="AQ97" s="29"/>
      <c r="AR97" s="15"/>
      <c r="AS97" s="29"/>
      <c r="AT97" s="15"/>
      <c r="AU97" s="33" t="str">
        <f>IF(AND(AQ97="",AS97=""),"",$AU$10-SUM($AQ$11:AQ97)+SUM($AS$11:AS97))</f>
        <v/>
      </c>
      <c r="AV97" s="7"/>
      <c r="AX97" s="5"/>
      <c r="AY97" s="17"/>
      <c r="AZ97" s="6"/>
      <c r="BA97" s="21"/>
      <c r="BB97" s="6"/>
      <c r="BC97" s="25"/>
      <c r="BD97" s="6"/>
      <c r="BE97" s="122"/>
      <c r="BF97" s="6"/>
      <c r="BG97" s="29"/>
      <c r="BH97" s="15"/>
      <c r="BI97" s="100"/>
      <c r="BJ97" s="15"/>
      <c r="BK97" s="29"/>
      <c r="BL97" s="15"/>
      <c r="BM97" s="33" t="str">
        <f>IF(AND(BG97="",BK97=""),"",$BM$10-SUM($BG$11:BG97)+SUM($BK$11:BK97))</f>
        <v/>
      </c>
      <c r="BN97" s="7"/>
    </row>
    <row r="98" spans="2:66">
      <c r="B98" s="5"/>
      <c r="C98" s="18"/>
      <c r="D98" s="6"/>
      <c r="E98" s="22"/>
      <c r="F98" s="6"/>
      <c r="G98" s="26"/>
      <c r="H98" s="6"/>
      <c r="I98" s="30"/>
      <c r="J98" s="15"/>
      <c r="K98" s="30"/>
      <c r="L98" s="15"/>
      <c r="M98" s="34" t="str">
        <f>IF(AND(I98="",K98=""),"",$M$10-SUM($I$11:I98)+SUM($K$11:K98))</f>
        <v/>
      </c>
      <c r="N98" s="7"/>
      <c r="P98" s="5"/>
      <c r="Q98" s="18"/>
      <c r="R98" s="37"/>
      <c r="S98" s="22"/>
      <c r="T98" s="37"/>
      <c r="U98" s="38"/>
      <c r="V98" s="37"/>
      <c r="W98" s="124"/>
      <c r="X98" s="37"/>
      <c r="Y98" s="120"/>
      <c r="Z98" s="37"/>
      <c r="AA98" s="101"/>
      <c r="AB98" s="37"/>
      <c r="AC98" s="120"/>
      <c r="AD98" s="37"/>
      <c r="AE98" s="124"/>
      <c r="AF98" s="37"/>
      <c r="AG98" s="106" t="str">
        <f>IF(AND(AA98="",AE98=""),"",$AG$10-SUM($AA$11:AA98)+SUM($AE$11:AE98))</f>
        <v/>
      </c>
      <c r="AH98" s="7"/>
      <c r="AJ98" s="5"/>
      <c r="AK98" s="18"/>
      <c r="AL98" s="6"/>
      <c r="AM98" s="22"/>
      <c r="AN98" s="6"/>
      <c r="AO98" s="26"/>
      <c r="AP98" s="6"/>
      <c r="AQ98" s="30"/>
      <c r="AR98" s="15"/>
      <c r="AS98" s="30"/>
      <c r="AT98" s="15"/>
      <c r="AU98" s="34" t="str">
        <f>IF(AND(AQ98="",AS98=""),"",$AU$10-SUM($AQ$11:AQ98)+SUM($AS$11:AS98))</f>
        <v/>
      </c>
      <c r="AV98" s="7"/>
      <c r="AX98" s="5"/>
      <c r="AY98" s="18"/>
      <c r="AZ98" s="6"/>
      <c r="BA98" s="22"/>
      <c r="BB98" s="6"/>
      <c r="BC98" s="26"/>
      <c r="BD98" s="6"/>
      <c r="BE98" s="124"/>
      <c r="BF98" s="6"/>
      <c r="BG98" s="30"/>
      <c r="BH98" s="15"/>
      <c r="BI98" s="101"/>
      <c r="BJ98" s="15"/>
      <c r="BK98" s="30"/>
      <c r="BL98" s="15"/>
      <c r="BM98" s="34" t="str">
        <f>IF(AND(BG98="",BK98=""),"",$BM$10-SUM($BG$11:BG98)+SUM($BK$11:BK98))</f>
        <v/>
      </c>
      <c r="BN98" s="7"/>
    </row>
    <row r="99" spans="2:66">
      <c r="B99" s="5"/>
      <c r="C99" s="17"/>
      <c r="D99" s="6"/>
      <c r="E99" s="21"/>
      <c r="F99" s="6"/>
      <c r="G99" s="25"/>
      <c r="H99" s="6"/>
      <c r="I99" s="29"/>
      <c r="J99" s="15"/>
      <c r="K99" s="29"/>
      <c r="L99" s="15"/>
      <c r="M99" s="33" t="str">
        <f>IF(AND(I99="",K99=""),"",$M$10-SUM($I$11:I99)+SUM($K$11:K99))</f>
        <v/>
      </c>
      <c r="N99" s="7"/>
      <c r="P99" s="5"/>
      <c r="Q99" s="17"/>
      <c r="R99" s="37"/>
      <c r="S99" s="21"/>
      <c r="T99" s="37"/>
      <c r="U99" s="21"/>
      <c r="V99" s="37"/>
      <c r="W99" s="122"/>
      <c r="X99" s="37"/>
      <c r="Y99" s="119"/>
      <c r="Z99" s="37"/>
      <c r="AA99" s="100"/>
      <c r="AB99" s="37"/>
      <c r="AC99" s="119"/>
      <c r="AD99" s="37"/>
      <c r="AE99" s="122"/>
      <c r="AF99" s="37"/>
      <c r="AG99" s="105" t="str">
        <f>IF(AND(AA99="",AE99=""),"",$AG$10-SUM($AA$11:AA99)+SUM($AE$11:AE99))</f>
        <v/>
      </c>
      <c r="AH99" s="7"/>
      <c r="AJ99" s="5"/>
      <c r="AK99" s="17"/>
      <c r="AL99" s="6"/>
      <c r="AM99" s="21"/>
      <c r="AN99" s="6"/>
      <c r="AO99" s="25"/>
      <c r="AP99" s="6"/>
      <c r="AQ99" s="29"/>
      <c r="AR99" s="15"/>
      <c r="AS99" s="29"/>
      <c r="AT99" s="15"/>
      <c r="AU99" s="33" t="str">
        <f>IF(AND(AQ99="",AS99=""),"",$AU$10-SUM($AQ$11:AQ99)+SUM($AS$11:AS99))</f>
        <v/>
      </c>
      <c r="AV99" s="7"/>
      <c r="AX99" s="5"/>
      <c r="AY99" s="17"/>
      <c r="AZ99" s="6"/>
      <c r="BA99" s="21"/>
      <c r="BB99" s="6"/>
      <c r="BC99" s="25"/>
      <c r="BD99" s="6"/>
      <c r="BE99" s="122"/>
      <c r="BF99" s="6"/>
      <c r="BG99" s="29"/>
      <c r="BH99" s="15"/>
      <c r="BI99" s="100"/>
      <c r="BJ99" s="15"/>
      <c r="BK99" s="29"/>
      <c r="BL99" s="15"/>
      <c r="BM99" s="33" t="str">
        <f>IF(AND(BG99="",BK99=""),"",$BM$10-SUM($BG$11:BG99)+SUM($BK$11:BK99))</f>
        <v/>
      </c>
      <c r="BN99" s="7"/>
    </row>
    <row r="100" spans="2:66">
      <c r="B100" s="5"/>
      <c r="C100" s="18"/>
      <c r="D100" s="6"/>
      <c r="E100" s="22"/>
      <c r="F100" s="6"/>
      <c r="G100" s="26"/>
      <c r="H100" s="6"/>
      <c r="I100" s="30"/>
      <c r="J100" s="15"/>
      <c r="K100" s="30"/>
      <c r="L100" s="15"/>
      <c r="M100" s="34" t="str">
        <f>IF(AND(I100="",K100=""),"",$M$10-SUM($I$11:I100)+SUM($K$11:K100))</f>
        <v/>
      </c>
      <c r="N100" s="7"/>
      <c r="P100" s="5"/>
      <c r="Q100" s="18"/>
      <c r="R100" s="37"/>
      <c r="S100" s="22"/>
      <c r="T100" s="37"/>
      <c r="U100" s="38"/>
      <c r="V100" s="37"/>
      <c r="W100" s="124"/>
      <c r="X100" s="37"/>
      <c r="Y100" s="120"/>
      <c r="Z100" s="37"/>
      <c r="AA100" s="101"/>
      <c r="AB100" s="37"/>
      <c r="AC100" s="120"/>
      <c r="AD100" s="37"/>
      <c r="AE100" s="124"/>
      <c r="AF100" s="37"/>
      <c r="AG100" s="106" t="str">
        <f>IF(AND(AA100="",AE100=""),"",$AG$10-SUM($AA$11:AA100)+SUM($AE$11:AE100))</f>
        <v/>
      </c>
      <c r="AH100" s="7"/>
      <c r="AJ100" s="5"/>
      <c r="AK100" s="18"/>
      <c r="AL100" s="6"/>
      <c r="AM100" s="22"/>
      <c r="AN100" s="6"/>
      <c r="AO100" s="26"/>
      <c r="AP100" s="6"/>
      <c r="AQ100" s="30"/>
      <c r="AR100" s="15"/>
      <c r="AS100" s="30"/>
      <c r="AT100" s="15"/>
      <c r="AU100" s="34" t="str">
        <f>IF(AND(AQ100="",AS100=""),"",$AU$10-SUM($AQ$11:AQ100)+SUM($AS$11:AS100))</f>
        <v/>
      </c>
      <c r="AV100" s="7"/>
      <c r="AX100" s="5"/>
      <c r="AY100" s="18"/>
      <c r="AZ100" s="6"/>
      <c r="BA100" s="22"/>
      <c r="BB100" s="6"/>
      <c r="BC100" s="26"/>
      <c r="BD100" s="6"/>
      <c r="BE100" s="124"/>
      <c r="BF100" s="6"/>
      <c r="BG100" s="30"/>
      <c r="BH100" s="15"/>
      <c r="BI100" s="101"/>
      <c r="BJ100" s="15"/>
      <c r="BK100" s="30"/>
      <c r="BL100" s="15"/>
      <c r="BM100" s="34" t="str">
        <f>IF(AND(BG100="",BK100=""),"",$BM$10-SUM($BG$11:BG100)+SUM($BK$11:BK100))</f>
        <v/>
      </c>
      <c r="BN100" s="7"/>
    </row>
    <row r="101" spans="2:66">
      <c r="B101" s="5"/>
      <c r="C101" s="17"/>
      <c r="D101" s="6"/>
      <c r="E101" s="21"/>
      <c r="F101" s="6"/>
      <c r="G101" s="25"/>
      <c r="H101" s="6"/>
      <c r="I101" s="29"/>
      <c r="J101" s="15"/>
      <c r="K101" s="29"/>
      <c r="L101" s="15"/>
      <c r="M101" s="33" t="str">
        <f>IF(AND(I101="",K101=""),"",$M$10-SUM($I$11:I101)+SUM($K$11:K101))</f>
        <v/>
      </c>
      <c r="N101" s="7"/>
      <c r="P101" s="5"/>
      <c r="Q101" s="17"/>
      <c r="R101" s="37"/>
      <c r="S101" s="21"/>
      <c r="T101" s="37"/>
      <c r="U101" s="21"/>
      <c r="V101" s="37"/>
      <c r="W101" s="122"/>
      <c r="X101" s="37"/>
      <c r="Y101" s="119"/>
      <c r="Z101" s="37"/>
      <c r="AA101" s="100"/>
      <c r="AB101" s="37"/>
      <c r="AC101" s="119"/>
      <c r="AD101" s="37"/>
      <c r="AE101" s="122"/>
      <c r="AF101" s="37"/>
      <c r="AG101" s="105" t="str">
        <f>IF(AND(AA101="",AE101=""),"",$AG$10-SUM($AA$11:AA101)+SUM($AE$11:AE101))</f>
        <v/>
      </c>
      <c r="AH101" s="7"/>
      <c r="AJ101" s="5"/>
      <c r="AK101" s="17"/>
      <c r="AL101" s="6"/>
      <c r="AM101" s="21"/>
      <c r="AN101" s="6"/>
      <c r="AO101" s="25"/>
      <c r="AP101" s="6"/>
      <c r="AQ101" s="29"/>
      <c r="AR101" s="15"/>
      <c r="AS101" s="29"/>
      <c r="AT101" s="15"/>
      <c r="AU101" s="33" t="str">
        <f>IF(AND(AQ101="",AS101=""),"",$AU$10-SUM($AQ$11:AQ101)+SUM($AS$11:AS101))</f>
        <v/>
      </c>
      <c r="AV101" s="7"/>
      <c r="AX101" s="5"/>
      <c r="AY101" s="17"/>
      <c r="AZ101" s="6"/>
      <c r="BA101" s="21"/>
      <c r="BB101" s="6"/>
      <c r="BC101" s="25"/>
      <c r="BD101" s="6"/>
      <c r="BE101" s="122"/>
      <c r="BF101" s="6"/>
      <c r="BG101" s="29"/>
      <c r="BH101" s="15"/>
      <c r="BI101" s="100"/>
      <c r="BJ101" s="15"/>
      <c r="BK101" s="29"/>
      <c r="BL101" s="15"/>
      <c r="BM101" s="33" t="str">
        <f>IF(AND(BG101="",BK101=""),"",$BM$10-SUM($BG$11:BG101)+SUM($BK$11:BK101))</f>
        <v/>
      </c>
      <c r="BN101" s="7"/>
    </row>
    <row r="102" spans="2:66">
      <c r="B102" s="5"/>
      <c r="C102" s="18"/>
      <c r="D102" s="6"/>
      <c r="E102" s="22"/>
      <c r="F102" s="6"/>
      <c r="G102" s="26"/>
      <c r="H102" s="6"/>
      <c r="I102" s="30"/>
      <c r="J102" s="15"/>
      <c r="K102" s="30"/>
      <c r="L102" s="15"/>
      <c r="M102" s="34" t="str">
        <f>IF(AND(I102="",K102=""),"",$M$10-SUM($I$11:I102)+SUM($K$11:K102))</f>
        <v/>
      </c>
      <c r="N102" s="7"/>
      <c r="P102" s="5"/>
      <c r="Q102" s="18"/>
      <c r="R102" s="37"/>
      <c r="S102" s="22"/>
      <c r="T102" s="37"/>
      <c r="U102" s="38"/>
      <c r="V102" s="37"/>
      <c r="W102" s="124"/>
      <c r="X102" s="37"/>
      <c r="Y102" s="120"/>
      <c r="Z102" s="37"/>
      <c r="AA102" s="101"/>
      <c r="AB102" s="37"/>
      <c r="AC102" s="120"/>
      <c r="AD102" s="37"/>
      <c r="AE102" s="124"/>
      <c r="AF102" s="37"/>
      <c r="AG102" s="106" t="str">
        <f>IF(AND(AA102="",AE102=""),"",$AG$10-SUM($AA$11:AA102)+SUM($AE$11:AE102))</f>
        <v/>
      </c>
      <c r="AH102" s="7"/>
      <c r="AJ102" s="5"/>
      <c r="AK102" s="18"/>
      <c r="AL102" s="6"/>
      <c r="AM102" s="22"/>
      <c r="AN102" s="6"/>
      <c r="AO102" s="26"/>
      <c r="AP102" s="6"/>
      <c r="AQ102" s="30"/>
      <c r="AR102" s="15"/>
      <c r="AS102" s="30"/>
      <c r="AT102" s="15"/>
      <c r="AU102" s="34" t="str">
        <f>IF(AND(AQ102="",AS102=""),"",$AU$10-SUM($AQ$11:AQ102)+SUM($AS$11:AS102))</f>
        <v/>
      </c>
      <c r="AV102" s="7"/>
      <c r="AX102" s="5"/>
      <c r="AY102" s="18"/>
      <c r="AZ102" s="6"/>
      <c r="BA102" s="22"/>
      <c r="BB102" s="6"/>
      <c r="BC102" s="26"/>
      <c r="BD102" s="6"/>
      <c r="BE102" s="124"/>
      <c r="BF102" s="6"/>
      <c r="BG102" s="30"/>
      <c r="BH102" s="15"/>
      <c r="BI102" s="101"/>
      <c r="BJ102" s="15"/>
      <c r="BK102" s="30"/>
      <c r="BL102" s="15"/>
      <c r="BM102" s="34" t="str">
        <f>IF(AND(BG102="",BK102=""),"",$BM$10-SUM($BG$11:BG102)+SUM($BK$11:BK102))</f>
        <v/>
      </c>
      <c r="BN102" s="7"/>
    </row>
    <row r="103" spans="2:66">
      <c r="B103" s="5"/>
      <c r="C103" s="17"/>
      <c r="D103" s="6"/>
      <c r="E103" s="21"/>
      <c r="F103" s="6"/>
      <c r="G103" s="25"/>
      <c r="H103" s="6"/>
      <c r="I103" s="29"/>
      <c r="J103" s="15"/>
      <c r="K103" s="29"/>
      <c r="L103" s="15"/>
      <c r="M103" s="33" t="str">
        <f>IF(AND(I103="",K103=""),"",$M$10-SUM($I$11:I103)+SUM($K$11:K103))</f>
        <v/>
      </c>
      <c r="N103" s="7"/>
      <c r="P103" s="5"/>
      <c r="Q103" s="17"/>
      <c r="R103" s="37"/>
      <c r="S103" s="21"/>
      <c r="T103" s="37"/>
      <c r="U103" s="21"/>
      <c r="V103" s="37"/>
      <c r="W103" s="122"/>
      <c r="X103" s="37"/>
      <c r="Y103" s="119"/>
      <c r="Z103" s="37"/>
      <c r="AA103" s="100"/>
      <c r="AB103" s="37"/>
      <c r="AC103" s="119"/>
      <c r="AD103" s="37"/>
      <c r="AE103" s="122"/>
      <c r="AF103" s="37"/>
      <c r="AG103" s="105" t="str">
        <f>IF(AND(AA103="",AE103=""),"",$AG$10-SUM($AA$11:AA103)+SUM($AE$11:AE103))</f>
        <v/>
      </c>
      <c r="AH103" s="7"/>
      <c r="AJ103" s="5"/>
      <c r="AK103" s="17"/>
      <c r="AL103" s="6"/>
      <c r="AM103" s="21"/>
      <c r="AN103" s="6"/>
      <c r="AO103" s="25"/>
      <c r="AP103" s="6"/>
      <c r="AQ103" s="29"/>
      <c r="AR103" s="15"/>
      <c r="AS103" s="29"/>
      <c r="AT103" s="15"/>
      <c r="AU103" s="33" t="str">
        <f>IF(AND(AQ103="",AS103=""),"",$AU$10-SUM($AQ$11:AQ103)+SUM($AS$11:AS103))</f>
        <v/>
      </c>
      <c r="AV103" s="7"/>
      <c r="AX103" s="5"/>
      <c r="AY103" s="17"/>
      <c r="AZ103" s="6"/>
      <c r="BA103" s="21"/>
      <c r="BB103" s="6"/>
      <c r="BC103" s="25"/>
      <c r="BD103" s="6"/>
      <c r="BE103" s="122"/>
      <c r="BF103" s="6"/>
      <c r="BG103" s="29"/>
      <c r="BH103" s="15"/>
      <c r="BI103" s="100"/>
      <c r="BJ103" s="15"/>
      <c r="BK103" s="29"/>
      <c r="BL103" s="15"/>
      <c r="BM103" s="33" t="str">
        <f>IF(AND(BG103="",BK103=""),"",$BM$10-SUM($BG$11:BG103)+SUM($BK$11:BK103))</f>
        <v/>
      </c>
      <c r="BN103" s="7"/>
    </row>
    <row r="104" spans="2:66">
      <c r="B104" s="5"/>
      <c r="C104" s="18"/>
      <c r="D104" s="6"/>
      <c r="E104" s="22"/>
      <c r="F104" s="6"/>
      <c r="G104" s="26"/>
      <c r="H104" s="6"/>
      <c r="I104" s="30"/>
      <c r="J104" s="15"/>
      <c r="K104" s="30"/>
      <c r="L104" s="15"/>
      <c r="M104" s="34" t="str">
        <f>IF(AND(I104="",K104=""),"",$M$10-SUM($I$11:I104)+SUM($K$11:K104))</f>
        <v/>
      </c>
      <c r="N104" s="7"/>
      <c r="P104" s="5"/>
      <c r="Q104" s="18"/>
      <c r="R104" s="37"/>
      <c r="S104" s="22"/>
      <c r="T104" s="37"/>
      <c r="U104" s="38"/>
      <c r="V104" s="37"/>
      <c r="W104" s="124"/>
      <c r="X104" s="37"/>
      <c r="Y104" s="120"/>
      <c r="Z104" s="37"/>
      <c r="AA104" s="101"/>
      <c r="AB104" s="37"/>
      <c r="AC104" s="120"/>
      <c r="AD104" s="37"/>
      <c r="AE104" s="124"/>
      <c r="AF104" s="37"/>
      <c r="AG104" s="106" t="str">
        <f>IF(AND(AA104="",AE104=""),"",$AG$10-SUM($AA$11:AA104)+SUM($AE$11:AE104))</f>
        <v/>
      </c>
      <c r="AH104" s="7"/>
      <c r="AJ104" s="5"/>
      <c r="AK104" s="18"/>
      <c r="AL104" s="6"/>
      <c r="AM104" s="22"/>
      <c r="AN104" s="6"/>
      <c r="AO104" s="26"/>
      <c r="AP104" s="6"/>
      <c r="AQ104" s="30"/>
      <c r="AR104" s="15"/>
      <c r="AS104" s="30"/>
      <c r="AT104" s="15"/>
      <c r="AU104" s="34" t="str">
        <f>IF(AND(AQ104="",AS104=""),"",$AU$10-SUM($AQ$11:AQ104)+SUM($AS$11:AS104))</f>
        <v/>
      </c>
      <c r="AV104" s="7"/>
      <c r="AX104" s="5"/>
      <c r="AY104" s="18"/>
      <c r="AZ104" s="6"/>
      <c r="BA104" s="22"/>
      <c r="BB104" s="6"/>
      <c r="BC104" s="26"/>
      <c r="BD104" s="6"/>
      <c r="BE104" s="124"/>
      <c r="BF104" s="6"/>
      <c r="BG104" s="30"/>
      <c r="BH104" s="15"/>
      <c r="BI104" s="101"/>
      <c r="BJ104" s="15"/>
      <c r="BK104" s="30"/>
      <c r="BL104" s="15"/>
      <c r="BM104" s="34" t="str">
        <f>IF(AND(BG104="",BK104=""),"",$BM$10-SUM($BG$11:BG104)+SUM($BK$11:BK104))</f>
        <v/>
      </c>
      <c r="BN104" s="7"/>
    </row>
    <row r="105" spans="2:66">
      <c r="B105" s="5"/>
      <c r="C105" s="58"/>
      <c r="D105" s="59"/>
      <c r="E105" s="60"/>
      <c r="F105" s="59"/>
      <c r="G105" s="61"/>
      <c r="H105" s="59"/>
      <c r="I105" s="62"/>
      <c r="J105" s="15"/>
      <c r="K105" s="29"/>
      <c r="L105" s="15"/>
      <c r="M105" s="33" t="str">
        <f>IF(AND(I105="",K105=""),"",$M$10-SUM($I$11:I105)+SUM($K$11:K105))</f>
        <v/>
      </c>
      <c r="N105" s="7"/>
      <c r="P105" s="5"/>
      <c r="Q105" s="17"/>
      <c r="R105" s="37"/>
      <c r="S105" s="60"/>
      <c r="T105" s="37"/>
      <c r="U105" s="21"/>
      <c r="V105" s="37"/>
      <c r="W105" s="122"/>
      <c r="X105" s="37"/>
      <c r="Y105" s="119"/>
      <c r="Z105" s="37"/>
      <c r="AA105" s="100"/>
      <c r="AB105" s="37"/>
      <c r="AC105" s="119"/>
      <c r="AD105" s="37"/>
      <c r="AE105" s="122"/>
      <c r="AF105" s="37"/>
      <c r="AG105" s="105" t="str">
        <f>IF(AND(AA105="",AE105=""),"",$AG$10-SUM($AA$11:AA105)+SUM($AE$11:AE105))</f>
        <v/>
      </c>
      <c r="AH105" s="7"/>
      <c r="AJ105" s="5"/>
      <c r="AK105" s="17"/>
      <c r="AL105" s="6"/>
      <c r="AM105" s="21"/>
      <c r="AN105" s="6"/>
      <c r="AO105" s="25"/>
      <c r="AP105" s="6"/>
      <c r="AQ105" s="29"/>
      <c r="AR105" s="15"/>
      <c r="AS105" s="29"/>
      <c r="AT105" s="15"/>
      <c r="AU105" s="33" t="str">
        <f>IF(AND(AQ105="",AS105=""),"",$AU$10-SUM($AQ$11:AQ105)+SUM($AS$11:AS105))</f>
        <v/>
      </c>
      <c r="AV105" s="7"/>
      <c r="AX105" s="5"/>
      <c r="AY105" s="17"/>
      <c r="AZ105" s="6"/>
      <c r="BA105" s="21"/>
      <c r="BB105" s="6"/>
      <c r="BC105" s="25"/>
      <c r="BD105" s="6"/>
      <c r="BE105" s="122"/>
      <c r="BF105" s="6"/>
      <c r="BG105" s="29"/>
      <c r="BH105" s="15"/>
      <c r="BI105" s="100"/>
      <c r="BJ105" s="15"/>
      <c r="BK105" s="29"/>
      <c r="BL105" s="15"/>
      <c r="BM105" s="33" t="str">
        <f>IF(AND(BG105="",BK105=""),"",$BM$10-SUM($BG$11:BG105)+SUM($BK$11:BK105))</f>
        <v/>
      </c>
      <c r="BN105" s="7"/>
    </row>
    <row r="106" spans="2:66" ht="15" thickBot="1">
      <c r="B106" s="5"/>
      <c r="C106" s="63"/>
      <c r="D106" s="59"/>
      <c r="E106" s="64"/>
      <c r="F106" s="59"/>
      <c r="G106" s="65"/>
      <c r="H106" s="59"/>
      <c r="I106" s="66"/>
      <c r="J106" s="15"/>
      <c r="K106" s="31"/>
      <c r="L106" s="15"/>
      <c r="M106" s="35" t="str">
        <f>IF(AND(I106="",K106=""),"",$M$10-SUM($I$11:I106)+SUM($K$11:K106))</f>
        <v/>
      </c>
      <c r="N106" s="7"/>
      <c r="P106" s="5"/>
      <c r="Q106" s="19"/>
      <c r="R106" s="37"/>
      <c r="S106" s="64"/>
      <c r="T106" s="37"/>
      <c r="U106" s="39"/>
      <c r="V106" s="37"/>
      <c r="W106" s="125"/>
      <c r="X106" s="37"/>
      <c r="Y106" s="121"/>
      <c r="Z106" s="37"/>
      <c r="AA106" s="102"/>
      <c r="AB106" s="37"/>
      <c r="AC106" s="121"/>
      <c r="AD106" s="37"/>
      <c r="AE106" s="125"/>
      <c r="AF106" s="37"/>
      <c r="AG106" s="107" t="str">
        <f>IF(AND(AA106="",AE106=""),"",$AG$10-SUM($AA$11:AA106)+SUM($AE$11:AE106))</f>
        <v/>
      </c>
      <c r="AH106" s="7"/>
      <c r="AJ106" s="5"/>
      <c r="AK106" s="19"/>
      <c r="AL106" s="6"/>
      <c r="AM106" s="23"/>
      <c r="AN106" s="6"/>
      <c r="AO106" s="27"/>
      <c r="AP106" s="6"/>
      <c r="AQ106" s="31"/>
      <c r="AR106" s="15"/>
      <c r="AS106" s="31"/>
      <c r="AT106" s="15"/>
      <c r="AU106" s="34" t="str">
        <f>IF(AND(AQ106="",AS106=""),"",$AU$10-SUM($AQ$11:AQ106)+SUM($AS$11:AS106))</f>
        <v/>
      </c>
      <c r="AV106" s="7"/>
      <c r="AX106" s="5"/>
      <c r="AY106" s="19"/>
      <c r="AZ106" s="6"/>
      <c r="BA106" s="23"/>
      <c r="BB106" s="6"/>
      <c r="BC106" s="27"/>
      <c r="BD106" s="6"/>
      <c r="BE106" s="124"/>
      <c r="BF106" s="6"/>
      <c r="BG106" s="31"/>
      <c r="BH106" s="15"/>
      <c r="BI106" s="102"/>
      <c r="BJ106" s="15"/>
      <c r="BK106" s="31"/>
      <c r="BL106" s="15"/>
      <c r="BM106" s="34" t="str">
        <f>IF(AND(BG106="",BK106=""),"",$BM$10-SUM($BG$11:BG106)+SUM($BK$11:BK106))</f>
        <v/>
      </c>
      <c r="BN106" s="7"/>
    </row>
    <row r="107" spans="2:66" ht="4.95" customHeight="1" thickBot="1">
      <c r="B107" s="5"/>
      <c r="C107" s="59"/>
      <c r="D107" s="59"/>
      <c r="E107" s="59"/>
      <c r="F107" s="59"/>
      <c r="G107" s="59"/>
      <c r="H107" s="59"/>
      <c r="I107" s="59"/>
      <c r="J107" s="6"/>
      <c r="K107" s="6"/>
      <c r="L107" s="6"/>
      <c r="M107" s="6"/>
      <c r="N107" s="7"/>
      <c r="P107" s="5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7"/>
      <c r="AJ107" s="5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7"/>
      <c r="AX107" s="5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7"/>
    </row>
    <row r="108" spans="2:66" ht="15" thickBot="1">
      <c r="B108" s="5"/>
      <c r="C108" s="145" t="s">
        <v>6</v>
      </c>
      <c r="D108" s="146"/>
      <c r="E108" s="146"/>
      <c r="F108" s="146"/>
      <c r="G108" s="147"/>
      <c r="H108" s="59"/>
      <c r="I108" s="70">
        <f>SUM(I10:I106)</f>
        <v>53</v>
      </c>
      <c r="J108" s="6"/>
      <c r="K108" s="36">
        <f>SUM(K10:K106)</f>
        <v>0</v>
      </c>
      <c r="L108" s="6"/>
      <c r="M108" s="46">
        <f>IFERROR(LOOKUP(9^9,M10:M106),"0,00 $")</f>
        <v>4150.75</v>
      </c>
      <c r="N108" s="7"/>
      <c r="P108" s="5"/>
      <c r="Q108" s="148" t="s">
        <v>6</v>
      </c>
      <c r="R108" s="149"/>
      <c r="S108" s="149"/>
      <c r="T108" s="149"/>
      <c r="U108" s="150"/>
      <c r="V108" s="6"/>
      <c r="W108" s="6"/>
      <c r="X108" s="6"/>
      <c r="Y108" s="6"/>
      <c r="Z108" s="6"/>
      <c r="AA108" s="98">
        <f>SUM(AA10:AA106)</f>
        <v>0</v>
      </c>
      <c r="AB108" s="6"/>
      <c r="AC108" s="98">
        <f>SUM(AC10:AC106)</f>
        <v>22.210470650449498</v>
      </c>
      <c r="AD108" s="6"/>
      <c r="AE108" s="6"/>
      <c r="AF108" s="6"/>
      <c r="AG108" s="103">
        <f>IFERROR(LOOKUP(9^9,AG10:AG106),"0,00 $")</f>
        <v>5693</v>
      </c>
      <c r="AH108" s="7"/>
      <c r="AJ108" s="5"/>
      <c r="AK108" s="151" t="s">
        <v>6</v>
      </c>
      <c r="AL108" s="152"/>
      <c r="AM108" s="152"/>
      <c r="AN108" s="152"/>
      <c r="AO108" s="153"/>
      <c r="AP108" s="6"/>
      <c r="AQ108" s="36">
        <f>SUM(AQ10:AQ106)</f>
        <v>0</v>
      </c>
      <c r="AR108" s="6"/>
      <c r="AS108" s="36">
        <f>SUM(AS10:AS106)</f>
        <v>0</v>
      </c>
      <c r="AT108" s="6"/>
      <c r="AU108" s="46">
        <f>IFERROR(LOOKUP(9^9,AU10:AU106),"0,00 $")</f>
        <v>0</v>
      </c>
      <c r="AV108" s="7"/>
      <c r="AX108" s="5"/>
      <c r="AY108" s="142" t="s">
        <v>6</v>
      </c>
      <c r="AZ108" s="143"/>
      <c r="BA108" s="143"/>
      <c r="BB108" s="143"/>
      <c r="BC108" s="144"/>
      <c r="BD108" s="126"/>
      <c r="BE108" s="127" t="e">
        <f>AVERAGE(BE10:BE106)</f>
        <v>#DIV/0!</v>
      </c>
      <c r="BF108" s="6"/>
      <c r="BG108" s="36">
        <f>SUM(BG10:BG106)</f>
        <v>0</v>
      </c>
      <c r="BH108" s="6"/>
      <c r="BI108" s="6"/>
      <c r="BJ108" s="6"/>
      <c r="BK108" s="36">
        <f>SUM(BK10:BK106)</f>
        <v>30</v>
      </c>
      <c r="BL108" s="6"/>
      <c r="BM108" s="46">
        <f>IFERROR(LOOKUP(9^9,BM10:BM106),"0,00 $")</f>
        <v>-470</v>
      </c>
      <c r="BN108" s="7"/>
    </row>
    <row r="109" spans="2:66" ht="4.95" customHeight="1" thickBot="1">
      <c r="B109" s="8"/>
      <c r="C109" s="67"/>
      <c r="D109" s="67"/>
      <c r="E109" s="67"/>
      <c r="F109" s="67"/>
      <c r="G109" s="67"/>
      <c r="H109" s="67"/>
      <c r="I109" s="67"/>
      <c r="J109" s="9"/>
      <c r="K109" s="9"/>
      <c r="L109" s="9"/>
      <c r="M109" s="9"/>
      <c r="N109" s="10"/>
      <c r="P109" s="8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10"/>
      <c r="AJ109" s="8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10"/>
      <c r="AX109" s="8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10"/>
    </row>
    <row r="110" spans="2:66" ht="15" customHeight="1">
      <c r="B110" s="47"/>
      <c r="C110" s="47"/>
      <c r="D110" s="47"/>
      <c r="E110" s="47"/>
      <c r="F110" s="47"/>
      <c r="G110" s="42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</row>
    <row r="111" spans="2:66" s="49" customFormat="1">
      <c r="B111" s="56"/>
      <c r="C111" s="56"/>
      <c r="D111" s="56"/>
      <c r="E111" s="56"/>
      <c r="F111" s="56"/>
      <c r="G111" s="50"/>
      <c r="H111" s="50"/>
      <c r="I111" s="57" t="s">
        <v>71</v>
      </c>
      <c r="J111" s="50"/>
      <c r="K111" s="57" t="s">
        <v>70</v>
      </c>
      <c r="L111" s="42"/>
      <c r="M111" s="42"/>
      <c r="N111" s="50"/>
      <c r="O111" s="50"/>
      <c r="P111" s="50"/>
      <c r="Q111" s="50"/>
      <c r="R111" s="50"/>
      <c r="S111" s="50"/>
      <c r="AJ111" s="56"/>
      <c r="AK111" s="56"/>
      <c r="AL111" s="56"/>
      <c r="AM111" s="56"/>
      <c r="AN111" s="56"/>
      <c r="AO111" s="56"/>
      <c r="AP111" s="56"/>
      <c r="AQ111" s="56"/>
      <c r="AR111" s="56"/>
      <c r="AS111" s="56"/>
      <c r="AT111" s="56"/>
      <c r="AU111" s="56"/>
      <c r="AV111" s="56"/>
    </row>
    <row r="112" spans="2:66" s="49" customFormat="1" ht="10.199999999999999" customHeight="1">
      <c r="B112" s="56"/>
      <c r="C112" s="56"/>
      <c r="D112" s="56"/>
      <c r="E112" s="56"/>
      <c r="F112" s="71"/>
      <c r="G112" s="51" t="s">
        <v>27</v>
      </c>
      <c r="H112" s="50"/>
      <c r="I112" s="52">
        <f>SUMIFS(I10:I106,C10:C106,"&lt;=15",E10:E106,"Loyer")</f>
        <v>0</v>
      </c>
      <c r="J112" s="50"/>
      <c r="K112" s="53"/>
      <c r="L112" s="50"/>
      <c r="M112" s="69">
        <f>COUNTIF(E10:E106,G112)</f>
        <v>0</v>
      </c>
      <c r="N112" s="50"/>
      <c r="O112" s="50"/>
      <c r="P112" s="50"/>
      <c r="Q112" s="50"/>
      <c r="R112" s="50"/>
      <c r="S112" s="50"/>
      <c r="AJ112" s="56"/>
      <c r="AK112" s="56"/>
      <c r="AL112" s="56"/>
      <c r="AM112" s="56"/>
      <c r="AN112" s="56"/>
      <c r="AO112" s="56"/>
      <c r="AP112" s="56"/>
      <c r="AQ112" s="56"/>
      <c r="AR112" s="56"/>
      <c r="AS112" s="56"/>
      <c r="AT112" s="56"/>
      <c r="AU112" s="56"/>
      <c r="AV112" s="56"/>
    </row>
    <row r="113" spans="2:48" s="49" customFormat="1" ht="10.199999999999999" customHeight="1">
      <c r="B113" s="56"/>
      <c r="C113" s="56"/>
      <c r="D113" s="56"/>
      <c r="E113" s="56"/>
      <c r="F113" s="56"/>
      <c r="G113" s="51" t="s">
        <v>74</v>
      </c>
      <c r="H113" s="50"/>
      <c r="I113" s="53">
        <f>SUMIFS(I10:I106,C10:C106,"&lt;=15",E10:E106,"Internet")</f>
        <v>0</v>
      </c>
      <c r="J113" s="50"/>
      <c r="K113" s="53">
        <f>SUMIFS(I10:I106,C10:C106,"&gt;=16",E10:E106,"Internet")</f>
        <v>0</v>
      </c>
      <c r="L113" s="50"/>
      <c r="M113" s="69">
        <f>COUNTIF(E10:E106,G113)</f>
        <v>0</v>
      </c>
      <c r="N113" s="50"/>
      <c r="O113" s="50"/>
      <c r="P113" s="50"/>
      <c r="Q113" s="50"/>
      <c r="R113" s="50"/>
      <c r="S113" s="50"/>
      <c r="AJ113" s="56"/>
      <c r="AK113" s="56"/>
      <c r="AL113" s="56"/>
      <c r="AM113" s="56"/>
      <c r="AN113" s="56"/>
      <c r="AO113" s="56"/>
      <c r="AP113" s="56"/>
      <c r="AQ113" s="56"/>
      <c r="AR113" s="56"/>
      <c r="AS113" s="56"/>
      <c r="AT113" s="56"/>
      <c r="AU113" s="56"/>
      <c r="AV113" s="56"/>
    </row>
    <row r="114" spans="2:48" s="49" customFormat="1" ht="10.199999999999999" customHeight="1">
      <c r="B114" s="56"/>
      <c r="C114" s="56"/>
      <c r="D114" s="56"/>
      <c r="E114" s="56"/>
      <c r="F114" s="56"/>
      <c r="G114" s="51" t="s">
        <v>24</v>
      </c>
      <c r="H114" s="50"/>
      <c r="I114" s="52">
        <f>SUMIFS(I10:I106,C10:C106,"&lt;=15",E10:E106,"Hydro")</f>
        <v>0</v>
      </c>
      <c r="J114" s="50"/>
      <c r="K114" s="53">
        <f>SUMIFS(I10:I106,C10:C106,"&gt;=16",E10:E106,"Hydro")</f>
        <v>0</v>
      </c>
      <c r="L114" s="50"/>
      <c r="M114" s="69">
        <f>COUNTIF(E10:E106,G114)</f>
        <v>0</v>
      </c>
      <c r="N114" s="50"/>
      <c r="O114" s="50"/>
      <c r="P114" s="50"/>
      <c r="Q114" s="50"/>
      <c r="R114" s="50"/>
      <c r="S114" s="50"/>
      <c r="AJ114" s="56"/>
      <c r="AK114" s="56"/>
      <c r="AL114" s="56"/>
      <c r="AM114" s="56"/>
      <c r="AN114" s="56"/>
      <c r="AO114" s="56"/>
      <c r="AP114" s="56"/>
      <c r="AQ114" s="56"/>
      <c r="AR114" s="56"/>
      <c r="AS114" s="56"/>
      <c r="AT114" s="56"/>
      <c r="AU114" s="56"/>
      <c r="AV114" s="56"/>
    </row>
    <row r="115" spans="2:48" s="49" customFormat="1" ht="10.199999999999999" customHeight="1">
      <c r="B115" s="56"/>
      <c r="C115" s="56"/>
      <c r="D115" s="56"/>
      <c r="E115" s="56"/>
      <c r="F115" s="56"/>
      <c r="G115" s="51" t="s">
        <v>48</v>
      </c>
      <c r="H115" s="50"/>
      <c r="I115" s="53">
        <f>SUMIFS(I10:I106,C10:C106,"&lt;=15",E10:E106,"Ass. H.")</f>
        <v>0</v>
      </c>
      <c r="J115" s="50"/>
      <c r="K115" s="53">
        <f>SUMIFS(I10:I106,C10:C106,"&gt;=16",E10:E106,"Ass. H.")</f>
        <v>0</v>
      </c>
      <c r="L115" s="50"/>
      <c r="M115" s="69">
        <f>COUNTIF(E10:E106,G115)</f>
        <v>0</v>
      </c>
      <c r="N115" s="50"/>
      <c r="O115" s="50"/>
      <c r="P115" s="50"/>
      <c r="Q115" s="50"/>
      <c r="R115" s="50"/>
      <c r="S115" s="50"/>
      <c r="AJ115" s="56"/>
      <c r="AK115" s="56"/>
      <c r="AL115" s="56"/>
      <c r="AM115" s="56"/>
      <c r="AN115" s="56"/>
      <c r="AO115" s="56"/>
      <c r="AP115" s="56"/>
      <c r="AQ115" s="56"/>
      <c r="AR115" s="56"/>
      <c r="AS115" s="56"/>
      <c r="AT115" s="56"/>
      <c r="AU115" s="56"/>
      <c r="AV115" s="56"/>
    </row>
    <row r="116" spans="2:48" s="49" customFormat="1" ht="10.199999999999999" customHeight="1">
      <c r="B116" s="56"/>
      <c r="C116" s="56"/>
      <c r="D116" s="56"/>
      <c r="E116" s="56"/>
      <c r="F116" s="56"/>
      <c r="G116" s="51" t="s">
        <v>64</v>
      </c>
      <c r="H116" s="50"/>
      <c r="I116" s="52">
        <f>SUMIFS(I10:I106,C10:C106,"&lt;=15",E10:E106,"Ass. Auto")</f>
        <v>0</v>
      </c>
      <c r="J116" s="50"/>
      <c r="K116" s="53">
        <f>SUMIFS(I10:I106,C10:C106,"&gt;=16",E10:E106,"Ass. Auto")</f>
        <v>0</v>
      </c>
      <c r="L116" s="50"/>
      <c r="M116" s="69">
        <f>COUNTIF(E10:E106,G116)</f>
        <v>0</v>
      </c>
      <c r="N116" s="50"/>
      <c r="O116" s="50"/>
      <c r="P116" s="50"/>
      <c r="Q116" s="50"/>
      <c r="R116" s="50"/>
      <c r="S116" s="50"/>
      <c r="AJ116" s="56"/>
      <c r="AK116" s="56"/>
      <c r="AL116" s="56"/>
      <c r="AM116" s="56"/>
      <c r="AN116" s="56"/>
      <c r="AO116" s="56"/>
      <c r="AP116" s="56"/>
      <c r="AQ116" s="56"/>
      <c r="AR116" s="56"/>
      <c r="AS116" s="56"/>
      <c r="AT116" s="56"/>
      <c r="AU116" s="56"/>
      <c r="AV116" s="56"/>
    </row>
    <row r="117" spans="2:48" s="49" customFormat="1" ht="10.199999999999999" customHeight="1">
      <c r="B117" s="56"/>
      <c r="C117" s="56"/>
      <c r="D117" s="56"/>
      <c r="E117" s="56"/>
      <c r="F117" s="56"/>
      <c r="G117" s="51" t="s">
        <v>73</v>
      </c>
      <c r="H117" s="50"/>
      <c r="I117" s="53">
        <f>SUMIFS(I10:I106,C10:C106,"&lt;=15",E10:E106,"Cellulaire")</f>
        <v>0</v>
      </c>
      <c r="J117" s="50"/>
      <c r="K117" s="53">
        <f>SUMIFS(I10:I106,C10:C106,"&gt;=16",E10:E106,"Cellulaire")</f>
        <v>0</v>
      </c>
      <c r="L117" s="50"/>
      <c r="M117" s="69">
        <f>COUNTIF(E10:E106,G117)</f>
        <v>0</v>
      </c>
      <c r="N117" s="50"/>
      <c r="O117" s="50"/>
      <c r="P117" s="50"/>
      <c r="Q117" s="50"/>
      <c r="R117" s="50"/>
      <c r="S117" s="50"/>
      <c r="AJ117" s="56"/>
      <c r="AK117" s="56"/>
      <c r="AL117" s="56"/>
      <c r="AM117" s="56"/>
      <c r="AN117" s="56"/>
      <c r="AO117" s="56"/>
      <c r="AP117" s="56"/>
      <c r="AQ117" s="56"/>
      <c r="AR117" s="56"/>
      <c r="AS117" s="56"/>
      <c r="AT117" s="56"/>
      <c r="AU117" s="56"/>
      <c r="AV117" s="56"/>
    </row>
    <row r="118" spans="2:48" s="49" customFormat="1" ht="10.199999999999999" customHeight="1">
      <c r="B118" s="56"/>
      <c r="C118" s="56"/>
      <c r="D118" s="56"/>
      <c r="E118" s="56"/>
      <c r="F118" s="56"/>
      <c r="G118" s="51" t="s">
        <v>61</v>
      </c>
      <c r="H118" s="50"/>
      <c r="I118" s="52">
        <f>SUMIFS(I10:I106,C10:C106,"&lt;=15",E10:E106,"Marge")</f>
        <v>0</v>
      </c>
      <c r="J118" s="50"/>
      <c r="K118" s="53">
        <f>SUMIFS(I10:I106,C10:C106,"&gt;=16",E10:E106,"Marge")</f>
        <v>0</v>
      </c>
      <c r="L118" s="50"/>
      <c r="M118" s="69">
        <f>COUNTIF(E10:E106,G118)</f>
        <v>0</v>
      </c>
      <c r="N118" s="50"/>
      <c r="O118" s="50"/>
      <c r="P118" s="50"/>
      <c r="Q118" s="50"/>
      <c r="R118" s="50"/>
      <c r="S118" s="50"/>
      <c r="AJ118" s="56"/>
      <c r="AK118" s="56"/>
      <c r="AL118" s="56"/>
      <c r="AM118" s="56"/>
      <c r="AN118" s="56"/>
      <c r="AO118" s="56"/>
      <c r="AP118" s="56"/>
      <c r="AQ118" s="56"/>
      <c r="AR118" s="56"/>
      <c r="AS118" s="56"/>
      <c r="AT118" s="56"/>
      <c r="AU118" s="56"/>
      <c r="AV118" s="56"/>
    </row>
    <row r="119" spans="2:48" s="49" customFormat="1" ht="10.199999999999999" customHeight="1">
      <c r="B119" s="56"/>
      <c r="C119" s="56"/>
      <c r="D119" s="56"/>
      <c r="E119" s="56"/>
      <c r="F119" s="56"/>
      <c r="G119" s="51" t="s">
        <v>62</v>
      </c>
      <c r="H119" s="50"/>
      <c r="I119" s="53">
        <f>SUMIF(E10:E106,"Visa",I10:I106)</f>
        <v>0</v>
      </c>
      <c r="J119" s="50"/>
      <c r="K119" s="53">
        <f>SUMIFS(I10:I106,C10:C106,"&gt;=16",E10:E106,"Visa")</f>
        <v>0</v>
      </c>
      <c r="L119" s="50"/>
      <c r="M119" s="69">
        <f>COUNTIF(E10:E106,G119)</f>
        <v>0</v>
      </c>
      <c r="N119" s="50"/>
      <c r="O119" s="50"/>
      <c r="P119" s="50"/>
      <c r="Q119" s="50"/>
      <c r="R119" s="50"/>
      <c r="S119" s="50"/>
      <c r="AJ119" s="56"/>
      <c r="AK119" s="56"/>
      <c r="AL119" s="56"/>
      <c r="AM119" s="56"/>
      <c r="AN119" s="56"/>
      <c r="AO119" s="56"/>
      <c r="AP119" s="56"/>
      <c r="AQ119" s="56"/>
      <c r="AR119" s="56"/>
      <c r="AS119" s="56"/>
      <c r="AT119" s="56"/>
      <c r="AU119" s="56"/>
      <c r="AV119" s="56"/>
    </row>
    <row r="120" spans="2:48" s="49" customFormat="1" ht="10.199999999999999" customHeight="1">
      <c r="B120" s="56"/>
      <c r="C120" s="56"/>
      <c r="D120" s="56"/>
      <c r="E120" s="56"/>
      <c r="F120" s="56"/>
      <c r="G120" s="51" t="s">
        <v>63</v>
      </c>
      <c r="H120" s="50"/>
      <c r="I120" s="53">
        <f>SUMIF(E10:E106,"MasterCard",I10:I106)</f>
        <v>0</v>
      </c>
      <c r="J120" s="50"/>
      <c r="K120" s="53"/>
      <c r="L120" s="50"/>
      <c r="M120" s="69">
        <f>COUNTIF(E10:E106,G120)</f>
        <v>0</v>
      </c>
      <c r="N120" s="50"/>
      <c r="O120" s="50"/>
      <c r="P120" s="50"/>
      <c r="Q120" s="50"/>
      <c r="R120" s="50"/>
      <c r="S120" s="50"/>
      <c r="AJ120" s="56"/>
      <c r="AK120" s="56"/>
      <c r="AL120" s="56"/>
      <c r="AM120" s="56"/>
      <c r="AN120" s="56"/>
      <c r="AO120" s="56"/>
      <c r="AP120" s="56"/>
      <c r="AQ120" s="56"/>
      <c r="AR120" s="56"/>
      <c r="AS120" s="56"/>
      <c r="AT120" s="56"/>
      <c r="AU120" s="56"/>
      <c r="AV120" s="56"/>
    </row>
    <row r="121" spans="2:48" s="49" customFormat="1" ht="10.199999999999999" customHeight="1">
      <c r="B121" s="56"/>
      <c r="C121" s="56"/>
      <c r="D121" s="56"/>
      <c r="E121" s="56"/>
      <c r="F121" s="56"/>
      <c r="G121" s="50"/>
      <c r="H121" s="50"/>
      <c r="I121" s="50"/>
      <c r="J121" s="50"/>
      <c r="K121" s="53"/>
      <c r="L121" s="50"/>
      <c r="M121" s="69"/>
      <c r="N121" s="50"/>
      <c r="O121" s="50"/>
      <c r="P121" s="50"/>
      <c r="Q121" s="50"/>
      <c r="R121" s="50"/>
      <c r="S121" s="50"/>
      <c r="AJ121" s="56"/>
      <c r="AK121" s="56"/>
      <c r="AL121" s="56"/>
      <c r="AM121" s="56"/>
      <c r="AN121" s="56"/>
      <c r="AO121" s="56"/>
      <c r="AP121" s="56"/>
      <c r="AQ121" s="56"/>
      <c r="AR121" s="56"/>
      <c r="AS121" s="56"/>
      <c r="AT121" s="56"/>
      <c r="AU121" s="56"/>
      <c r="AV121" s="56"/>
    </row>
    <row r="122" spans="2:48" s="49" customFormat="1" ht="10.199999999999999" customHeight="1">
      <c r="B122" s="56"/>
      <c r="C122" s="56"/>
      <c r="D122" s="56"/>
      <c r="E122" s="56"/>
      <c r="F122" s="56"/>
      <c r="G122" s="54" t="s">
        <v>14</v>
      </c>
      <c r="H122" s="50"/>
      <c r="I122" s="53">
        <f>SUMIFS(I10:I106,C10:C106,"&lt;=15",E10:E106,"Épicerie")</f>
        <v>0</v>
      </c>
      <c r="J122" s="50"/>
      <c r="K122" s="53">
        <f>SUMIFS(I10:I106,C10:C106,"&gt;=16",E10:E106,"Épicerie")</f>
        <v>0</v>
      </c>
      <c r="L122" s="50"/>
      <c r="M122" s="69">
        <f>COUNTIF(E10:E106,G122)</f>
        <v>0</v>
      </c>
      <c r="N122" s="50"/>
      <c r="O122" s="50"/>
      <c r="P122" s="50"/>
      <c r="Q122" s="50"/>
      <c r="R122" s="50"/>
      <c r="S122" s="50"/>
      <c r="AJ122" s="56"/>
      <c r="AK122" s="56"/>
      <c r="AL122" s="56"/>
      <c r="AM122" s="56"/>
      <c r="AN122" s="56"/>
      <c r="AO122" s="56"/>
      <c r="AP122" s="56"/>
      <c r="AQ122" s="56"/>
      <c r="AR122" s="56"/>
      <c r="AS122" s="56"/>
      <c r="AT122" s="56"/>
      <c r="AU122" s="56"/>
      <c r="AV122" s="56"/>
    </row>
    <row r="123" spans="2:48" s="49" customFormat="1" ht="10.199999999999999" customHeight="1">
      <c r="B123" s="56"/>
      <c r="C123" s="56"/>
      <c r="D123" s="56"/>
      <c r="E123" s="56"/>
      <c r="F123" s="56"/>
      <c r="G123" s="54"/>
      <c r="H123" s="50"/>
      <c r="I123" s="53"/>
      <c r="J123" s="50"/>
      <c r="K123" s="53"/>
      <c r="L123" s="50"/>
      <c r="M123" s="69"/>
      <c r="N123" s="50"/>
      <c r="O123" s="50"/>
      <c r="P123" s="50"/>
      <c r="Q123" s="50"/>
      <c r="R123" s="50"/>
      <c r="S123" s="50"/>
      <c r="AJ123" s="56"/>
      <c r="AK123" s="56"/>
      <c r="AL123" s="56"/>
      <c r="AM123" s="56"/>
      <c r="AN123" s="56"/>
      <c r="AO123" s="56"/>
      <c r="AP123" s="56"/>
      <c r="AQ123" s="56"/>
      <c r="AR123" s="56"/>
      <c r="AS123" s="56"/>
      <c r="AT123" s="56"/>
      <c r="AU123" s="56"/>
      <c r="AV123" s="56"/>
    </row>
    <row r="124" spans="2:48" s="49" customFormat="1" ht="10.199999999999999" customHeight="1">
      <c r="B124" s="56"/>
      <c r="C124" s="56"/>
      <c r="D124" s="56"/>
      <c r="E124" s="56"/>
      <c r="F124" s="56"/>
      <c r="G124" s="54" t="s">
        <v>15</v>
      </c>
      <c r="H124" s="50"/>
      <c r="I124" s="53">
        <f>SUMIFS(I10:I106,C10:C106,"&lt;=15",E10:E106,"Essence")</f>
        <v>0</v>
      </c>
      <c r="J124" s="50"/>
      <c r="K124" s="53">
        <f>SUMIFS(I10:I106,C10:C106,"&gt;=16",E10:E106,"Essence")</f>
        <v>0</v>
      </c>
      <c r="L124" s="50"/>
      <c r="M124" s="69">
        <f>COUNTIF(E10:E106,G124)</f>
        <v>0</v>
      </c>
      <c r="N124" s="50"/>
      <c r="O124" s="50"/>
      <c r="P124" s="50"/>
      <c r="Q124" s="50"/>
      <c r="R124" s="50"/>
      <c r="S124" s="50"/>
      <c r="AJ124" s="56"/>
      <c r="AK124" s="56"/>
      <c r="AL124" s="56"/>
      <c r="AM124" s="56"/>
      <c r="AN124" s="56"/>
      <c r="AO124" s="56"/>
      <c r="AP124" s="56"/>
      <c r="AQ124" s="56"/>
      <c r="AR124" s="56"/>
      <c r="AS124" s="56"/>
      <c r="AT124" s="56"/>
      <c r="AU124" s="56"/>
      <c r="AV124" s="56"/>
    </row>
    <row r="125" spans="2:48" s="49" customFormat="1" ht="10.199999999999999" customHeight="1">
      <c r="B125" s="56"/>
      <c r="C125" s="56"/>
      <c r="D125" s="56"/>
      <c r="E125" s="56"/>
      <c r="F125" s="56"/>
      <c r="G125" s="54" t="s">
        <v>65</v>
      </c>
      <c r="H125" s="50"/>
      <c r="I125" s="53">
        <f>SUMIFS(I10:I106,C10:C106,"&lt;=15",E10:E106,"Entretien - Voiture")</f>
        <v>0</v>
      </c>
      <c r="J125" s="50"/>
      <c r="K125" s="53">
        <f>SUMIFS(I10:I106,C10:C106,"&gt;=16",E10:E106,"Entretien - Voiture")</f>
        <v>0</v>
      </c>
      <c r="L125" s="50"/>
      <c r="M125" s="69">
        <f>COUNTIF(E10:E106,G125)</f>
        <v>0</v>
      </c>
      <c r="N125" s="50"/>
      <c r="O125" s="50"/>
      <c r="P125" s="50"/>
      <c r="Q125" s="50"/>
      <c r="R125" s="50"/>
      <c r="S125" s="50"/>
      <c r="AJ125" s="56"/>
      <c r="AK125" s="56"/>
      <c r="AL125" s="56"/>
      <c r="AM125" s="56"/>
      <c r="AN125" s="56"/>
      <c r="AO125" s="56"/>
      <c r="AP125" s="56"/>
      <c r="AQ125" s="56"/>
      <c r="AR125" s="56"/>
      <c r="AS125" s="56"/>
      <c r="AT125" s="56"/>
      <c r="AU125" s="56"/>
      <c r="AV125" s="56"/>
    </row>
    <row r="126" spans="2:48" s="49" customFormat="1" ht="10.199999999999999" customHeight="1">
      <c r="B126" s="56"/>
      <c r="C126" s="56"/>
      <c r="D126" s="56"/>
      <c r="E126" s="56"/>
      <c r="F126" s="56"/>
      <c r="G126" s="54" t="s">
        <v>50</v>
      </c>
      <c r="H126" s="50"/>
      <c r="I126" s="53">
        <f>SUMIFS(I10:I106,C10:C106,"&lt;=15",E10:E106,"SAAQ Solange")</f>
        <v>0</v>
      </c>
      <c r="J126" s="50"/>
      <c r="K126" s="53">
        <f>SUMIFS(I10:I106,C10:C106,"&gt;=16",E10:E106,"SAAQ Solange")</f>
        <v>0</v>
      </c>
      <c r="L126" s="50"/>
      <c r="M126" s="69">
        <f>COUNTIF(E10:E106,G126)</f>
        <v>0</v>
      </c>
      <c r="N126" s="50"/>
      <c r="O126" s="50"/>
      <c r="P126" s="50"/>
      <c r="Q126" s="50"/>
      <c r="R126" s="50"/>
      <c r="S126" s="50"/>
      <c r="AJ126" s="56"/>
      <c r="AK126" s="56"/>
      <c r="AL126" s="56"/>
      <c r="AM126" s="56"/>
      <c r="AN126" s="56"/>
      <c r="AO126" s="56"/>
      <c r="AP126" s="56"/>
      <c r="AQ126" s="56"/>
      <c r="AR126" s="56"/>
      <c r="AS126" s="56"/>
      <c r="AT126" s="56"/>
      <c r="AU126" s="56"/>
      <c r="AV126" s="56"/>
    </row>
    <row r="127" spans="2:48" s="49" customFormat="1" ht="10.199999999999999" customHeight="1">
      <c r="B127" s="56"/>
      <c r="C127" s="56"/>
      <c r="D127" s="56"/>
      <c r="E127" s="56"/>
      <c r="F127" s="56"/>
      <c r="G127" s="54" t="s">
        <v>66</v>
      </c>
      <c r="H127" s="50"/>
      <c r="I127" s="53">
        <f>SUMIFS(I10:I106,C10:C106,"&lt;=15",E10:E106,"SAAQ Guy")</f>
        <v>0</v>
      </c>
      <c r="J127" s="50"/>
      <c r="K127" s="53">
        <f>SUMIFS(I10:I106,C10:C106,"&gt;=16",E10:E106,"SAAQ Guy")</f>
        <v>0</v>
      </c>
      <c r="L127" s="50"/>
      <c r="M127" s="69">
        <f>COUNTIF(E10:E106,G127)</f>
        <v>0</v>
      </c>
      <c r="N127" s="50"/>
      <c r="O127" s="50"/>
      <c r="P127" s="50"/>
      <c r="Q127" s="50"/>
      <c r="R127" s="50"/>
      <c r="S127" s="50"/>
      <c r="AJ127" s="56"/>
      <c r="AK127" s="56"/>
      <c r="AL127" s="56"/>
      <c r="AM127" s="56"/>
      <c r="AN127" s="56"/>
      <c r="AO127" s="56"/>
      <c r="AP127" s="56"/>
      <c r="AQ127" s="56"/>
      <c r="AR127" s="56"/>
      <c r="AS127" s="56"/>
      <c r="AT127" s="56"/>
      <c r="AU127" s="56"/>
      <c r="AV127" s="56"/>
    </row>
    <row r="128" spans="2:48" s="49" customFormat="1" ht="10.199999999999999" customHeight="1">
      <c r="B128" s="56"/>
      <c r="C128" s="56"/>
      <c r="D128" s="56"/>
      <c r="E128" s="56"/>
      <c r="F128" s="56"/>
      <c r="G128" s="54" t="s">
        <v>67</v>
      </c>
      <c r="H128" s="50"/>
      <c r="I128" s="53">
        <f>SUMIFS(I10:I106,C10:C106,"&lt;=15",E10:E106,"SAAQ Immat.")</f>
        <v>0</v>
      </c>
      <c r="J128" s="50"/>
      <c r="K128" s="53">
        <f>SUMIFS(I10:I106,C10:C106,"&gt;=16",E10:E106,"SAAQ Immat.")</f>
        <v>0</v>
      </c>
      <c r="L128" s="50"/>
      <c r="M128" s="69">
        <f>COUNTIF(E10:E106,G128)</f>
        <v>0</v>
      </c>
      <c r="N128" s="50"/>
      <c r="O128" s="50"/>
      <c r="P128" s="50"/>
      <c r="Q128" s="50"/>
      <c r="R128" s="50"/>
      <c r="S128" s="50"/>
      <c r="AJ128" s="56"/>
      <c r="AK128" s="56"/>
      <c r="AL128" s="56"/>
      <c r="AM128" s="56"/>
      <c r="AN128" s="56"/>
      <c r="AO128" s="56"/>
      <c r="AP128" s="56"/>
      <c r="AQ128" s="56"/>
      <c r="AR128" s="56"/>
      <c r="AS128" s="56"/>
      <c r="AT128" s="56"/>
      <c r="AU128" s="56"/>
      <c r="AV128" s="56"/>
    </row>
    <row r="129" spans="2:48" s="49" customFormat="1" ht="10.199999999999999" customHeight="1">
      <c r="B129" s="56"/>
      <c r="C129" s="56"/>
      <c r="D129" s="56"/>
      <c r="E129" s="56"/>
      <c r="F129" s="56"/>
      <c r="G129" s="50"/>
      <c r="H129" s="50"/>
      <c r="I129" s="50"/>
      <c r="J129" s="50"/>
      <c r="K129" s="53"/>
      <c r="L129" s="50"/>
      <c r="M129" s="69"/>
      <c r="N129" s="50"/>
      <c r="O129" s="50"/>
      <c r="P129" s="50"/>
      <c r="Q129" s="50"/>
      <c r="R129" s="50"/>
      <c r="S129" s="50"/>
      <c r="AJ129" s="56"/>
      <c r="AK129" s="56"/>
      <c r="AL129" s="56"/>
      <c r="AM129" s="56"/>
      <c r="AN129" s="56"/>
      <c r="AO129" s="56"/>
      <c r="AP129" s="56"/>
      <c r="AQ129" s="56"/>
      <c r="AR129" s="56"/>
      <c r="AS129" s="56"/>
      <c r="AT129" s="56"/>
      <c r="AU129" s="56"/>
      <c r="AV129" s="56"/>
    </row>
    <row r="130" spans="2:48" s="49" customFormat="1" ht="10.199999999999999" customHeight="1">
      <c r="B130" s="56"/>
      <c r="C130" s="56"/>
      <c r="D130" s="56"/>
      <c r="E130" s="56"/>
      <c r="F130" s="56"/>
      <c r="G130" s="55" t="s">
        <v>68</v>
      </c>
      <c r="H130" s="50"/>
      <c r="I130" s="53">
        <f>SUMIFS(I10:I106,C10:C106,"&lt;=15",E10:E106,"Resto")</f>
        <v>0</v>
      </c>
      <c r="J130" s="50"/>
      <c r="K130" s="53">
        <f>SUMIFS(I10:I106,C10:C106,"&gt;=16",E10:E106,"Resto")</f>
        <v>0</v>
      </c>
      <c r="L130" s="50"/>
      <c r="M130" s="69">
        <f>COUNTIF(E10:E106,G130)</f>
        <v>0</v>
      </c>
      <c r="N130" s="50"/>
      <c r="O130" s="50"/>
      <c r="P130" s="50"/>
      <c r="Q130" s="50"/>
      <c r="R130" s="50"/>
      <c r="S130" s="50"/>
      <c r="AJ130" s="56"/>
      <c r="AK130" s="56"/>
      <c r="AL130" s="56"/>
      <c r="AM130" s="56"/>
      <c r="AN130" s="56"/>
      <c r="AO130" s="56"/>
      <c r="AP130" s="56"/>
      <c r="AQ130" s="56"/>
      <c r="AR130" s="56"/>
      <c r="AS130" s="56"/>
      <c r="AT130" s="56"/>
      <c r="AU130" s="56"/>
      <c r="AV130" s="56"/>
    </row>
    <row r="131" spans="2:48" s="49" customFormat="1" ht="10.199999999999999" customHeight="1">
      <c r="B131" s="56"/>
      <c r="C131" s="56"/>
      <c r="D131" s="56"/>
      <c r="E131" s="56"/>
      <c r="F131" s="56"/>
      <c r="G131" s="55" t="s">
        <v>34</v>
      </c>
      <c r="H131" s="50"/>
      <c r="I131" s="53">
        <f>SUMIFS(I10:I106,C10:C106,"&lt;=15",E10:E106,"Sorties")</f>
        <v>0</v>
      </c>
      <c r="J131" s="50"/>
      <c r="K131" s="53">
        <f>SUMIFS(I10:I106,C10:C106,"&gt;=16",E10:E106,"Sorties")</f>
        <v>0</v>
      </c>
      <c r="L131" s="50"/>
      <c r="M131" s="69">
        <f>COUNTIF(E10:E106,G131)</f>
        <v>0</v>
      </c>
      <c r="N131" s="50"/>
      <c r="O131" s="50"/>
      <c r="P131" s="50"/>
      <c r="Q131" s="50"/>
      <c r="R131" s="50"/>
      <c r="S131" s="50"/>
      <c r="AJ131" s="56"/>
      <c r="AK131" s="56"/>
      <c r="AL131" s="56"/>
      <c r="AM131" s="56"/>
      <c r="AN131" s="56"/>
      <c r="AO131" s="56"/>
      <c r="AP131" s="56"/>
      <c r="AQ131" s="56"/>
      <c r="AR131" s="56"/>
      <c r="AS131" s="56"/>
      <c r="AT131" s="56"/>
      <c r="AU131" s="56"/>
      <c r="AV131" s="56"/>
    </row>
    <row r="132" spans="2:48" s="49" customFormat="1" ht="10.199999999999999" customHeight="1">
      <c r="B132" s="56"/>
      <c r="C132" s="56"/>
      <c r="D132" s="56"/>
      <c r="E132" s="56"/>
      <c r="F132" s="56"/>
      <c r="G132" s="55" t="s">
        <v>56</v>
      </c>
      <c r="H132" s="50"/>
      <c r="I132" s="53">
        <f>SUMIFS(I10:I106,C10:C106,"&lt;=15",E10:E106,"Association")</f>
        <v>0</v>
      </c>
      <c r="J132" s="50"/>
      <c r="K132" s="53">
        <f>SUMIFS(I10:I106,C10:C106,"&gt;=16",E10:E106,"Association")</f>
        <v>0</v>
      </c>
      <c r="L132" s="50"/>
      <c r="M132" s="69">
        <f>COUNTIF(E10:E106,G132)</f>
        <v>0</v>
      </c>
      <c r="N132" s="50"/>
      <c r="O132" s="50"/>
      <c r="P132" s="50"/>
      <c r="Q132" s="50"/>
      <c r="R132" s="50"/>
      <c r="S132" s="50"/>
      <c r="AJ132" s="56"/>
      <c r="AK132" s="56"/>
      <c r="AL132" s="56"/>
      <c r="AM132" s="56"/>
      <c r="AN132" s="56"/>
      <c r="AO132" s="56"/>
      <c r="AP132" s="56"/>
      <c r="AQ132" s="56"/>
      <c r="AR132" s="56"/>
      <c r="AS132" s="56"/>
      <c r="AT132" s="56"/>
      <c r="AU132" s="56"/>
      <c r="AV132" s="56"/>
    </row>
    <row r="133" spans="2:48" s="49" customFormat="1" ht="10.199999999999999" customHeight="1">
      <c r="B133" s="56"/>
      <c r="C133" s="56"/>
      <c r="D133" s="56"/>
      <c r="E133" s="56"/>
      <c r="F133" s="56"/>
      <c r="G133" s="55" t="s">
        <v>12</v>
      </c>
      <c r="H133" s="50"/>
      <c r="I133" s="53">
        <f>SUMIFS(I10:I106,C10:C106,"&lt;=15",E10:E106,"Dentiste")</f>
        <v>0</v>
      </c>
      <c r="J133" s="50"/>
      <c r="K133" s="53">
        <f>SUMIFS(I10:I106,C10:C106,"&gt;=16",E10:E106,"Dentiste")</f>
        <v>0</v>
      </c>
      <c r="L133" s="50"/>
      <c r="M133" s="69">
        <f>COUNTIF(E10:E106,G133)</f>
        <v>0</v>
      </c>
      <c r="N133" s="50"/>
      <c r="O133" s="50"/>
      <c r="P133" s="50"/>
      <c r="Q133" s="50"/>
      <c r="R133" s="50"/>
      <c r="S133" s="50"/>
      <c r="AJ133" s="56"/>
      <c r="AK133" s="56"/>
      <c r="AL133" s="56"/>
      <c r="AM133" s="56"/>
      <c r="AN133" s="56"/>
      <c r="AO133" s="56"/>
      <c r="AP133" s="56"/>
      <c r="AQ133" s="56"/>
      <c r="AR133" s="56"/>
      <c r="AS133" s="56"/>
      <c r="AT133" s="56"/>
      <c r="AU133" s="56"/>
      <c r="AV133" s="56"/>
    </row>
    <row r="134" spans="2:48" s="49" customFormat="1" ht="10.199999999999999" customHeight="1">
      <c r="B134" s="56"/>
      <c r="C134" s="56"/>
      <c r="D134" s="56"/>
      <c r="E134" s="56"/>
      <c r="F134" s="56"/>
      <c r="G134" s="55" t="s">
        <v>59</v>
      </c>
      <c r="H134" s="50"/>
      <c r="I134" s="53">
        <f>SUMIFS(I10:I106,C10:C106,"&lt;=15",E10:E106,"Librairie")</f>
        <v>0</v>
      </c>
      <c r="J134" s="50"/>
      <c r="K134" s="53">
        <f>SUMIFS(I10:I106,C10:C106,"&gt;=16",E10:E106,"Librairie")</f>
        <v>0</v>
      </c>
      <c r="L134" s="50"/>
      <c r="M134" s="69">
        <f>COUNTIF(E10:E106,G134)</f>
        <v>0</v>
      </c>
      <c r="N134" s="50"/>
      <c r="O134" s="50"/>
      <c r="P134" s="50"/>
      <c r="Q134" s="50"/>
      <c r="R134" s="50"/>
      <c r="S134" s="50"/>
      <c r="AJ134" s="56"/>
      <c r="AK134" s="56"/>
      <c r="AL134" s="56"/>
      <c r="AM134" s="56"/>
      <c r="AN134" s="56"/>
      <c r="AO134" s="56"/>
      <c r="AP134" s="56"/>
      <c r="AQ134" s="56"/>
      <c r="AR134" s="56"/>
      <c r="AS134" s="56"/>
      <c r="AT134" s="56"/>
      <c r="AU134" s="56"/>
      <c r="AV134" s="56"/>
    </row>
    <row r="135" spans="2:48" s="49" customFormat="1" ht="10.199999999999999" customHeight="1">
      <c r="B135" s="56"/>
      <c r="C135" s="56"/>
      <c r="D135" s="56"/>
      <c r="E135" s="56"/>
      <c r="F135" s="56"/>
      <c r="G135" s="55" t="s">
        <v>57</v>
      </c>
      <c r="H135" s="50"/>
      <c r="I135" s="53">
        <f>SUMIFS(I10:I106,C10:C106,"&lt;=15",E10:E106,"Ordinateur")</f>
        <v>0</v>
      </c>
      <c r="J135" s="50"/>
      <c r="K135" s="53">
        <f>SUMIFS(I10:I106,C10:C106,"&gt;=16",E10:E106,"Librairie")</f>
        <v>0</v>
      </c>
      <c r="L135" s="50"/>
      <c r="M135" s="69">
        <f>COUNTIF(E10:E106,G135)</f>
        <v>0</v>
      </c>
      <c r="N135" s="50"/>
      <c r="O135" s="50"/>
      <c r="P135" s="50"/>
      <c r="Q135" s="50"/>
      <c r="R135" s="50"/>
      <c r="S135" s="50"/>
      <c r="AJ135" s="56"/>
      <c r="AK135" s="56"/>
      <c r="AL135" s="56"/>
      <c r="AM135" s="56"/>
      <c r="AN135" s="56"/>
      <c r="AO135" s="56"/>
      <c r="AP135" s="56"/>
      <c r="AQ135" s="56"/>
      <c r="AR135" s="56"/>
      <c r="AS135" s="56"/>
      <c r="AT135" s="56"/>
      <c r="AU135" s="56"/>
      <c r="AV135" s="56"/>
    </row>
    <row r="136" spans="2:48" s="49" customFormat="1" ht="10.199999999999999" customHeight="1">
      <c r="B136" s="56"/>
      <c r="C136" s="56"/>
      <c r="D136" s="56"/>
      <c r="E136" s="56"/>
      <c r="F136" s="56"/>
      <c r="G136" s="55" t="s">
        <v>53</v>
      </c>
      <c r="H136" s="50"/>
      <c r="I136" s="53">
        <f>SUMIFS(I10:I106,C10:C106,"&lt;=15",E10:E106,"Paypal")</f>
        <v>0</v>
      </c>
      <c r="J136" s="53"/>
      <c r="K136" s="53">
        <f>SUMIFS(I10:I106,C10:C106,"&gt;=16",E10:E106,"Paypal")</f>
        <v>0</v>
      </c>
      <c r="L136" s="50"/>
      <c r="M136" s="69">
        <f>COUNTIF(E10:E106,G136)</f>
        <v>0</v>
      </c>
      <c r="N136" s="50"/>
      <c r="O136" s="50"/>
      <c r="P136" s="50"/>
      <c r="Q136" s="50"/>
      <c r="R136" s="50"/>
      <c r="S136" s="50"/>
      <c r="AJ136" s="56"/>
      <c r="AK136" s="56"/>
      <c r="AL136" s="56"/>
      <c r="AM136" s="56"/>
      <c r="AN136" s="56"/>
      <c r="AO136" s="56"/>
      <c r="AP136" s="56"/>
      <c r="AQ136" s="56"/>
      <c r="AR136" s="56"/>
      <c r="AS136" s="56"/>
      <c r="AT136" s="56"/>
      <c r="AU136" s="56"/>
      <c r="AV136" s="56"/>
    </row>
    <row r="137" spans="2:48" s="49" customFormat="1" ht="10.199999999999999" customHeight="1">
      <c r="B137" s="56"/>
      <c r="C137" s="56"/>
      <c r="D137" s="56"/>
      <c r="E137" s="56"/>
      <c r="F137" s="56"/>
      <c r="G137" s="55" t="s">
        <v>52</v>
      </c>
      <c r="H137" s="50"/>
      <c r="I137" s="53">
        <f>SUMIFS(I10:I106,C10:C106,"&lt;=15",E10:E106,"Pharmacie")</f>
        <v>0</v>
      </c>
      <c r="J137" s="53"/>
      <c r="K137" s="53">
        <f>SUMIFS(I11:I107,C11:C107,"&gt;=16",E11:E107,"Pharmacie")</f>
        <v>0</v>
      </c>
      <c r="L137" s="50"/>
      <c r="M137" s="69">
        <f>COUNTIF(E10:E106,G137)</f>
        <v>0</v>
      </c>
      <c r="N137" s="50"/>
      <c r="O137" s="50"/>
      <c r="P137" s="50"/>
      <c r="Q137" s="50"/>
      <c r="R137" s="50"/>
      <c r="S137" s="50"/>
    </row>
    <row r="138" spans="2:48" s="49" customFormat="1" ht="10.199999999999999" customHeight="1">
      <c r="B138" s="56"/>
      <c r="C138" s="56"/>
      <c r="D138" s="56"/>
      <c r="E138" s="56"/>
      <c r="F138" s="56"/>
      <c r="G138" s="55" t="s">
        <v>55</v>
      </c>
      <c r="H138" s="50"/>
      <c r="I138" s="53">
        <f>SUMIFS(I10:I106,C10:C106,"&lt;=15",E10:E106,"Photocopies")</f>
        <v>0</v>
      </c>
      <c r="J138" s="53"/>
      <c r="K138" s="53">
        <f>SUMIFS(I11:I107,C11:C107,"&gt;=16",E11:E107,"Photocopies")</f>
        <v>0</v>
      </c>
      <c r="L138" s="50"/>
      <c r="M138" s="69">
        <f>COUNTIF(E10:E106,G138)</f>
        <v>0</v>
      </c>
      <c r="N138" s="50"/>
      <c r="O138" s="50"/>
      <c r="P138" s="50"/>
      <c r="Q138" s="50"/>
      <c r="R138" s="50"/>
      <c r="S138" s="50"/>
    </row>
    <row r="139" spans="2:48" s="48" customFormat="1" ht="10.199999999999999" customHeight="1">
      <c r="B139" s="47"/>
      <c r="C139" s="47"/>
      <c r="D139" s="47"/>
      <c r="E139" s="47"/>
      <c r="F139" s="47"/>
      <c r="G139" s="55" t="s">
        <v>58</v>
      </c>
      <c r="H139" s="50"/>
      <c r="I139" s="53">
        <f>SUMIFS(I10:I106,C10:C106,"&lt;=15",E10:E106,"Quincaillerie")</f>
        <v>0</v>
      </c>
      <c r="J139" s="53"/>
      <c r="K139" s="53">
        <f>SUMIFS(I11:I107,C11:C107,"&gt;=16",E11:E107,"Quincaillerie")</f>
        <v>0</v>
      </c>
      <c r="L139" s="50"/>
      <c r="M139" s="69">
        <f>COUNTIF(E10:E106,G139)</f>
        <v>0</v>
      </c>
      <c r="N139" s="42"/>
      <c r="O139" s="42"/>
      <c r="P139" s="42"/>
      <c r="Q139" s="42"/>
      <c r="R139" s="42"/>
      <c r="S139" s="42"/>
    </row>
    <row r="140" spans="2:48" s="48" customFormat="1" ht="10.199999999999999" customHeight="1">
      <c r="B140" s="47"/>
      <c r="C140" s="47"/>
      <c r="D140" s="47"/>
      <c r="E140" s="47"/>
      <c r="F140" s="47"/>
      <c r="G140" s="55" t="s">
        <v>54</v>
      </c>
      <c r="H140" s="50"/>
      <c r="I140" s="53">
        <f>SUMIFS(I10:I106,C10:C106,"&lt;=15",E10:E106,"Vêtements")</f>
        <v>0</v>
      </c>
      <c r="J140" s="53"/>
      <c r="K140" s="53">
        <f>SUMIFS(I11:I107,C11:C107,"&gt;=16",E11:E107,"Vêtements")</f>
        <v>0</v>
      </c>
      <c r="L140" s="50"/>
      <c r="M140" s="69">
        <f>COUNTIF(E10:E106,G140)</f>
        <v>0</v>
      </c>
      <c r="N140" s="42"/>
      <c r="O140" s="42"/>
      <c r="P140" s="42"/>
      <c r="Q140" s="42"/>
      <c r="R140" s="42"/>
      <c r="S140" s="42"/>
    </row>
    <row r="141" spans="2:48" s="48" customFormat="1" ht="10.199999999999999" customHeight="1">
      <c r="B141" s="47"/>
      <c r="C141" s="47"/>
      <c r="D141" s="47"/>
      <c r="E141" s="47"/>
      <c r="F141" s="47"/>
      <c r="G141" s="55" t="s">
        <v>69</v>
      </c>
      <c r="H141" s="42"/>
      <c r="I141" s="53">
        <f>SUMIF(E21:E117,"Aut.",I21:I117)</f>
        <v>0</v>
      </c>
      <c r="J141" s="42"/>
      <c r="K141" s="42"/>
      <c r="L141" s="50"/>
      <c r="M141" s="69">
        <f>COUNTIF(E10:E106,G141)</f>
        <v>0</v>
      </c>
      <c r="N141" s="42"/>
      <c r="O141" s="42"/>
      <c r="P141" s="42"/>
      <c r="Q141" s="42"/>
      <c r="R141" s="42"/>
      <c r="S141" s="42"/>
    </row>
    <row r="142" spans="2:48">
      <c r="B142" s="47"/>
      <c r="C142" s="47"/>
      <c r="D142" s="47"/>
      <c r="E142" s="47"/>
      <c r="F142" s="47"/>
      <c r="G142" s="42"/>
      <c r="H142" s="42"/>
      <c r="I142" s="42"/>
      <c r="J142" s="42"/>
      <c r="K142" s="42"/>
      <c r="L142" s="42"/>
      <c r="M142" s="42"/>
      <c r="N142" s="42"/>
      <c r="O142" s="42"/>
      <c r="P142" s="42"/>
      <c r="Q142" s="42"/>
      <c r="R142" s="42"/>
      <c r="S142" s="42"/>
    </row>
    <row r="143" spans="2:48">
      <c r="B143" s="47"/>
      <c r="C143" s="47"/>
      <c r="D143" s="47"/>
      <c r="E143" s="47"/>
      <c r="F143" s="47"/>
      <c r="G143" s="47"/>
      <c r="H143" s="47"/>
      <c r="I143" s="47"/>
      <c r="J143" s="47"/>
      <c r="K143" s="47"/>
      <c r="L143" s="47"/>
      <c r="M143" s="47"/>
      <c r="N143" s="47"/>
    </row>
    <row r="144" spans="2:48">
      <c r="B144" s="47"/>
      <c r="C144" s="47"/>
      <c r="D144" s="47"/>
      <c r="E144" s="47"/>
      <c r="F144" s="47"/>
      <c r="G144" s="47"/>
      <c r="H144" s="47"/>
      <c r="I144" s="47"/>
      <c r="J144" s="47"/>
      <c r="K144" s="47"/>
      <c r="L144" s="47"/>
      <c r="M144" s="47"/>
      <c r="N144" s="47"/>
    </row>
    <row r="145" spans="2:14">
      <c r="B145" s="47"/>
      <c r="C145" s="47"/>
      <c r="D145" s="47"/>
      <c r="E145" s="47"/>
      <c r="F145" s="47"/>
      <c r="G145" s="47"/>
      <c r="H145" s="47"/>
      <c r="I145" s="47"/>
      <c r="J145" s="47"/>
      <c r="K145" s="47"/>
      <c r="L145" s="47"/>
      <c r="M145" s="47"/>
      <c r="N145" s="47"/>
    </row>
    <row r="146" spans="2:14">
      <c r="B146" s="47"/>
      <c r="C146" s="47"/>
      <c r="D146" s="47"/>
      <c r="E146" s="47"/>
      <c r="F146" s="47"/>
      <c r="G146" s="47"/>
      <c r="H146" s="47"/>
      <c r="I146" s="47"/>
      <c r="J146" s="47"/>
      <c r="K146" s="47"/>
      <c r="L146" s="47"/>
      <c r="M146" s="47"/>
      <c r="N146" s="47"/>
    </row>
    <row r="147" spans="2:14">
      <c r="B147" s="47"/>
      <c r="C147" s="47"/>
      <c r="D147" s="47"/>
      <c r="E147" s="47"/>
      <c r="F147" s="47"/>
      <c r="G147" s="47"/>
      <c r="H147" s="47"/>
      <c r="I147" s="47"/>
      <c r="J147" s="47"/>
      <c r="K147" s="47"/>
      <c r="L147" s="47"/>
      <c r="M147" s="47"/>
      <c r="N147" s="47"/>
    </row>
    <row r="148" spans="2:14">
      <c r="B148" s="47"/>
      <c r="C148" s="47"/>
      <c r="D148" s="47"/>
      <c r="E148" s="47"/>
      <c r="F148" s="47"/>
      <c r="G148" s="47"/>
      <c r="H148" s="47"/>
      <c r="I148" s="47"/>
      <c r="J148" s="47"/>
      <c r="K148" s="47"/>
      <c r="L148" s="47"/>
      <c r="M148" s="47"/>
      <c r="N148" s="47"/>
    </row>
    <row r="149" spans="2:14">
      <c r="B149" s="47"/>
      <c r="C149" s="47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7"/>
    </row>
    <row r="150" spans="2:14">
      <c r="B150" s="47"/>
      <c r="C150" s="47"/>
      <c r="D150" s="47"/>
      <c r="E150" s="47"/>
      <c r="F150" s="47"/>
      <c r="G150" s="47"/>
      <c r="H150" s="47"/>
      <c r="I150" s="47"/>
      <c r="J150" s="47"/>
      <c r="K150" s="47"/>
      <c r="L150" s="47"/>
      <c r="M150" s="47"/>
      <c r="N150" s="47"/>
    </row>
    <row r="151" spans="2:14">
      <c r="B151" s="47"/>
      <c r="C151" s="47"/>
      <c r="D151" s="47"/>
      <c r="E151" s="47"/>
      <c r="F151" s="47"/>
      <c r="G151" s="47"/>
      <c r="H151" s="47"/>
      <c r="I151" s="47"/>
      <c r="J151" s="47"/>
      <c r="K151" s="47"/>
      <c r="L151" s="47"/>
      <c r="M151" s="47"/>
      <c r="N151" s="47"/>
    </row>
    <row r="152" spans="2:14">
      <c r="B152" s="47"/>
      <c r="C152" s="47"/>
      <c r="D152" s="47"/>
      <c r="E152" s="47"/>
      <c r="F152" s="47"/>
      <c r="G152" s="47"/>
      <c r="H152" s="47"/>
      <c r="I152" s="47"/>
      <c r="J152" s="47"/>
      <c r="K152" s="47"/>
      <c r="L152" s="47"/>
      <c r="M152" s="47"/>
      <c r="N152" s="47"/>
    </row>
    <row r="153" spans="2:14">
      <c r="B153" s="47"/>
      <c r="C153" s="47"/>
      <c r="D153" s="47"/>
      <c r="E153" s="47"/>
      <c r="F153" s="47"/>
      <c r="G153" s="47"/>
      <c r="H153" s="47"/>
      <c r="I153" s="47"/>
      <c r="J153" s="47"/>
      <c r="K153" s="47"/>
      <c r="L153" s="47"/>
      <c r="M153" s="47"/>
      <c r="N153" s="47"/>
    </row>
    <row r="154" spans="2:14">
      <c r="B154" s="47"/>
      <c r="C154" s="47"/>
      <c r="D154" s="47"/>
      <c r="E154" s="47"/>
      <c r="F154" s="47"/>
      <c r="G154" s="47"/>
      <c r="H154" s="47"/>
      <c r="I154" s="47"/>
      <c r="J154" s="47"/>
      <c r="K154" s="47"/>
      <c r="L154" s="47"/>
      <c r="M154" s="47"/>
      <c r="N154" s="47"/>
    </row>
    <row r="155" spans="2:14">
      <c r="B155" s="47"/>
      <c r="C155" s="47"/>
      <c r="D155" s="47"/>
      <c r="E155" s="47"/>
      <c r="F155" s="47"/>
      <c r="G155" s="47"/>
      <c r="H155" s="47"/>
      <c r="I155" s="47"/>
      <c r="J155" s="47"/>
      <c r="K155" s="47"/>
      <c r="L155" s="47"/>
      <c r="M155" s="47"/>
      <c r="N155" s="47"/>
    </row>
    <row r="156" spans="2:14">
      <c r="B156" s="47"/>
      <c r="C156" s="47"/>
      <c r="D156" s="47"/>
      <c r="E156" s="47"/>
      <c r="F156" s="47"/>
      <c r="G156" s="47"/>
      <c r="H156" s="47"/>
      <c r="I156" s="47"/>
      <c r="J156" s="47"/>
      <c r="K156" s="47"/>
      <c r="L156" s="47"/>
      <c r="M156" s="47"/>
      <c r="N156" s="47"/>
    </row>
    <row r="157" spans="2:14">
      <c r="B157" s="47"/>
      <c r="C157" s="47"/>
      <c r="D157" s="47"/>
      <c r="E157" s="47"/>
      <c r="F157" s="47"/>
      <c r="G157" s="47"/>
      <c r="H157" s="47"/>
      <c r="I157" s="47"/>
      <c r="J157" s="47"/>
      <c r="K157" s="47"/>
      <c r="L157" s="47"/>
      <c r="M157" s="47"/>
      <c r="N157" s="47"/>
    </row>
    <row r="158" spans="2:14">
      <c r="B158" s="47"/>
      <c r="C158" s="47"/>
      <c r="D158" s="47"/>
      <c r="E158" s="47"/>
      <c r="F158" s="47"/>
      <c r="G158" s="47"/>
      <c r="H158" s="47"/>
      <c r="I158" s="47"/>
      <c r="J158" s="47"/>
      <c r="K158" s="47"/>
      <c r="L158" s="47"/>
      <c r="M158" s="47"/>
      <c r="N158" s="47"/>
    </row>
    <row r="159" spans="2:14">
      <c r="B159" s="47"/>
      <c r="C159" s="47"/>
      <c r="D159" s="47"/>
      <c r="E159" s="47"/>
      <c r="F159" s="47"/>
      <c r="G159" s="47"/>
      <c r="H159" s="47"/>
      <c r="I159" s="47"/>
      <c r="J159" s="47"/>
      <c r="K159" s="47"/>
      <c r="L159" s="47"/>
      <c r="M159" s="47"/>
      <c r="N159" s="47"/>
    </row>
    <row r="160" spans="2:14">
      <c r="B160" s="47"/>
      <c r="C160" s="47"/>
      <c r="D160" s="47"/>
      <c r="E160" s="47"/>
      <c r="F160" s="47"/>
      <c r="G160" s="47"/>
      <c r="H160" s="47"/>
      <c r="I160" s="47"/>
      <c r="J160" s="47"/>
      <c r="K160" s="47"/>
      <c r="L160" s="47"/>
      <c r="M160" s="47"/>
      <c r="N160" s="47"/>
    </row>
    <row r="161" spans="2:14">
      <c r="B161" s="47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</row>
    <row r="162" spans="2:14">
      <c r="B162" s="47"/>
      <c r="C162" s="47"/>
      <c r="D162" s="47"/>
      <c r="E162" s="47"/>
      <c r="F162" s="47"/>
      <c r="G162" s="47"/>
      <c r="H162" s="47"/>
      <c r="I162" s="47"/>
      <c r="J162" s="47"/>
      <c r="K162" s="47"/>
      <c r="L162" s="47"/>
      <c r="M162" s="47"/>
      <c r="N162" s="47"/>
    </row>
    <row r="163" spans="2:14">
      <c r="B163" s="47"/>
      <c r="C163" s="47"/>
      <c r="D163" s="47"/>
      <c r="E163" s="47"/>
      <c r="F163" s="47"/>
      <c r="G163" s="47"/>
      <c r="H163" s="47"/>
      <c r="I163" s="47"/>
      <c r="J163" s="47"/>
      <c r="K163" s="47"/>
      <c r="L163" s="47"/>
      <c r="M163" s="47"/>
      <c r="N163" s="47"/>
    </row>
    <row r="164" spans="2:14">
      <c r="B164" s="47"/>
      <c r="C164" s="47"/>
      <c r="D164" s="47"/>
      <c r="E164" s="47"/>
      <c r="F164" s="47"/>
      <c r="G164" s="47"/>
      <c r="H164" s="47"/>
      <c r="I164" s="47"/>
      <c r="J164" s="47"/>
      <c r="K164" s="47"/>
      <c r="L164" s="47"/>
      <c r="M164" s="47"/>
      <c r="N164" s="47"/>
    </row>
    <row r="165" spans="2:14">
      <c r="B165" s="47"/>
      <c r="C165" s="47"/>
      <c r="D165" s="47"/>
      <c r="E165" s="47"/>
      <c r="F165" s="47"/>
      <c r="G165" s="47"/>
      <c r="H165" s="47"/>
      <c r="I165" s="47"/>
      <c r="J165" s="47"/>
      <c r="K165" s="47"/>
      <c r="L165" s="47"/>
      <c r="M165" s="47"/>
      <c r="N165" s="47"/>
    </row>
    <row r="166" spans="2:14">
      <c r="B166" s="47"/>
      <c r="C166" s="47"/>
      <c r="D166" s="47"/>
      <c r="E166" s="47"/>
      <c r="F166" s="47"/>
      <c r="G166" s="47"/>
      <c r="H166" s="47"/>
      <c r="I166" s="47"/>
      <c r="J166" s="47"/>
      <c r="K166" s="47"/>
      <c r="L166" s="47"/>
      <c r="M166" s="47"/>
      <c r="N166" s="47"/>
    </row>
    <row r="167" spans="2:14">
      <c r="B167" s="47"/>
      <c r="C167" s="47"/>
      <c r="D167" s="47"/>
      <c r="E167" s="47"/>
      <c r="F167" s="47"/>
      <c r="G167" s="47"/>
      <c r="H167" s="47"/>
      <c r="I167" s="47"/>
      <c r="J167" s="47"/>
      <c r="K167" s="47"/>
      <c r="L167" s="47"/>
      <c r="M167" s="47"/>
      <c r="N167" s="47"/>
    </row>
    <row r="168" spans="2:14">
      <c r="B168" s="47"/>
      <c r="C168" s="47"/>
      <c r="D168" s="47"/>
      <c r="E168" s="47"/>
      <c r="F168" s="47"/>
      <c r="G168" s="47"/>
      <c r="H168" s="47"/>
      <c r="I168" s="47"/>
      <c r="J168" s="47"/>
      <c r="K168" s="47"/>
      <c r="L168" s="47"/>
      <c r="M168" s="47"/>
      <c r="N168" s="47"/>
    </row>
    <row r="169" spans="2:14">
      <c r="B169" s="47"/>
      <c r="C169" s="47"/>
      <c r="D169" s="47"/>
      <c r="E169" s="47"/>
      <c r="F169" s="47"/>
      <c r="G169" s="47"/>
      <c r="H169" s="47"/>
      <c r="I169" s="47"/>
      <c r="J169" s="47"/>
      <c r="K169" s="47"/>
      <c r="L169" s="47"/>
      <c r="M169" s="47"/>
      <c r="N169" s="47"/>
    </row>
    <row r="170" spans="2:14">
      <c r="B170" s="47"/>
      <c r="C170" s="47"/>
      <c r="D170" s="47"/>
      <c r="E170" s="47"/>
      <c r="F170" s="47"/>
      <c r="G170" s="47"/>
      <c r="H170" s="47"/>
      <c r="I170" s="47"/>
      <c r="J170" s="47"/>
      <c r="K170" s="47"/>
      <c r="L170" s="47"/>
      <c r="M170" s="47"/>
      <c r="N170" s="47"/>
    </row>
    <row r="171" spans="2:14">
      <c r="B171" s="47"/>
      <c r="C171" s="47"/>
      <c r="D171" s="47"/>
      <c r="E171" s="47"/>
      <c r="F171" s="47"/>
      <c r="G171" s="47"/>
      <c r="H171" s="47"/>
      <c r="I171" s="47"/>
      <c r="J171" s="47"/>
      <c r="K171" s="47"/>
      <c r="L171" s="47"/>
      <c r="M171" s="47"/>
      <c r="N171" s="47"/>
    </row>
    <row r="172" spans="2:14">
      <c r="G172" s="68"/>
      <c r="H172" s="68"/>
      <c r="I172" s="68"/>
      <c r="J172" s="68"/>
      <c r="K172" s="68"/>
      <c r="L172" s="68"/>
      <c r="M172" s="68"/>
    </row>
    <row r="173" spans="2:14">
      <c r="G173" s="68"/>
      <c r="H173" s="68"/>
      <c r="I173" s="68"/>
      <c r="J173" s="68"/>
      <c r="K173" s="68"/>
      <c r="L173" s="68"/>
      <c r="M173" s="68"/>
    </row>
    <row r="174" spans="2:14">
      <c r="G174" s="68"/>
      <c r="H174" s="68"/>
      <c r="I174" s="68"/>
      <c r="J174" s="68"/>
      <c r="K174" s="68"/>
      <c r="L174" s="68"/>
      <c r="M174" s="68"/>
    </row>
    <row r="175" spans="2:14">
      <c r="G175" s="42"/>
      <c r="H175" s="42"/>
      <c r="I175" s="42"/>
      <c r="J175" s="42"/>
      <c r="K175" s="42"/>
      <c r="L175" s="42"/>
      <c r="M175" s="42"/>
    </row>
    <row r="176" spans="2:14">
      <c r="G176" s="42"/>
      <c r="H176" s="42"/>
      <c r="I176" s="42"/>
      <c r="J176" s="42"/>
      <c r="K176" s="42"/>
      <c r="L176" s="42"/>
      <c r="M176" s="42"/>
    </row>
    <row r="177" spans="7:13">
      <c r="G177" s="42"/>
      <c r="H177" s="42"/>
      <c r="I177" s="42"/>
      <c r="J177" s="42"/>
      <c r="K177" s="42"/>
      <c r="L177" s="42"/>
      <c r="M177" s="42"/>
    </row>
    <row r="178" spans="7:13">
      <c r="G178" s="42"/>
      <c r="H178" s="42"/>
      <c r="I178" s="42"/>
      <c r="J178" s="42"/>
      <c r="K178" s="42"/>
      <c r="L178" s="42"/>
      <c r="M178" s="42"/>
    </row>
    <row r="179" spans="7:13">
      <c r="G179" s="42"/>
      <c r="H179" s="42"/>
      <c r="I179" s="42"/>
      <c r="J179" s="42"/>
      <c r="K179" s="42"/>
      <c r="L179" s="42"/>
      <c r="M179" s="42"/>
    </row>
    <row r="180" spans="7:13">
      <c r="G180" s="42"/>
      <c r="H180" s="42"/>
      <c r="I180" s="42"/>
      <c r="J180" s="42"/>
      <c r="K180" s="42"/>
      <c r="L180" s="42"/>
      <c r="M180" s="42"/>
    </row>
    <row r="181" spans="7:13">
      <c r="G181" s="42"/>
      <c r="H181" s="42"/>
      <c r="I181" s="42"/>
      <c r="J181" s="42"/>
      <c r="K181" s="42"/>
      <c r="L181" s="42"/>
      <c r="M181" s="42"/>
    </row>
    <row r="182" spans="7:13">
      <c r="G182" s="42"/>
      <c r="H182" s="42"/>
      <c r="I182" s="42"/>
      <c r="J182" s="42"/>
      <c r="K182" s="42"/>
      <c r="L182" s="42"/>
      <c r="M182" s="42"/>
    </row>
    <row r="183" spans="7:13">
      <c r="G183" s="42"/>
      <c r="H183" s="42"/>
      <c r="I183" s="42"/>
      <c r="J183" s="42"/>
      <c r="K183" s="42"/>
      <c r="L183" s="42"/>
      <c r="M183" s="42"/>
    </row>
  </sheetData>
  <mergeCells count="30">
    <mergeCell ref="BE7:BE8"/>
    <mergeCell ref="BG7:BI8"/>
    <mergeCell ref="BK7:BK8"/>
    <mergeCell ref="BM7:BM8"/>
    <mergeCell ref="AS7:AS8"/>
    <mergeCell ref="AU7:AU8"/>
    <mergeCell ref="AY7:AY8"/>
    <mergeCell ref="BA7:BA8"/>
    <mergeCell ref="BC7:BC8"/>
    <mergeCell ref="Q3:AC3"/>
    <mergeCell ref="AC7:AE7"/>
    <mergeCell ref="Y7:AA7"/>
    <mergeCell ref="Q7:Q8"/>
    <mergeCell ref="S7:S8"/>
    <mergeCell ref="U7:U8"/>
    <mergeCell ref="AG7:AG8"/>
    <mergeCell ref="AY108:BC108"/>
    <mergeCell ref="C108:G108"/>
    <mergeCell ref="Q108:U108"/>
    <mergeCell ref="AK108:AO108"/>
    <mergeCell ref="C7:C8"/>
    <mergeCell ref="E7:E8"/>
    <mergeCell ref="G7:G8"/>
    <mergeCell ref="I7:I8"/>
    <mergeCell ref="K7:K8"/>
    <mergeCell ref="M7:M8"/>
    <mergeCell ref="AK7:AK8"/>
    <mergeCell ref="AM7:AM8"/>
    <mergeCell ref="AO7:AO8"/>
    <mergeCell ref="AQ7:AQ8"/>
  </mergeCells>
  <conditionalFormatting sqref="M10:M106">
    <cfRule type="cellIs" dxfId="176" priority="215" operator="lessThan">
      <formula>0</formula>
    </cfRule>
  </conditionalFormatting>
  <conditionalFormatting sqref="AU10:AU17 AU19:AU106">
    <cfRule type="cellIs" dxfId="175" priority="213" operator="lessThan">
      <formula>0</formula>
    </cfRule>
  </conditionalFormatting>
  <conditionalFormatting sqref="AK10 AK21 AK23:AK106 AM21 AM23:AM106 AO21 AO23:AO106 AQ21 AQ23:AQ106 AS21:AS106">
    <cfRule type="expression" dxfId="174" priority="197">
      <formula>$AM10="Visa - Solde"</formula>
    </cfRule>
  </conditionalFormatting>
  <conditionalFormatting sqref="AM10">
    <cfRule type="expression" dxfId="173" priority="196">
      <formula>$AM10="Visa - Solde"</formula>
    </cfRule>
  </conditionalFormatting>
  <conditionalFormatting sqref="AQ10">
    <cfRule type="expression" dxfId="172" priority="194">
      <formula>$AM10="Visa - Solde"</formula>
    </cfRule>
  </conditionalFormatting>
  <conditionalFormatting sqref="AS10">
    <cfRule type="expression" dxfId="171" priority="193">
      <formula>$AM10="Visa - Solde"</formula>
    </cfRule>
  </conditionalFormatting>
  <conditionalFormatting sqref="AU18">
    <cfRule type="cellIs" dxfId="170" priority="191" operator="lessThan">
      <formula>0</formula>
    </cfRule>
    <cfRule type="cellIs" dxfId="169" priority="192" operator="lessThan">
      <formula>0</formula>
    </cfRule>
  </conditionalFormatting>
  <conditionalFormatting sqref="AU10:AU106">
    <cfRule type="expression" dxfId="168" priority="190">
      <formula>$AM10="Visa - Solde"</formula>
    </cfRule>
  </conditionalFormatting>
  <conditionalFormatting sqref="BM10:BM106">
    <cfRule type="cellIs" dxfId="167" priority="188" operator="lessThan">
      <formula>0</formula>
    </cfRule>
  </conditionalFormatting>
  <conditionalFormatting sqref="AY10 AY13 AY17:AY106 BA13 BA17:BA106 BC13 BC17:BC106 BG13 BG17:BG106 BK13:BK106">
    <cfRule type="expression" dxfId="166" priority="187">
      <formula>$BA10="MC - Solde"</formula>
    </cfRule>
  </conditionalFormatting>
  <conditionalFormatting sqref="BA10">
    <cfRule type="expression" dxfId="165" priority="186">
      <formula>$BA10="MC - Solde"</formula>
    </cfRule>
  </conditionalFormatting>
  <conditionalFormatting sqref="BG10">
    <cfRule type="expression" dxfId="164" priority="184">
      <formula>$BA10="MC - Solde"</formula>
    </cfRule>
  </conditionalFormatting>
  <conditionalFormatting sqref="BK10">
    <cfRule type="expression" dxfId="163" priority="183">
      <formula>$BA10="MC - Solde"</formula>
    </cfRule>
  </conditionalFormatting>
  <conditionalFormatting sqref="BM10:BM106">
    <cfRule type="expression" dxfId="162" priority="180">
      <formula>$BA10="MC - Solde"</formula>
    </cfRule>
  </conditionalFormatting>
  <conditionalFormatting sqref="AY11:AY12">
    <cfRule type="expression" dxfId="161" priority="166">
      <formula>$BA11="MC - Solde"</formula>
    </cfRule>
  </conditionalFormatting>
  <conditionalFormatting sqref="BA11:BA12">
    <cfRule type="expression" dxfId="160" priority="165">
      <formula>$BA11="MC - Solde"</formula>
    </cfRule>
  </conditionalFormatting>
  <conditionalFormatting sqref="BC11:BC12">
    <cfRule type="expression" dxfId="159" priority="164">
      <formula>$BA11="MC - Solde"</formula>
    </cfRule>
  </conditionalFormatting>
  <conditionalFormatting sqref="BG12">
    <cfRule type="expression" dxfId="158" priority="163">
      <formula>$BA12="MC - Solde"</formula>
    </cfRule>
  </conditionalFormatting>
  <conditionalFormatting sqref="BK11:BK12">
    <cfRule type="expression" dxfId="157" priority="162">
      <formula>$BA11="MC - Solde"</formula>
    </cfRule>
  </conditionalFormatting>
  <conditionalFormatting sqref="AK11:AK20">
    <cfRule type="expression" dxfId="156" priority="157">
      <formula>$AM11="Visa - Solde"</formula>
    </cfRule>
  </conditionalFormatting>
  <conditionalFormatting sqref="AM11:AM20">
    <cfRule type="expression" dxfId="155" priority="156">
      <formula>$AM11="Visa - Solde"</formula>
    </cfRule>
  </conditionalFormatting>
  <conditionalFormatting sqref="AO11:AO20">
    <cfRule type="expression" dxfId="154" priority="155">
      <formula>$AM11="Visa - Solde"</formula>
    </cfRule>
  </conditionalFormatting>
  <conditionalFormatting sqref="AQ11:AQ20">
    <cfRule type="expression" dxfId="153" priority="154">
      <formula>$AM11="Visa - Solde"</formula>
    </cfRule>
  </conditionalFormatting>
  <conditionalFormatting sqref="AS11:AS20">
    <cfRule type="expression" dxfId="152" priority="153">
      <formula>$AM11="Visa - Solde"</formula>
    </cfRule>
  </conditionalFormatting>
  <conditionalFormatting sqref="AY14:AY16">
    <cfRule type="expression" dxfId="151" priority="152">
      <formula>$BA14="MC - Solde"</formula>
    </cfRule>
  </conditionalFormatting>
  <conditionalFormatting sqref="BA14:BA16">
    <cfRule type="expression" dxfId="150" priority="151">
      <formula>$BA14="MC - Solde"</formula>
    </cfRule>
  </conditionalFormatting>
  <conditionalFormatting sqref="BC14:BC16">
    <cfRule type="expression" dxfId="149" priority="150">
      <formula>$BA14="MC - Solde"</formula>
    </cfRule>
  </conditionalFormatting>
  <conditionalFormatting sqref="BG14:BG16">
    <cfRule type="expression" dxfId="148" priority="149">
      <formula>$BA14="MC - Solde"</formula>
    </cfRule>
  </conditionalFormatting>
  <conditionalFormatting sqref="AK22">
    <cfRule type="expression" dxfId="147" priority="145">
      <formula>$AM22="Visa - Solde"</formula>
    </cfRule>
  </conditionalFormatting>
  <conditionalFormatting sqref="AM22">
    <cfRule type="expression" dxfId="146" priority="144">
      <formula>$AM22="Visa - Solde"</formula>
    </cfRule>
  </conditionalFormatting>
  <conditionalFormatting sqref="AO22">
    <cfRule type="expression" dxfId="145" priority="143">
      <formula>$AM22="Visa - Solde"</formula>
    </cfRule>
  </conditionalFormatting>
  <conditionalFormatting sqref="AQ22">
    <cfRule type="expression" dxfId="144" priority="142">
      <formula>$AM22="Visa - Solde"</formula>
    </cfRule>
  </conditionalFormatting>
  <conditionalFormatting sqref="BI10">
    <cfRule type="expression" dxfId="143" priority="133">
      <formula>$BA10="MC - Solde"</formula>
    </cfRule>
  </conditionalFormatting>
  <conditionalFormatting sqref="BI11:BI12">
    <cfRule type="expression" dxfId="142" priority="132">
      <formula>$BA11="MC - Solde"</formula>
    </cfRule>
  </conditionalFormatting>
  <conditionalFormatting sqref="BE13">
    <cfRule type="expression" dxfId="141" priority="130">
      <formula>$BA13="MC - Solde"</formula>
    </cfRule>
  </conditionalFormatting>
  <conditionalFormatting sqref="BE10">
    <cfRule type="expression" dxfId="140" priority="129">
      <formula>$BA10="MC - Solde"</formula>
    </cfRule>
  </conditionalFormatting>
  <conditionalFormatting sqref="BE12">
    <cfRule type="expression" dxfId="139" priority="128">
      <formula>$BA12="MC - Solde"</formula>
    </cfRule>
  </conditionalFormatting>
  <conditionalFormatting sqref="BE14:BE15">
    <cfRule type="expression" dxfId="138" priority="127">
      <formula>$BA14="MC - Solde"</formula>
    </cfRule>
  </conditionalFormatting>
  <conditionalFormatting sqref="BG11">
    <cfRule type="expression" dxfId="137" priority="126">
      <formula>$BA11="MC - Solde"</formula>
    </cfRule>
  </conditionalFormatting>
  <conditionalFormatting sqref="BE11">
    <cfRule type="expression" dxfId="136" priority="125">
      <formula>$BA11="MC - Solde"</formula>
    </cfRule>
  </conditionalFormatting>
  <conditionalFormatting sqref="BI13:BI14">
    <cfRule type="expression" dxfId="135" priority="124">
      <formula>$BA13="MC - Solde"</formula>
    </cfRule>
  </conditionalFormatting>
  <conditionalFormatting sqref="BI15:BI16">
    <cfRule type="expression" dxfId="134" priority="123">
      <formula>$BA15="MC - Solde"</formula>
    </cfRule>
  </conditionalFormatting>
  <conditionalFormatting sqref="BI17:BI18">
    <cfRule type="expression" dxfId="133" priority="122">
      <formula>$BA17="MC - Solde"</formula>
    </cfRule>
  </conditionalFormatting>
  <conditionalFormatting sqref="BI19:BI20">
    <cfRule type="expression" dxfId="132" priority="121">
      <formula>$BA19="MC - Solde"</formula>
    </cfRule>
  </conditionalFormatting>
  <conditionalFormatting sqref="BI21:BI22">
    <cfRule type="expression" dxfId="131" priority="120">
      <formula>$BA21="MC - Solde"</formula>
    </cfRule>
  </conditionalFormatting>
  <conditionalFormatting sqref="BI23:BI24">
    <cfRule type="expression" dxfId="130" priority="119">
      <formula>$BA23="MC - Solde"</formula>
    </cfRule>
  </conditionalFormatting>
  <conditionalFormatting sqref="BI25:BI26">
    <cfRule type="expression" dxfId="129" priority="118">
      <formula>$BA25="MC - Solde"</formula>
    </cfRule>
  </conditionalFormatting>
  <conditionalFormatting sqref="BI27:BI28">
    <cfRule type="expression" dxfId="128" priority="117">
      <formula>$BA27="MC - Solde"</formula>
    </cfRule>
  </conditionalFormatting>
  <conditionalFormatting sqref="BI29:BI30">
    <cfRule type="expression" dxfId="127" priority="116">
      <formula>$BA29="MC - Solde"</formula>
    </cfRule>
  </conditionalFormatting>
  <conditionalFormatting sqref="BI31:BI32">
    <cfRule type="expression" dxfId="126" priority="115">
      <formula>$BA31="MC - Solde"</formula>
    </cfRule>
  </conditionalFormatting>
  <conditionalFormatting sqref="BI33:BI34">
    <cfRule type="expression" dxfId="125" priority="114">
      <formula>$BA33="MC - Solde"</formula>
    </cfRule>
  </conditionalFormatting>
  <conditionalFormatting sqref="BI35:BI36">
    <cfRule type="expression" dxfId="124" priority="113">
      <formula>$BA35="MC - Solde"</formula>
    </cfRule>
  </conditionalFormatting>
  <conditionalFormatting sqref="BI37:BI38">
    <cfRule type="expression" dxfId="123" priority="112">
      <formula>$BA37="MC - Solde"</formula>
    </cfRule>
  </conditionalFormatting>
  <conditionalFormatting sqref="BI39:BI40">
    <cfRule type="expression" dxfId="122" priority="111">
      <formula>$BA39="MC - Solde"</formula>
    </cfRule>
  </conditionalFormatting>
  <conditionalFormatting sqref="BI41:BI42">
    <cfRule type="expression" dxfId="121" priority="110">
      <formula>$BA41="MC - Solde"</formula>
    </cfRule>
  </conditionalFormatting>
  <conditionalFormatting sqref="BI43:BI44">
    <cfRule type="expression" dxfId="120" priority="109">
      <formula>$BA43="MC - Solde"</formula>
    </cfRule>
  </conditionalFormatting>
  <conditionalFormatting sqref="BI45:BI46">
    <cfRule type="expression" dxfId="119" priority="108">
      <formula>$BA45="MC - Solde"</formula>
    </cfRule>
  </conditionalFormatting>
  <conditionalFormatting sqref="BI47:BI48">
    <cfRule type="expression" dxfId="118" priority="107">
      <formula>$BA47="MC - Solde"</formula>
    </cfRule>
  </conditionalFormatting>
  <conditionalFormatting sqref="BI49:BI50">
    <cfRule type="expression" dxfId="117" priority="106">
      <formula>$BA49="MC - Solde"</formula>
    </cfRule>
  </conditionalFormatting>
  <conditionalFormatting sqref="BI51:BI52">
    <cfRule type="expression" dxfId="116" priority="105">
      <formula>$BA51="MC - Solde"</formula>
    </cfRule>
  </conditionalFormatting>
  <conditionalFormatting sqref="BI53:BI54">
    <cfRule type="expression" dxfId="115" priority="104">
      <formula>$BA53="MC - Solde"</formula>
    </cfRule>
  </conditionalFormatting>
  <conditionalFormatting sqref="BI55:BI56">
    <cfRule type="expression" dxfId="114" priority="103">
      <formula>$BA55="MC - Solde"</formula>
    </cfRule>
  </conditionalFormatting>
  <conditionalFormatting sqref="BI57:BI58">
    <cfRule type="expression" dxfId="113" priority="102">
      <formula>$BA57="MC - Solde"</formula>
    </cfRule>
  </conditionalFormatting>
  <conditionalFormatting sqref="BI59:BI60">
    <cfRule type="expression" dxfId="112" priority="101">
      <formula>$BA59="MC - Solde"</formula>
    </cfRule>
  </conditionalFormatting>
  <conditionalFormatting sqref="BI61:BI62">
    <cfRule type="expression" dxfId="111" priority="100">
      <formula>$BA61="MC - Solde"</formula>
    </cfRule>
  </conditionalFormatting>
  <conditionalFormatting sqref="BI63:BI64">
    <cfRule type="expression" dxfId="110" priority="99">
      <formula>$BA63="MC - Solde"</formula>
    </cfRule>
  </conditionalFormatting>
  <conditionalFormatting sqref="BI65:BI66">
    <cfRule type="expression" dxfId="109" priority="98">
      <formula>$BA65="MC - Solde"</formula>
    </cfRule>
  </conditionalFormatting>
  <conditionalFormatting sqref="BI67:BI68">
    <cfRule type="expression" dxfId="108" priority="97">
      <formula>$BA67="MC - Solde"</formula>
    </cfRule>
  </conditionalFormatting>
  <conditionalFormatting sqref="BI69:BI70">
    <cfRule type="expression" dxfId="107" priority="96">
      <formula>$BA69="MC - Solde"</formula>
    </cfRule>
  </conditionalFormatting>
  <conditionalFormatting sqref="BI71:BI72">
    <cfRule type="expression" dxfId="106" priority="95">
      <formula>$BA71="MC - Solde"</formula>
    </cfRule>
  </conditionalFormatting>
  <conditionalFormatting sqref="BI73:BI74">
    <cfRule type="expression" dxfId="105" priority="94">
      <formula>$BA73="MC - Solde"</formula>
    </cfRule>
  </conditionalFormatting>
  <conditionalFormatting sqref="BI75:BI76">
    <cfRule type="expression" dxfId="104" priority="93">
      <formula>$BA75="MC - Solde"</formula>
    </cfRule>
  </conditionalFormatting>
  <conditionalFormatting sqref="BI77:BI78">
    <cfRule type="expression" dxfId="103" priority="92">
      <formula>$BA77="MC - Solde"</formula>
    </cfRule>
  </conditionalFormatting>
  <conditionalFormatting sqref="BI79:BI80">
    <cfRule type="expression" dxfId="102" priority="91">
      <formula>$BA79="MC - Solde"</formula>
    </cfRule>
  </conditionalFormatting>
  <conditionalFormatting sqref="BI81:BI82">
    <cfRule type="expression" dxfId="101" priority="90">
      <formula>$BA81="MC - Solde"</formula>
    </cfRule>
  </conditionalFormatting>
  <conditionalFormatting sqref="BI83:BI84">
    <cfRule type="expression" dxfId="100" priority="89">
      <formula>$BA83="MC - Solde"</formula>
    </cfRule>
  </conditionalFormatting>
  <conditionalFormatting sqref="BI85:BI86">
    <cfRule type="expression" dxfId="99" priority="88">
      <formula>$BA85="MC - Solde"</formula>
    </cfRule>
  </conditionalFormatting>
  <conditionalFormatting sqref="BI87:BI88">
    <cfRule type="expression" dxfId="98" priority="87">
      <formula>$BA87="MC - Solde"</formula>
    </cfRule>
  </conditionalFormatting>
  <conditionalFormatting sqref="BI89:BI90">
    <cfRule type="expression" dxfId="97" priority="86">
      <formula>$BA89="MC - Solde"</formula>
    </cfRule>
  </conditionalFormatting>
  <conditionalFormatting sqref="BI91:BI92">
    <cfRule type="expression" dxfId="96" priority="85">
      <formula>$BA91="MC - Solde"</formula>
    </cfRule>
  </conditionalFormatting>
  <conditionalFormatting sqref="BI93:BI94">
    <cfRule type="expression" dxfId="95" priority="84">
      <formula>$BA93="MC - Solde"</formula>
    </cfRule>
  </conditionalFormatting>
  <conditionalFormatting sqref="BI95:BI96">
    <cfRule type="expression" dxfId="94" priority="83">
      <formula>$BA95="MC - Solde"</formula>
    </cfRule>
  </conditionalFormatting>
  <conditionalFormatting sqref="BI97:BI98">
    <cfRule type="expression" dxfId="93" priority="82">
      <formula>$BA97="MC - Solde"</formula>
    </cfRule>
  </conditionalFormatting>
  <conditionalFormatting sqref="BI99:BI100">
    <cfRule type="expression" dxfId="92" priority="81">
      <formula>$BA99="MC - Solde"</formula>
    </cfRule>
  </conditionalFormatting>
  <conditionalFormatting sqref="BI101:BI102">
    <cfRule type="expression" dxfId="91" priority="80">
      <formula>$BA101="MC - Solde"</formula>
    </cfRule>
  </conditionalFormatting>
  <conditionalFormatting sqref="BI103:BI104">
    <cfRule type="expression" dxfId="90" priority="79">
      <formula>$BA103="MC - Solde"</formula>
    </cfRule>
  </conditionalFormatting>
  <conditionalFormatting sqref="BI105:BI106">
    <cfRule type="expression" dxfId="89" priority="78">
      <formula>$BA105="MC - Solde"</formula>
    </cfRule>
  </conditionalFormatting>
  <conditionalFormatting sqref="BE17">
    <cfRule type="expression" dxfId="88" priority="77">
      <formula>$BA17="MC - Solde"</formula>
    </cfRule>
  </conditionalFormatting>
  <conditionalFormatting sqref="BE16">
    <cfRule type="expression" dxfId="87" priority="76">
      <formula>$BA16="MC - Solde"</formula>
    </cfRule>
  </conditionalFormatting>
  <conditionalFormatting sqref="BE19">
    <cfRule type="expression" dxfId="86" priority="75">
      <formula>$BA19="MC - Solde"</formula>
    </cfRule>
  </conditionalFormatting>
  <conditionalFormatting sqref="BE18">
    <cfRule type="expression" dxfId="85" priority="74">
      <formula>$BA18="MC - Solde"</formula>
    </cfRule>
  </conditionalFormatting>
  <conditionalFormatting sqref="BE20:BE21">
    <cfRule type="expression" dxfId="84" priority="73">
      <formula>$BA20="MC - Solde"</formula>
    </cfRule>
  </conditionalFormatting>
  <conditionalFormatting sqref="BE23">
    <cfRule type="expression" dxfId="83" priority="72">
      <formula>$BA23="MC - Solde"</formula>
    </cfRule>
  </conditionalFormatting>
  <conditionalFormatting sqref="BE22">
    <cfRule type="expression" dxfId="82" priority="71">
      <formula>$BA22="MC - Solde"</formula>
    </cfRule>
  </conditionalFormatting>
  <conditionalFormatting sqref="BE25">
    <cfRule type="expression" dxfId="81" priority="70">
      <formula>$BA25="MC - Solde"</formula>
    </cfRule>
  </conditionalFormatting>
  <conditionalFormatting sqref="BE24">
    <cfRule type="expression" dxfId="80" priority="69">
      <formula>$BA24="MC - Solde"</formula>
    </cfRule>
  </conditionalFormatting>
  <conditionalFormatting sqref="BE26:BE27">
    <cfRule type="expression" dxfId="79" priority="68">
      <formula>$BA26="MC - Solde"</formula>
    </cfRule>
  </conditionalFormatting>
  <conditionalFormatting sqref="BE29">
    <cfRule type="expression" dxfId="78" priority="67">
      <formula>$BA29="MC - Solde"</formula>
    </cfRule>
  </conditionalFormatting>
  <conditionalFormatting sqref="BE28">
    <cfRule type="expression" dxfId="77" priority="66">
      <formula>$BA28="MC - Solde"</formula>
    </cfRule>
  </conditionalFormatting>
  <conditionalFormatting sqref="BE31">
    <cfRule type="expression" dxfId="76" priority="65">
      <formula>$BA31="MC - Solde"</formula>
    </cfRule>
  </conditionalFormatting>
  <conditionalFormatting sqref="BE30">
    <cfRule type="expression" dxfId="75" priority="64">
      <formula>$BA30="MC - Solde"</formula>
    </cfRule>
  </conditionalFormatting>
  <conditionalFormatting sqref="BE32:BE33">
    <cfRule type="expression" dxfId="74" priority="63">
      <formula>$BA32="MC - Solde"</formula>
    </cfRule>
  </conditionalFormatting>
  <conditionalFormatting sqref="BE35">
    <cfRule type="expression" dxfId="73" priority="62">
      <formula>$BA35="MC - Solde"</formula>
    </cfRule>
  </conditionalFormatting>
  <conditionalFormatting sqref="BE34">
    <cfRule type="expression" dxfId="72" priority="61">
      <formula>$BA34="MC - Solde"</formula>
    </cfRule>
  </conditionalFormatting>
  <conditionalFormatting sqref="BE37">
    <cfRule type="expression" dxfId="71" priority="60">
      <formula>$BA37="MC - Solde"</formula>
    </cfRule>
  </conditionalFormatting>
  <conditionalFormatting sqref="BE36">
    <cfRule type="expression" dxfId="70" priority="59">
      <formula>$BA36="MC - Solde"</formula>
    </cfRule>
  </conditionalFormatting>
  <conditionalFormatting sqref="BE38:BE39">
    <cfRule type="expression" dxfId="69" priority="58">
      <formula>$BA38="MC - Solde"</formula>
    </cfRule>
  </conditionalFormatting>
  <conditionalFormatting sqref="BE41">
    <cfRule type="expression" dxfId="68" priority="57">
      <formula>$BA41="MC - Solde"</formula>
    </cfRule>
  </conditionalFormatting>
  <conditionalFormatting sqref="BE40">
    <cfRule type="expression" dxfId="67" priority="56">
      <formula>$BA40="MC - Solde"</formula>
    </cfRule>
  </conditionalFormatting>
  <conditionalFormatting sqref="BE43">
    <cfRule type="expression" dxfId="66" priority="55">
      <formula>$BA43="MC - Solde"</formula>
    </cfRule>
  </conditionalFormatting>
  <conditionalFormatting sqref="BE42">
    <cfRule type="expression" dxfId="65" priority="54">
      <formula>$BA42="MC - Solde"</formula>
    </cfRule>
  </conditionalFormatting>
  <conditionalFormatting sqref="BE44:BE45">
    <cfRule type="expression" dxfId="64" priority="53">
      <formula>$BA44="MC - Solde"</formula>
    </cfRule>
  </conditionalFormatting>
  <conditionalFormatting sqref="BE47">
    <cfRule type="expression" dxfId="63" priority="52">
      <formula>$BA47="MC - Solde"</formula>
    </cfRule>
  </conditionalFormatting>
  <conditionalFormatting sqref="BE46">
    <cfRule type="expression" dxfId="62" priority="51">
      <formula>$BA46="MC - Solde"</formula>
    </cfRule>
  </conditionalFormatting>
  <conditionalFormatting sqref="BE49">
    <cfRule type="expression" dxfId="61" priority="50">
      <formula>$BA49="MC - Solde"</formula>
    </cfRule>
  </conditionalFormatting>
  <conditionalFormatting sqref="BE48">
    <cfRule type="expression" dxfId="60" priority="49">
      <formula>$BA48="MC - Solde"</formula>
    </cfRule>
  </conditionalFormatting>
  <conditionalFormatting sqref="BE50:BE51">
    <cfRule type="expression" dxfId="59" priority="48">
      <formula>$BA50="MC - Solde"</formula>
    </cfRule>
  </conditionalFormatting>
  <conditionalFormatting sqref="BE53">
    <cfRule type="expression" dxfId="58" priority="47">
      <formula>$BA53="MC - Solde"</formula>
    </cfRule>
  </conditionalFormatting>
  <conditionalFormatting sqref="BE52">
    <cfRule type="expression" dxfId="57" priority="46">
      <formula>$BA52="MC - Solde"</formula>
    </cfRule>
  </conditionalFormatting>
  <conditionalFormatting sqref="BE55">
    <cfRule type="expression" dxfId="56" priority="45">
      <formula>$BA55="MC - Solde"</formula>
    </cfRule>
  </conditionalFormatting>
  <conditionalFormatting sqref="BE54">
    <cfRule type="expression" dxfId="55" priority="44">
      <formula>$BA54="MC - Solde"</formula>
    </cfRule>
  </conditionalFormatting>
  <conditionalFormatting sqref="BE56:BE57">
    <cfRule type="expression" dxfId="54" priority="43">
      <formula>$BA56="MC - Solde"</formula>
    </cfRule>
  </conditionalFormatting>
  <conditionalFormatting sqref="BE59">
    <cfRule type="expression" dxfId="53" priority="42">
      <formula>$BA59="MC - Solde"</formula>
    </cfRule>
  </conditionalFormatting>
  <conditionalFormatting sqref="BE58">
    <cfRule type="expression" dxfId="52" priority="41">
      <formula>$BA58="MC - Solde"</formula>
    </cfRule>
  </conditionalFormatting>
  <conditionalFormatting sqref="BE61">
    <cfRule type="expression" dxfId="51" priority="40">
      <formula>$BA61="MC - Solde"</formula>
    </cfRule>
  </conditionalFormatting>
  <conditionalFormatting sqref="BE60">
    <cfRule type="expression" dxfId="50" priority="39">
      <formula>$BA60="MC - Solde"</formula>
    </cfRule>
  </conditionalFormatting>
  <conditionalFormatting sqref="BE62:BE63">
    <cfRule type="expression" dxfId="49" priority="38">
      <formula>$BA62="MC - Solde"</formula>
    </cfRule>
  </conditionalFormatting>
  <conditionalFormatting sqref="BE65">
    <cfRule type="expression" dxfId="48" priority="37">
      <formula>$BA65="MC - Solde"</formula>
    </cfRule>
  </conditionalFormatting>
  <conditionalFormatting sqref="BE64">
    <cfRule type="expression" dxfId="47" priority="36">
      <formula>$BA64="MC - Solde"</formula>
    </cfRule>
  </conditionalFormatting>
  <conditionalFormatting sqref="BE67">
    <cfRule type="expression" dxfId="46" priority="35">
      <formula>$BA67="MC - Solde"</formula>
    </cfRule>
  </conditionalFormatting>
  <conditionalFormatting sqref="BE66">
    <cfRule type="expression" dxfId="45" priority="34">
      <formula>$BA66="MC - Solde"</formula>
    </cfRule>
  </conditionalFormatting>
  <conditionalFormatting sqref="BE68:BE69">
    <cfRule type="expression" dxfId="44" priority="33">
      <formula>$BA68="MC - Solde"</formula>
    </cfRule>
  </conditionalFormatting>
  <conditionalFormatting sqref="BE71">
    <cfRule type="expression" dxfId="43" priority="32">
      <formula>$BA71="MC - Solde"</formula>
    </cfRule>
  </conditionalFormatting>
  <conditionalFormatting sqref="BE70">
    <cfRule type="expression" dxfId="42" priority="31">
      <formula>$BA70="MC - Solde"</formula>
    </cfRule>
  </conditionalFormatting>
  <conditionalFormatting sqref="BE73">
    <cfRule type="expression" dxfId="41" priority="30">
      <formula>$BA73="MC - Solde"</formula>
    </cfRule>
  </conditionalFormatting>
  <conditionalFormatting sqref="BE72">
    <cfRule type="expression" dxfId="40" priority="29">
      <formula>$BA72="MC - Solde"</formula>
    </cfRule>
  </conditionalFormatting>
  <conditionalFormatting sqref="BE74:BE75">
    <cfRule type="expression" dxfId="39" priority="28">
      <formula>$BA74="MC - Solde"</formula>
    </cfRule>
  </conditionalFormatting>
  <conditionalFormatting sqref="BE77">
    <cfRule type="expression" dxfId="38" priority="27">
      <formula>$BA77="MC - Solde"</formula>
    </cfRule>
  </conditionalFormatting>
  <conditionalFormatting sqref="BE76">
    <cfRule type="expression" dxfId="37" priority="26">
      <formula>$BA76="MC - Solde"</formula>
    </cfRule>
  </conditionalFormatting>
  <conditionalFormatting sqref="BE79">
    <cfRule type="expression" dxfId="36" priority="25">
      <formula>$BA79="MC - Solde"</formula>
    </cfRule>
  </conditionalFormatting>
  <conditionalFormatting sqref="BE78">
    <cfRule type="expression" dxfId="35" priority="24">
      <formula>$BA78="MC - Solde"</formula>
    </cfRule>
  </conditionalFormatting>
  <conditionalFormatting sqref="BE80:BE81">
    <cfRule type="expression" dxfId="34" priority="23">
      <formula>$BA80="MC - Solde"</formula>
    </cfRule>
  </conditionalFormatting>
  <conditionalFormatting sqref="BE83">
    <cfRule type="expression" dxfId="33" priority="22">
      <formula>$BA83="MC - Solde"</formula>
    </cfRule>
  </conditionalFormatting>
  <conditionalFormatting sqref="BE82">
    <cfRule type="expression" dxfId="32" priority="21">
      <formula>$BA82="MC - Solde"</formula>
    </cfRule>
  </conditionalFormatting>
  <conditionalFormatting sqref="BE85">
    <cfRule type="expression" dxfId="31" priority="20">
      <formula>$BA85="MC - Solde"</formula>
    </cfRule>
  </conditionalFormatting>
  <conditionalFormatting sqref="BE84">
    <cfRule type="expression" dxfId="30" priority="19">
      <formula>$BA84="MC - Solde"</formula>
    </cfRule>
  </conditionalFormatting>
  <conditionalFormatting sqref="BE86:BE87">
    <cfRule type="expression" dxfId="29" priority="18">
      <formula>$BA86="MC - Solde"</formula>
    </cfRule>
  </conditionalFormatting>
  <conditionalFormatting sqref="BE89">
    <cfRule type="expression" dxfId="28" priority="17">
      <formula>$BA89="MC - Solde"</formula>
    </cfRule>
  </conditionalFormatting>
  <conditionalFormatting sqref="BE88">
    <cfRule type="expression" dxfId="27" priority="16">
      <formula>$BA88="MC - Solde"</formula>
    </cfRule>
  </conditionalFormatting>
  <conditionalFormatting sqref="BE91">
    <cfRule type="expression" dxfId="26" priority="15">
      <formula>$BA91="MC - Solde"</formula>
    </cfRule>
  </conditionalFormatting>
  <conditionalFormatting sqref="BE90">
    <cfRule type="expression" dxfId="25" priority="14">
      <formula>$BA90="MC - Solde"</formula>
    </cfRule>
  </conditionalFormatting>
  <conditionalFormatting sqref="BE92:BE93">
    <cfRule type="expression" dxfId="24" priority="13">
      <formula>$BA92="MC - Solde"</formula>
    </cfRule>
  </conditionalFormatting>
  <conditionalFormatting sqref="BE95">
    <cfRule type="expression" dxfId="23" priority="12">
      <formula>$BA95="MC - Solde"</formula>
    </cfRule>
  </conditionalFormatting>
  <conditionalFormatting sqref="BE94">
    <cfRule type="expression" dxfId="22" priority="11">
      <formula>$BA94="MC - Solde"</formula>
    </cfRule>
  </conditionalFormatting>
  <conditionalFormatting sqref="BE97">
    <cfRule type="expression" dxfId="21" priority="10">
      <formula>$BA97="MC - Solde"</formula>
    </cfRule>
  </conditionalFormatting>
  <conditionalFormatting sqref="BE96">
    <cfRule type="expression" dxfId="20" priority="9">
      <formula>$BA96="MC - Solde"</formula>
    </cfRule>
  </conditionalFormatting>
  <conditionalFormatting sqref="BE98:BE99">
    <cfRule type="expression" dxfId="19" priority="8">
      <formula>$BA98="MC - Solde"</formula>
    </cfRule>
  </conditionalFormatting>
  <conditionalFormatting sqref="BE101">
    <cfRule type="expression" dxfId="18" priority="7">
      <formula>$BA101="MC - Solde"</formula>
    </cfRule>
  </conditionalFormatting>
  <conditionalFormatting sqref="BE100">
    <cfRule type="expression" dxfId="17" priority="6">
      <formula>$BA100="MC - Solde"</formula>
    </cfRule>
  </conditionalFormatting>
  <conditionalFormatting sqref="BE103">
    <cfRule type="expression" dxfId="16" priority="5">
      <formula>$BA103="MC - Solde"</formula>
    </cfRule>
  </conditionalFormatting>
  <conditionalFormatting sqref="BE102">
    <cfRule type="expression" dxfId="15" priority="4">
      <formula>$BA102="MC - Solde"</formula>
    </cfRule>
  </conditionalFormatting>
  <conditionalFormatting sqref="BE104:BE105">
    <cfRule type="expression" dxfId="14" priority="3">
      <formula>$BA104="MC - Solde"</formula>
    </cfRule>
  </conditionalFormatting>
  <conditionalFormatting sqref="BE106">
    <cfRule type="expression" dxfId="13" priority="1">
      <formula>$BA106="MC - Solde"</formula>
    </cfRule>
  </conditionalFormatting>
  <pageMargins left="0.7" right="0.7" top="0.75" bottom="0.75" header="0.3" footer="0.3"/>
  <pageSetup orientation="portrait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catégories'!$N$11:$N$19</xm:f>
          </x14:formula1>
          <xm:sqref>BA10:BA106 AM18:AM106</xm:sqref>
        </x14:dataValidation>
        <x14:dataValidation type="list" allowBlank="1" showInputMessage="1" showErrorMessage="1">
          <x14:formula1>
            <xm:f>'Liste catégories'!$C$47</xm:f>
          </x14:formula1>
          <xm:sqref>E10:E106</xm:sqref>
        </x14:dataValidation>
        <x14:dataValidation type="list" allowBlank="1" showInputMessage="1" showErrorMessage="1">
          <x14:formula1>
            <xm:f>'Liste catégories'!$C$2:$C$55</xm:f>
          </x14:formula1>
          <xm:sqref>S10:S106</xm:sqref>
        </x14:dataValidation>
        <x14:dataValidation type="list" allowBlank="1" showInputMessage="1" showErrorMessage="1">
          <x14:formula1>
            <xm:f>'Liste catégories'!$N$22:$N$27</xm:f>
          </x14:formula1>
          <xm:sqref>AM10:AM17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B1:Q55"/>
  <sheetViews>
    <sheetView topLeftCell="A24" zoomScaleNormal="100" workbookViewId="0">
      <selection activeCell="H54" sqref="H54"/>
    </sheetView>
  </sheetViews>
  <sheetFormatPr baseColWidth="10" defaultRowHeight="14.4"/>
  <cols>
    <col min="1" max="1" width="1.6640625" customWidth="1"/>
    <col min="2" max="2" width="5.44140625" customWidth="1"/>
    <col min="3" max="3" width="21.33203125" customWidth="1"/>
    <col min="4" max="4" width="11.5546875" style="74"/>
    <col min="5" max="5" width="12.6640625" style="74" customWidth="1"/>
    <col min="6" max="6" width="21.33203125" customWidth="1"/>
    <col min="9" max="9" width="21.33203125" customWidth="1"/>
    <col min="14" max="14" width="22" customWidth="1"/>
  </cols>
  <sheetData>
    <row r="1" spans="2:14">
      <c r="B1" t="s">
        <v>7</v>
      </c>
      <c r="C1" t="s">
        <v>1</v>
      </c>
      <c r="D1" s="74" t="s">
        <v>81</v>
      </c>
      <c r="E1" s="74" t="s">
        <v>82</v>
      </c>
      <c r="F1" s="75" t="s">
        <v>83</v>
      </c>
      <c r="M1" t="s">
        <v>7</v>
      </c>
      <c r="N1" t="s">
        <v>1</v>
      </c>
    </row>
    <row r="2" spans="2:14">
      <c r="C2" s="11" t="s">
        <v>8</v>
      </c>
      <c r="D2" s="74">
        <f t="shared" ref="D2:D46" si="0">IFERROR(SEARCH($H$3,C2),"Erreur!")</f>
        <v>1</v>
      </c>
      <c r="E2" s="74">
        <f>IF(D2="Erreur!","Erreur!",COUNTIF($D2:D2,1))</f>
        <v>1</v>
      </c>
      <c r="F2" t="str">
        <f>IFERROR(INDEX($C$2:$C$55,MATCH(ROW(E1),$E$2:$E$55,0)),"")</f>
        <v>*-*-*-*-*-*-*-</v>
      </c>
      <c r="N2" s="11" t="s">
        <v>8</v>
      </c>
    </row>
    <row r="3" spans="2:14">
      <c r="B3" s="12"/>
      <c r="C3" s="11" t="s">
        <v>56</v>
      </c>
      <c r="D3" s="74">
        <f t="shared" si="0"/>
        <v>1</v>
      </c>
      <c r="E3" s="74">
        <f>IF(D3="Erreur!","Erreur!",COUNTIF($D$2:D3,1))</f>
        <v>2</v>
      </c>
      <c r="F3" t="str">
        <f>IFERROR(INDEX($C$2:$C$55,MATCH(ROW(#REF!),$E$2:$E$55,0)),"")</f>
        <v/>
      </c>
      <c r="H3" s="73"/>
      <c r="N3" s="14" t="s">
        <v>28</v>
      </c>
    </row>
    <row r="4" spans="2:14">
      <c r="C4" s="11" t="s">
        <v>9</v>
      </c>
      <c r="D4" s="74">
        <f t="shared" si="0"/>
        <v>1</v>
      </c>
      <c r="E4" s="74">
        <f>IF(D4="Erreur!","Erreur!",COUNTIF($D$2:D4,1))</f>
        <v>3</v>
      </c>
      <c r="F4" t="str">
        <f t="shared" ref="F4:F9" si="1">IFERROR(INDEX($C$2:$C$55,MATCH(ROW(E3),$E$2:$E$55,0)),"")</f>
        <v>Aut.</v>
      </c>
      <c r="H4" s="74"/>
      <c r="N4" s="14" t="s">
        <v>47</v>
      </c>
    </row>
    <row r="5" spans="2:14">
      <c r="B5" s="12"/>
      <c r="C5" s="13" t="s">
        <v>10</v>
      </c>
      <c r="D5" s="74">
        <f t="shared" si="0"/>
        <v>1</v>
      </c>
      <c r="E5" s="74">
        <f>IF(D5="Erreur!","Erreur!",COUNTIF($D$2:D5,1))</f>
        <v>4</v>
      </c>
      <c r="F5" t="str">
        <f t="shared" si="1"/>
        <v>Autres revenus</v>
      </c>
      <c r="H5" s="74">
        <f>COUNTIF(F2:F55,"?*")</f>
        <v>48</v>
      </c>
      <c r="N5" s="14" t="s">
        <v>46</v>
      </c>
    </row>
    <row r="6" spans="2:14">
      <c r="C6" s="11" t="s">
        <v>73</v>
      </c>
      <c r="D6" s="74">
        <f t="shared" si="0"/>
        <v>1</v>
      </c>
      <c r="E6" s="74">
        <f>IF(D6="Erreur!","Erreur!",COUNTIF($D$2:D6,1))</f>
        <v>5</v>
      </c>
      <c r="F6" t="str">
        <f t="shared" si="1"/>
        <v>Cellulaire</v>
      </c>
      <c r="H6" s="74" t="str">
        <f ca="1">IFERROR(OFFSET(F2,,,COUNTIF(F2:F55,"?*")),"*-------*")</f>
        <v>Cellulaire</v>
      </c>
      <c r="N6" s="14" t="s">
        <v>45</v>
      </c>
    </row>
    <row r="7" spans="2:14">
      <c r="B7" s="12"/>
      <c r="C7" s="11" t="s">
        <v>11</v>
      </c>
      <c r="D7" s="74">
        <f t="shared" si="0"/>
        <v>1</v>
      </c>
      <c r="E7" s="74">
        <f>IF(D7="Erreur!","Erreur!",COUNTIF($D$2:D7,1))</f>
        <v>6</v>
      </c>
      <c r="F7" t="str">
        <f t="shared" si="1"/>
        <v>Coiffure</v>
      </c>
      <c r="N7" s="14" t="s">
        <v>44</v>
      </c>
    </row>
    <row r="8" spans="2:14">
      <c r="B8" s="12"/>
      <c r="C8" s="11" t="s">
        <v>12</v>
      </c>
      <c r="D8" s="74">
        <f t="shared" si="0"/>
        <v>1</v>
      </c>
      <c r="E8" s="74">
        <f>IF(D8="Erreur!","Erreur!",COUNTIF($D$2:D8,1))</f>
        <v>7</v>
      </c>
      <c r="F8" t="str">
        <f t="shared" si="1"/>
        <v>Dentiste</v>
      </c>
      <c r="N8" s="11"/>
    </row>
    <row r="9" spans="2:14">
      <c r="B9" s="12"/>
      <c r="C9" s="11" t="s">
        <v>13</v>
      </c>
      <c r="D9" s="74">
        <f t="shared" si="0"/>
        <v>1</v>
      </c>
      <c r="E9" s="74">
        <f>IF(D9="Erreur!","Erreur!",COUNTIF($D$2:D9,1))</f>
        <v>8</v>
      </c>
      <c r="F9" t="str">
        <f t="shared" si="1"/>
        <v>Dépôt GAB</v>
      </c>
    </row>
    <row r="10" spans="2:14">
      <c r="C10" s="11" t="s">
        <v>14</v>
      </c>
      <c r="D10" s="74">
        <f t="shared" si="0"/>
        <v>1</v>
      </c>
      <c r="E10" s="74">
        <f>IF(D10="Erreur!","Erreur!",COUNTIF($D$2:D10,1))</f>
        <v>9</v>
      </c>
      <c r="F10" t="str">
        <f>IFERROR(INDEX($C$2:$C$55,MATCH(ROW(#REF!),$E$2:$E$55,0)),"")</f>
        <v/>
      </c>
      <c r="M10" t="s">
        <v>7</v>
      </c>
      <c r="N10" t="s">
        <v>1</v>
      </c>
    </row>
    <row r="11" spans="2:14">
      <c r="C11" s="11" t="s">
        <v>16</v>
      </c>
      <c r="D11" s="74">
        <f t="shared" si="0"/>
        <v>1</v>
      </c>
      <c r="E11" s="74">
        <f>IF(D11="Erreur!","Erreur!",COUNTIF($D$2:D11,1))</f>
        <v>10</v>
      </c>
      <c r="F11" t="str">
        <f t="shared" ref="F11:F18" si="2">IFERROR(INDEX($C$2:$C$55,MATCH(ROW(E10),$E$2:$E$55,0)),"")</f>
        <v>Fr. découvert</v>
      </c>
      <c r="M11" s="12"/>
      <c r="N11" s="11" t="s">
        <v>8</v>
      </c>
    </row>
    <row r="12" spans="2:14">
      <c r="C12" s="11" t="s">
        <v>17</v>
      </c>
      <c r="D12" s="74">
        <f t="shared" si="0"/>
        <v>1</v>
      </c>
      <c r="E12" s="74">
        <f>IF(D12="Erreur!","Erreur!",COUNTIF($D$2:D12,1))</f>
        <v>11</v>
      </c>
      <c r="F12" t="str">
        <f t="shared" si="2"/>
        <v>Fr. fixes</v>
      </c>
      <c r="M12" s="12"/>
      <c r="N12" s="13" t="s">
        <v>49</v>
      </c>
    </row>
    <row r="13" spans="2:14">
      <c r="C13" s="11" t="s">
        <v>18</v>
      </c>
      <c r="D13" s="74">
        <f t="shared" si="0"/>
        <v>1</v>
      </c>
      <c r="E13" s="74">
        <f>IF(D13="Erreur!","Erreur!",COUNTIF($D$2:D13,1))</f>
        <v>12</v>
      </c>
      <c r="F13" t="str">
        <f t="shared" si="2"/>
        <v>Fr. mensuels</v>
      </c>
      <c r="M13" s="12"/>
      <c r="N13" s="11" t="s">
        <v>38</v>
      </c>
    </row>
    <row r="14" spans="2:14">
      <c r="C14" s="11" t="s">
        <v>19</v>
      </c>
      <c r="D14" s="74">
        <f t="shared" si="0"/>
        <v>1</v>
      </c>
      <c r="E14" s="74">
        <f>IF(D14="Erreur!","Erreur!",COUNTIF($D$2:D14,1))</f>
        <v>13</v>
      </c>
      <c r="F14" t="str">
        <f t="shared" si="2"/>
        <v>Fr. relevés</v>
      </c>
      <c r="M14" s="12"/>
      <c r="N14" s="11" t="s">
        <v>39</v>
      </c>
    </row>
    <row r="15" spans="2:14">
      <c r="C15" s="11" t="s">
        <v>20</v>
      </c>
      <c r="D15" s="74">
        <f t="shared" si="0"/>
        <v>1</v>
      </c>
      <c r="E15" s="74">
        <f>IF(D15="Erreur!","Erreur!",COUNTIF($D$2:D15,1))</f>
        <v>14</v>
      </c>
      <c r="F15" t="str">
        <f t="shared" si="2"/>
        <v>Fr. retraits</v>
      </c>
      <c r="M15" s="12"/>
      <c r="N15" s="11" t="s">
        <v>40</v>
      </c>
    </row>
    <row r="16" spans="2:14">
      <c r="C16" s="11" t="s">
        <v>21</v>
      </c>
      <c r="D16" s="74">
        <f t="shared" si="0"/>
        <v>1</v>
      </c>
      <c r="E16" s="74">
        <f>IF(D16="Erreur!","Erreur!",COUNTIF($D$2:D16,1))</f>
        <v>15</v>
      </c>
      <c r="F16" t="str">
        <f t="shared" si="2"/>
        <v>Fr. utilisation</v>
      </c>
      <c r="M16" s="12"/>
      <c r="N16" s="11" t="s">
        <v>51</v>
      </c>
    </row>
    <row r="17" spans="2:17">
      <c r="C17" s="11" t="s">
        <v>22</v>
      </c>
      <c r="D17" s="74">
        <f t="shared" si="0"/>
        <v>1</v>
      </c>
      <c r="E17" s="74">
        <f>IF(D17="Erreur!","Erreur!",COUNTIF($D$2:D17,1))</f>
        <v>16</v>
      </c>
      <c r="F17" t="str">
        <f t="shared" si="2"/>
        <v>Gouv. Can.</v>
      </c>
      <c r="M17" s="12"/>
      <c r="N17" s="11" t="s">
        <v>41</v>
      </c>
    </row>
    <row r="18" spans="2:17">
      <c r="C18" s="11" t="s">
        <v>23</v>
      </c>
      <c r="D18" s="74">
        <f t="shared" si="0"/>
        <v>1</v>
      </c>
      <c r="E18" s="74">
        <f>IF(D18="Erreur!","Erreur!",COUNTIF($D$2:D18,1))</f>
        <v>17</v>
      </c>
      <c r="F18" t="str">
        <f t="shared" si="2"/>
        <v>Gouv. QC</v>
      </c>
      <c r="M18" s="12"/>
      <c r="N18" s="11" t="s">
        <v>42</v>
      </c>
    </row>
    <row r="19" spans="2:17">
      <c r="B19" s="12"/>
      <c r="C19" s="11" t="s">
        <v>25</v>
      </c>
      <c r="D19" s="74">
        <f t="shared" si="0"/>
        <v>1</v>
      </c>
      <c r="E19" s="74">
        <f>IF(D19="Erreur!","Erreur!",COUNTIF($D$2:D19,1))</f>
        <v>18</v>
      </c>
      <c r="F19" t="str">
        <f>IFERROR(INDEX($C$2:$C$55,MATCH(ROW(#REF!),$E$2:$E$55,0)),"")</f>
        <v/>
      </c>
      <c r="N19" s="11" t="s">
        <v>43</v>
      </c>
    </row>
    <row r="20" spans="2:17">
      <c r="B20" s="12"/>
      <c r="C20" s="11" t="s">
        <v>26</v>
      </c>
      <c r="D20" s="74">
        <f t="shared" si="0"/>
        <v>1</v>
      </c>
      <c r="E20" s="74">
        <f>IF(D20="Erreur!","Erreur!",COUNTIF($D$2:D20,1))</f>
        <v>19</v>
      </c>
      <c r="F20" t="str">
        <f t="shared" ref="F20:F37" si="3">IFERROR(INDEX($C$2:$C$55,MATCH(ROW(E19),$E$2:$E$55,0)),"")</f>
        <v>Impôts QC</v>
      </c>
    </row>
    <row r="21" spans="2:17">
      <c r="C21" s="11" t="s">
        <v>74</v>
      </c>
      <c r="D21" s="74">
        <f t="shared" si="0"/>
        <v>1</v>
      </c>
      <c r="E21" s="74">
        <f>IF(D21="Erreur!","Erreur!",COUNTIF($D$2:D21,1))</f>
        <v>20</v>
      </c>
      <c r="F21" t="str">
        <f t="shared" si="3"/>
        <v>Internet</v>
      </c>
      <c r="M21" s="76" t="s">
        <v>7</v>
      </c>
      <c r="N21" s="77" t="s">
        <v>1</v>
      </c>
    </row>
    <row r="22" spans="2:17">
      <c r="B22" s="12"/>
      <c r="C22" s="11" t="s">
        <v>59</v>
      </c>
      <c r="D22" s="74">
        <f t="shared" si="0"/>
        <v>1</v>
      </c>
      <c r="E22" s="74">
        <f>IF(D22="Erreur!","Erreur!",COUNTIF($D$2:D22,1))</f>
        <v>21</v>
      </c>
      <c r="F22" t="str">
        <f t="shared" si="3"/>
        <v>Librairie</v>
      </c>
      <c r="M22" s="78"/>
      <c r="N22" s="79" t="s">
        <v>8</v>
      </c>
    </row>
    <row r="23" spans="2:17">
      <c r="C23" s="11" t="s">
        <v>27</v>
      </c>
      <c r="D23" s="74">
        <f t="shared" si="0"/>
        <v>1</v>
      </c>
      <c r="E23" s="74">
        <f>IF(D23="Erreur!","Erreur!",COUNTIF($D$2:D23,1))</f>
        <v>22</v>
      </c>
      <c r="F23" t="str">
        <f t="shared" si="3"/>
        <v>Loyer</v>
      </c>
      <c r="M23" s="80"/>
      <c r="N23" s="79" t="s">
        <v>35</v>
      </c>
    </row>
    <row r="24" spans="2:17">
      <c r="C24" s="14" t="s">
        <v>28</v>
      </c>
      <c r="D24" s="74">
        <f t="shared" si="0"/>
        <v>1</v>
      </c>
      <c r="E24" s="74">
        <f>IF(D24="Erreur!","Erreur!",COUNTIF($D$2:D24,1))</f>
        <v>23</v>
      </c>
      <c r="F24" t="str">
        <f t="shared" si="3"/>
        <v>MasterCard</v>
      </c>
      <c r="M24" s="78"/>
      <c r="N24" s="81" t="s">
        <v>36</v>
      </c>
    </row>
    <row r="25" spans="2:17">
      <c r="B25" s="12"/>
      <c r="C25" s="14" t="s">
        <v>47</v>
      </c>
      <c r="D25" s="74">
        <f t="shared" si="0"/>
        <v>1</v>
      </c>
      <c r="E25" s="74">
        <f>IF(D25="Erreur!","Erreur!",COUNTIF($D$2:D25,1))</f>
        <v>24</v>
      </c>
      <c r="F25" t="str">
        <f t="shared" si="3"/>
        <v>MC - Intérêts</v>
      </c>
      <c r="M25" s="80"/>
      <c r="N25" s="79" t="s">
        <v>84</v>
      </c>
    </row>
    <row r="26" spans="2:17">
      <c r="B26" s="12"/>
      <c r="C26" s="14" t="s">
        <v>46</v>
      </c>
      <c r="D26" s="74">
        <f t="shared" si="0"/>
        <v>1</v>
      </c>
      <c r="E26" s="74">
        <f>IF(D26="Erreur!","Erreur!",COUNTIF($D$2:D26,1))</f>
        <v>25</v>
      </c>
      <c r="F26" t="str">
        <f t="shared" si="3"/>
        <v>MC - Paiement</v>
      </c>
      <c r="M26" s="78"/>
      <c r="N26" s="81" t="s">
        <v>37</v>
      </c>
    </row>
    <row r="27" spans="2:17">
      <c r="B27" s="12"/>
      <c r="C27" s="14" t="s">
        <v>45</v>
      </c>
      <c r="D27" s="74">
        <f t="shared" si="0"/>
        <v>1</v>
      </c>
      <c r="E27" s="74">
        <f>IF(D27="Erreur!","Erreur!",COUNTIF($D$2:D27,1))</f>
        <v>26</v>
      </c>
      <c r="F27" t="str">
        <f t="shared" si="3"/>
        <v>MC - Solde</v>
      </c>
      <c r="M27" s="80"/>
      <c r="N27" s="79" t="s">
        <v>85</v>
      </c>
    </row>
    <row r="28" spans="2:17">
      <c r="B28" s="12"/>
      <c r="C28" s="14" t="s">
        <v>44</v>
      </c>
      <c r="D28" s="74">
        <f t="shared" si="0"/>
        <v>1</v>
      </c>
      <c r="E28" s="74">
        <f>IF(D28="Erreur!","Erreur!",COUNTIF($D$2:D28,1))</f>
        <v>27</v>
      </c>
      <c r="F28" t="str">
        <f t="shared" si="3"/>
        <v>MC - Transaction</v>
      </c>
    </row>
    <row r="29" spans="2:17">
      <c r="B29" s="12"/>
      <c r="C29" s="14" t="s">
        <v>57</v>
      </c>
      <c r="D29" s="74">
        <f t="shared" si="0"/>
        <v>1</v>
      </c>
      <c r="E29" s="74">
        <f>IF(D29="Erreur!","Erreur!",COUNTIF($D$2:D29,1))</f>
        <v>28</v>
      </c>
      <c r="F29" t="str">
        <f t="shared" si="3"/>
        <v>Ordinateur</v>
      </c>
      <c r="M29" s="76" t="s">
        <v>7</v>
      </c>
      <c r="N29" s="77" t="s">
        <v>1</v>
      </c>
    </row>
    <row r="30" spans="2:17">
      <c r="C30" s="14" t="s">
        <v>29</v>
      </c>
      <c r="D30" s="74">
        <f t="shared" si="0"/>
        <v>1</v>
      </c>
      <c r="E30" s="74">
        <f>IF(D30="Erreur!","Erreur!",COUNTIF($D$2:D30,1))</f>
        <v>29</v>
      </c>
      <c r="F30" t="str">
        <f t="shared" si="3"/>
        <v>Paie</v>
      </c>
      <c r="M30" s="78"/>
      <c r="N30" s="79" t="s">
        <v>8</v>
      </c>
    </row>
    <row r="31" spans="2:17">
      <c r="B31" s="12"/>
      <c r="C31" s="14" t="s">
        <v>53</v>
      </c>
      <c r="D31" s="74">
        <f t="shared" si="0"/>
        <v>1</v>
      </c>
      <c r="E31" s="74">
        <f>IF(D31="Erreur!","Erreur!",COUNTIF($D$2:D31,1))</f>
        <v>30</v>
      </c>
      <c r="F31" t="str">
        <f t="shared" si="3"/>
        <v>Paypal</v>
      </c>
      <c r="M31" s="88"/>
      <c r="N31" s="90" t="s">
        <v>73</v>
      </c>
      <c r="O31" s="82"/>
      <c r="P31" s="82"/>
      <c r="Q31" s="83"/>
    </row>
    <row r="32" spans="2:17">
      <c r="B32" s="12"/>
      <c r="C32" s="14" t="s">
        <v>52</v>
      </c>
      <c r="D32" s="74">
        <f t="shared" si="0"/>
        <v>1</v>
      </c>
      <c r="E32" s="74">
        <f>IF(D32="Erreur!","Erreur!",COUNTIF($D$2:D32,1))</f>
        <v>31</v>
      </c>
      <c r="F32" t="str">
        <f t="shared" si="3"/>
        <v>Pharmacie</v>
      </c>
      <c r="M32" s="92"/>
      <c r="N32" s="84" t="s">
        <v>88</v>
      </c>
    </row>
    <row r="33" spans="2:14">
      <c r="B33" s="12"/>
      <c r="C33" s="14" t="s">
        <v>55</v>
      </c>
      <c r="D33" s="74">
        <f t="shared" si="0"/>
        <v>1</v>
      </c>
      <c r="E33" s="74">
        <f>IF(D33="Erreur!","Erreur!",COUNTIF($D$2:D33,1))</f>
        <v>32</v>
      </c>
      <c r="F33" t="str">
        <f t="shared" si="3"/>
        <v>Photocopies</v>
      </c>
      <c r="M33" s="88"/>
      <c r="N33" s="11" t="s">
        <v>77</v>
      </c>
    </row>
    <row r="34" spans="2:14">
      <c r="B34" s="12"/>
      <c r="C34" s="14" t="s">
        <v>58</v>
      </c>
      <c r="D34" s="74">
        <f t="shared" si="0"/>
        <v>1</v>
      </c>
      <c r="E34" s="74">
        <f>IF(D34="Erreur!","Erreur!",COUNTIF($D$2:D34,1))</f>
        <v>33</v>
      </c>
      <c r="F34" t="str">
        <f t="shared" si="3"/>
        <v>Quincaillerie</v>
      </c>
      <c r="M34" s="94"/>
      <c r="N34" s="84" t="s">
        <v>46</v>
      </c>
    </row>
    <row r="35" spans="2:14">
      <c r="C35" s="14" t="s">
        <v>30</v>
      </c>
      <c r="D35" s="74">
        <f t="shared" si="0"/>
        <v>1</v>
      </c>
      <c r="E35" s="74">
        <f>IF(D35="Erreur!","Erreur!",COUNTIF($D$2:D35,1))</f>
        <v>34</v>
      </c>
      <c r="F35" t="str">
        <f t="shared" si="3"/>
        <v>Resto</v>
      </c>
      <c r="M35" s="12"/>
      <c r="N35" s="12" t="s">
        <v>29</v>
      </c>
    </row>
    <row r="36" spans="2:14">
      <c r="C36" s="41" t="s">
        <v>31</v>
      </c>
      <c r="D36" s="74">
        <f t="shared" si="0"/>
        <v>1</v>
      </c>
      <c r="E36" s="74">
        <f>IF(D36="Erreur!","Erreur!",COUNTIF($D$2:D36,1))</f>
        <v>35</v>
      </c>
      <c r="F36" t="str">
        <f t="shared" si="3"/>
        <v>Retrait GAB</v>
      </c>
      <c r="M36" s="93"/>
      <c r="N36" s="93" t="s">
        <v>86</v>
      </c>
    </row>
    <row r="37" spans="2:14">
      <c r="C37" s="14" t="s">
        <v>32</v>
      </c>
      <c r="D37" s="74">
        <f t="shared" si="0"/>
        <v>1</v>
      </c>
      <c r="E37" s="74">
        <f>IF(D37="Erreur!","Erreur!",COUNTIF($D$2:D37,1))</f>
        <v>36</v>
      </c>
      <c r="F37" t="str">
        <f t="shared" si="3"/>
        <v>SAAQ Guy</v>
      </c>
      <c r="M37" s="91"/>
      <c r="N37" s="91" t="s">
        <v>87</v>
      </c>
    </row>
    <row r="38" spans="2:14">
      <c r="C38" s="14" t="s">
        <v>33</v>
      </c>
      <c r="D38" s="74">
        <f t="shared" si="0"/>
        <v>1</v>
      </c>
      <c r="E38" s="74">
        <f>IF(D38="Erreur!","Erreur!",COUNTIF($D$2:D38,1))</f>
        <v>37</v>
      </c>
      <c r="F38" t="str">
        <f>IFERROR(INDEX($C$2:$C$55,MATCH(ROW(#REF!),$E$2:$E$55,0)),"")</f>
        <v/>
      </c>
      <c r="M38" s="89"/>
      <c r="N38" s="89" t="s">
        <v>40</v>
      </c>
    </row>
    <row r="39" spans="2:14">
      <c r="B39" s="12"/>
      <c r="C39" s="41" t="s">
        <v>72</v>
      </c>
      <c r="D39" s="74">
        <f t="shared" si="0"/>
        <v>1</v>
      </c>
      <c r="E39" s="74">
        <f>IF(D39="Erreur!","Erreur!",COUNTIF($D$2:D39,1))</f>
        <v>38</v>
      </c>
      <c r="F39" t="str">
        <f t="shared" ref="F39:F47" si="4">IFERROR(INDEX($C$2:$C$55,MATCH(ROW(E38),$E$2:$E$55,0)),"")</f>
        <v>Soins de santé</v>
      </c>
    </row>
    <row r="40" spans="2:14">
      <c r="C40" s="14" t="s">
        <v>34</v>
      </c>
      <c r="D40" s="74">
        <f t="shared" si="0"/>
        <v>1</v>
      </c>
      <c r="E40" s="74">
        <f>IF(D40="Erreur!","Erreur!",COUNTIF($D$2:D40,1))</f>
        <v>39</v>
      </c>
      <c r="F40" t="str">
        <f t="shared" si="4"/>
        <v>Sorties</v>
      </c>
      <c r="M40" s="78"/>
      <c r="N40" s="79" t="s">
        <v>8</v>
      </c>
    </row>
    <row r="41" spans="2:14">
      <c r="B41" s="12"/>
      <c r="C41" s="41" t="s">
        <v>60</v>
      </c>
      <c r="D41" s="74">
        <f t="shared" si="0"/>
        <v>1</v>
      </c>
      <c r="E41" s="74">
        <f>IF(D41="Erreur!","Erreur!",COUNTIF($D$2:D41,1))</f>
        <v>40</v>
      </c>
      <c r="F41" t="str">
        <f t="shared" si="4"/>
        <v>Tisanes Solange</v>
      </c>
      <c r="M41" s="80"/>
      <c r="N41" s="11" t="s">
        <v>78</v>
      </c>
    </row>
    <row r="42" spans="2:14">
      <c r="C42" s="14" t="s">
        <v>89</v>
      </c>
      <c r="D42" s="74">
        <f t="shared" si="0"/>
        <v>1</v>
      </c>
      <c r="E42" s="74">
        <f>IF(D42="Erreur!","Erreur!",COUNTIF($D$2:D42,1))</f>
        <v>41</v>
      </c>
      <c r="F42" t="str">
        <f t="shared" si="4"/>
        <v>Uber</v>
      </c>
      <c r="N42" s="79" t="s">
        <v>35</v>
      </c>
    </row>
    <row r="43" spans="2:14">
      <c r="B43" s="12"/>
      <c r="C43" s="72" t="s">
        <v>80</v>
      </c>
      <c r="D43" s="74">
        <f t="shared" si="0"/>
        <v>1</v>
      </c>
      <c r="E43" s="74">
        <f>IF(D43="Erreur!","Erreur!",COUNTIF($D$2:D43,1))</f>
        <v>42</v>
      </c>
      <c r="F43" t="str">
        <f t="shared" si="4"/>
        <v>Vêtements Guy</v>
      </c>
    </row>
    <row r="44" spans="2:14">
      <c r="B44" s="12"/>
      <c r="C44" s="14" t="s">
        <v>79</v>
      </c>
      <c r="D44" s="74">
        <f t="shared" si="0"/>
        <v>1</v>
      </c>
      <c r="E44" s="74">
        <f>IF(D44="Erreur!","Erreur!",COUNTIF($D$2:D44,1))</f>
        <v>43</v>
      </c>
      <c r="F44" t="str">
        <f t="shared" si="4"/>
        <v>Vêtements Solange</v>
      </c>
    </row>
    <row r="45" spans="2:14">
      <c r="C45" s="14" t="s">
        <v>35</v>
      </c>
      <c r="D45" s="74">
        <f t="shared" si="0"/>
        <v>1</v>
      </c>
      <c r="E45" s="74">
        <f>IF(D45="Erreur!","Erreur!",COUNTIF($D$2:D45,1))</f>
        <v>44</v>
      </c>
      <c r="F45" t="str">
        <f t="shared" si="4"/>
        <v>Vir. Céli =&gt; Ch.</v>
      </c>
    </row>
    <row r="46" spans="2:14">
      <c r="C46" s="14" t="s">
        <v>36</v>
      </c>
      <c r="D46" s="74">
        <f t="shared" si="0"/>
        <v>1</v>
      </c>
      <c r="E46" s="74">
        <f>IF(D46="Erreur!","Erreur!",COUNTIF($D$2:D46,1))</f>
        <v>45</v>
      </c>
      <c r="F46" t="str">
        <f t="shared" si="4"/>
        <v>Vir. Ch. =&gt; Céli</v>
      </c>
    </row>
    <row r="47" spans="2:14">
      <c r="B47" s="12"/>
      <c r="C47" s="14" t="s">
        <v>557</v>
      </c>
      <c r="D47" s="85"/>
      <c r="E47" s="85"/>
      <c r="F47" s="86" t="str">
        <f t="shared" si="4"/>
        <v>Visa</v>
      </c>
    </row>
    <row r="48" spans="2:14">
      <c r="B48" s="12"/>
      <c r="C48" s="41" t="s">
        <v>49</v>
      </c>
      <c r="D48" s="74">
        <f t="shared" ref="D48:D55" si="5">IFERROR(SEARCH($H$3,C48),"Erreur!")</f>
        <v>1</v>
      </c>
      <c r="E48" s="74">
        <f>IF(D48="Erreur!","Erreur!",COUNTIF($D$2:D48,1))</f>
        <v>46</v>
      </c>
      <c r="F48" t="str">
        <f>IFERROR(INDEX($C$2:$C$55,MATCH(ROW(#REF!),$E$2:$E$55,0)),"")</f>
        <v/>
      </c>
    </row>
    <row r="49" spans="2:6">
      <c r="B49" s="12"/>
      <c r="C49" s="14" t="s">
        <v>38</v>
      </c>
      <c r="D49" s="74">
        <f t="shared" si="5"/>
        <v>1</v>
      </c>
      <c r="E49" s="74">
        <f>IF(D49="Erreur!","Erreur!",COUNTIF($D$2:D49,1))</f>
        <v>47</v>
      </c>
      <c r="F49" t="str">
        <f t="shared" ref="F49:F55" si="6">IFERROR(INDEX($C$2:$C$55,MATCH(ROW(E48),$E$2:$E$55,0)),"")</f>
        <v>Visa - Intérêts</v>
      </c>
    </row>
    <row r="50" spans="2:6">
      <c r="B50" s="12"/>
      <c r="C50" s="14" t="s">
        <v>39</v>
      </c>
      <c r="D50" s="74">
        <f t="shared" si="5"/>
        <v>1</v>
      </c>
      <c r="E50" s="74">
        <f>IF(D50="Erreur!","Erreur!",COUNTIF($D$2:D50,1))</f>
        <v>48</v>
      </c>
      <c r="F50" t="str">
        <f t="shared" si="6"/>
        <v>Visa - Paiement</v>
      </c>
    </row>
    <row r="51" spans="2:6">
      <c r="B51" s="12"/>
      <c r="C51" s="14" t="s">
        <v>40</v>
      </c>
      <c r="D51" s="74">
        <f t="shared" si="5"/>
        <v>1</v>
      </c>
      <c r="E51" s="74">
        <f>IF(D51="Erreur!","Erreur!",COUNTIF($D$2:D51,1))</f>
        <v>49</v>
      </c>
      <c r="F51" t="str">
        <f t="shared" si="6"/>
        <v>Visa - Paiement Caisse</v>
      </c>
    </row>
    <row r="52" spans="2:6">
      <c r="B52" s="12"/>
      <c r="C52" s="87" t="s">
        <v>51</v>
      </c>
      <c r="D52" s="74">
        <f t="shared" si="5"/>
        <v>1</v>
      </c>
      <c r="E52" s="74">
        <f>IF(D52="Erreur!","Erreur!",COUNTIF($D$2:D52,1))</f>
        <v>50</v>
      </c>
      <c r="F52" t="str">
        <f t="shared" si="6"/>
        <v>Visa - Solde</v>
      </c>
    </row>
    <row r="53" spans="2:6">
      <c r="B53" s="12"/>
      <c r="C53" s="87" t="s">
        <v>41</v>
      </c>
      <c r="D53" s="74">
        <f t="shared" si="5"/>
        <v>1</v>
      </c>
      <c r="E53" s="74">
        <f>IF(D53="Erreur!","Erreur!",COUNTIF($D$2:D53,1))</f>
        <v>51</v>
      </c>
      <c r="F53" t="str">
        <f t="shared" si="6"/>
        <v>Visa - Taxe Ass.</v>
      </c>
    </row>
    <row r="54" spans="2:6">
      <c r="B54" s="12"/>
      <c r="C54" s="87" t="s">
        <v>42</v>
      </c>
      <c r="D54" s="74">
        <f t="shared" si="5"/>
        <v>1</v>
      </c>
      <c r="E54" s="74">
        <f>IF(D54="Erreur!","Erreur!",COUNTIF($D$2:D54,1))</f>
        <v>52</v>
      </c>
      <c r="F54" t="str">
        <f t="shared" si="6"/>
        <v>Visa - Transaction</v>
      </c>
    </row>
    <row r="55" spans="2:6">
      <c r="C55" s="87" t="s">
        <v>43</v>
      </c>
      <c r="D55" s="74">
        <f t="shared" si="5"/>
        <v>1</v>
      </c>
      <c r="E55" s="74">
        <f>IF(D55="Erreur!","Erreur!",COUNTIF($D$2:D56,1))</f>
        <v>53</v>
      </c>
      <c r="F55" t="str">
        <f t="shared" si="6"/>
        <v/>
      </c>
    </row>
  </sheetData>
  <sortState ref="M30:N38">
    <sortCondition ref="N30"/>
  </sortState>
  <pageMargins left="0.7" right="0.7" top="0.75" bottom="0.75" header="0.3" footer="0.3"/>
  <pageSetup paperSize="512" orientation="portrait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A1:G151"/>
  <sheetViews>
    <sheetView topLeftCell="A98" workbookViewId="0">
      <selection activeCell="G108" sqref="G108"/>
    </sheetView>
  </sheetViews>
  <sheetFormatPr baseColWidth="10" defaultRowHeight="14.4"/>
  <cols>
    <col min="1" max="1" width="34.88671875" customWidth="1"/>
    <col min="2" max="2" width="10.77734375" bestFit="1" customWidth="1"/>
    <col min="3" max="3" width="14" customWidth="1"/>
    <col min="4" max="6" width="10.77734375" bestFit="1" customWidth="1"/>
    <col min="7" max="7" width="10.77734375" customWidth="1"/>
  </cols>
  <sheetData>
    <row r="1" spans="1:7">
      <c r="A1" s="95" t="s">
        <v>91</v>
      </c>
      <c r="B1" s="95" t="s">
        <v>92</v>
      </c>
      <c r="C1" s="95" t="s">
        <v>93</v>
      </c>
      <c r="D1" s="95" t="s">
        <v>94</v>
      </c>
      <c r="E1" s="95" t="s">
        <v>95</v>
      </c>
      <c r="F1" s="95" t="s">
        <v>96</v>
      </c>
      <c r="G1" t="s">
        <v>556</v>
      </c>
    </row>
    <row r="2" spans="1:7">
      <c r="A2" s="95" t="s">
        <v>97</v>
      </c>
      <c r="B2" s="95" t="s">
        <v>98</v>
      </c>
      <c r="C2" s="95" t="s">
        <v>99</v>
      </c>
      <c r="D2" s="95" t="s">
        <v>100</v>
      </c>
      <c r="E2" s="95" t="s">
        <v>101</v>
      </c>
      <c r="F2" s="95" t="s">
        <v>102</v>
      </c>
      <c r="G2" s="95"/>
    </row>
    <row r="3" spans="1:7">
      <c r="A3" s="95" t="s">
        <v>103</v>
      </c>
      <c r="B3" s="95" t="s">
        <v>104</v>
      </c>
      <c r="C3" s="95" t="s">
        <v>558</v>
      </c>
      <c r="D3" s="95" t="s">
        <v>559</v>
      </c>
      <c r="E3" s="95" t="s">
        <v>105</v>
      </c>
      <c r="F3" s="95" t="s">
        <v>201</v>
      </c>
      <c r="G3" s="96">
        <f t="shared" ref="G3:G4" si="0">VALUE(SUBSTITUTE(C3,".",","))</f>
        <v>0.78315800000000002</v>
      </c>
    </row>
    <row r="4" spans="1:7">
      <c r="A4" s="95" t="s">
        <v>106</v>
      </c>
      <c r="B4" s="95" t="s">
        <v>107</v>
      </c>
      <c r="C4" s="95" t="s">
        <v>560</v>
      </c>
      <c r="D4" s="95" t="s">
        <v>561</v>
      </c>
      <c r="E4" s="95" t="s">
        <v>108</v>
      </c>
      <c r="F4" s="95" t="s">
        <v>201</v>
      </c>
      <c r="G4" s="96">
        <f t="shared" si="0"/>
        <v>0.63878699999999999</v>
      </c>
    </row>
    <row r="5" spans="1:7">
      <c r="A5" s="95" t="s">
        <v>109</v>
      </c>
      <c r="B5" s="95" t="s">
        <v>110</v>
      </c>
      <c r="C5" s="95" t="s">
        <v>562</v>
      </c>
      <c r="D5" s="95" t="s">
        <v>563</v>
      </c>
      <c r="E5" s="95" t="s">
        <v>111</v>
      </c>
      <c r="F5" s="95" t="s">
        <v>201</v>
      </c>
      <c r="G5" s="97"/>
    </row>
    <row r="6" spans="1:7">
      <c r="A6" s="95" t="s">
        <v>112</v>
      </c>
      <c r="B6" s="95" t="s">
        <v>113</v>
      </c>
      <c r="C6" s="95" t="s">
        <v>564</v>
      </c>
      <c r="D6" s="95" t="s">
        <v>565</v>
      </c>
      <c r="E6" s="95" t="s">
        <v>114</v>
      </c>
      <c r="F6" s="95" t="s">
        <v>201</v>
      </c>
      <c r="G6" s="96"/>
    </row>
    <row r="7" spans="1:7">
      <c r="A7" s="95" t="s">
        <v>115</v>
      </c>
      <c r="B7" s="95" t="s">
        <v>116</v>
      </c>
      <c r="C7" s="95" t="s">
        <v>566</v>
      </c>
      <c r="D7" s="95" t="s">
        <v>567</v>
      </c>
      <c r="E7" s="95" t="s">
        <v>117</v>
      </c>
      <c r="F7" s="95" t="s">
        <v>201</v>
      </c>
      <c r="G7" s="96"/>
    </row>
    <row r="8" spans="1:7">
      <c r="A8" s="95" t="s">
        <v>118</v>
      </c>
      <c r="B8" s="95" t="s">
        <v>119</v>
      </c>
      <c r="C8" s="95" t="s">
        <v>568</v>
      </c>
      <c r="D8" s="95" t="s">
        <v>569</v>
      </c>
      <c r="E8" s="95" t="s">
        <v>120</v>
      </c>
      <c r="F8" s="95" t="s">
        <v>201</v>
      </c>
      <c r="G8" s="96"/>
    </row>
    <row r="9" spans="1:7">
      <c r="A9" s="95" t="s">
        <v>121</v>
      </c>
      <c r="B9" s="95" t="s">
        <v>122</v>
      </c>
      <c r="C9" s="95" t="s">
        <v>570</v>
      </c>
      <c r="D9" s="95" t="s">
        <v>571</v>
      </c>
      <c r="E9" s="95" t="s">
        <v>123</v>
      </c>
      <c r="F9" s="95" t="s">
        <v>201</v>
      </c>
      <c r="G9" s="96"/>
    </row>
    <row r="10" spans="1:7">
      <c r="A10" s="95" t="s">
        <v>124</v>
      </c>
      <c r="B10" s="95" t="s">
        <v>125</v>
      </c>
      <c r="C10" s="95" t="s">
        <v>572</v>
      </c>
      <c r="D10" s="95" t="s">
        <v>573</v>
      </c>
      <c r="E10" s="95" t="s">
        <v>126</v>
      </c>
      <c r="F10" s="95" t="s">
        <v>201</v>
      </c>
      <c r="G10" s="96"/>
    </row>
    <row r="11" spans="1:7">
      <c r="A11" s="95" t="s">
        <v>127</v>
      </c>
      <c r="B11" s="95" t="s">
        <v>128</v>
      </c>
      <c r="C11" s="95" t="s">
        <v>574</v>
      </c>
      <c r="D11" s="95" t="s">
        <v>575</v>
      </c>
      <c r="E11" s="95" t="s">
        <v>129</v>
      </c>
      <c r="F11" s="95" t="s">
        <v>201</v>
      </c>
      <c r="G11" s="96"/>
    </row>
    <row r="12" spans="1:7">
      <c r="A12" s="95" t="s">
        <v>130</v>
      </c>
      <c r="B12" s="95" t="s">
        <v>131</v>
      </c>
      <c r="C12" s="95" t="s">
        <v>576</v>
      </c>
      <c r="D12" s="95" t="s">
        <v>577</v>
      </c>
      <c r="E12" s="95" t="s">
        <v>132</v>
      </c>
      <c r="F12" s="95" t="s">
        <v>201</v>
      </c>
      <c r="G12" s="96"/>
    </row>
    <row r="13" spans="1:7">
      <c r="A13" s="95" t="s">
        <v>133</v>
      </c>
      <c r="B13" s="95" t="s">
        <v>134</v>
      </c>
      <c r="C13" s="95" t="s">
        <v>578</v>
      </c>
      <c r="D13" s="95" t="s">
        <v>579</v>
      </c>
      <c r="E13" s="95" t="s">
        <v>135</v>
      </c>
      <c r="F13" s="95" t="s">
        <v>201</v>
      </c>
      <c r="G13" s="96"/>
    </row>
    <row r="14" spans="1:7">
      <c r="A14" s="95" t="s">
        <v>136</v>
      </c>
      <c r="B14" s="95" t="s">
        <v>137</v>
      </c>
      <c r="C14" s="95" t="s">
        <v>580</v>
      </c>
      <c r="D14" s="95" t="s">
        <v>581</v>
      </c>
      <c r="E14" s="95" t="s">
        <v>138</v>
      </c>
      <c r="F14" s="95" t="s">
        <v>201</v>
      </c>
      <c r="G14" s="96"/>
    </row>
    <row r="15" spans="1:7">
      <c r="A15" s="95" t="s">
        <v>139</v>
      </c>
      <c r="B15" s="95" t="s">
        <v>140</v>
      </c>
      <c r="C15" s="95" t="s">
        <v>582</v>
      </c>
      <c r="D15" s="95" t="s">
        <v>583</v>
      </c>
      <c r="E15" s="95" t="s">
        <v>141</v>
      </c>
      <c r="F15" s="95" t="s">
        <v>201</v>
      </c>
      <c r="G15" s="96"/>
    </row>
    <row r="16" spans="1:7">
      <c r="A16" s="95" t="s">
        <v>142</v>
      </c>
      <c r="B16" s="95" t="s">
        <v>143</v>
      </c>
      <c r="C16" s="95" t="s">
        <v>584</v>
      </c>
      <c r="D16" s="95" t="s">
        <v>585</v>
      </c>
      <c r="E16" s="95" t="s">
        <v>144</v>
      </c>
      <c r="F16" s="95" t="s">
        <v>201</v>
      </c>
      <c r="G16" s="96"/>
    </row>
    <row r="17" spans="1:7">
      <c r="A17" s="95" t="s">
        <v>145</v>
      </c>
      <c r="B17" s="95" t="s">
        <v>146</v>
      </c>
      <c r="C17" s="95" t="s">
        <v>586</v>
      </c>
      <c r="D17" s="95" t="s">
        <v>587</v>
      </c>
      <c r="E17" s="95" t="s">
        <v>147</v>
      </c>
      <c r="F17" s="95" t="s">
        <v>201</v>
      </c>
      <c r="G17" s="96"/>
    </row>
    <row r="18" spans="1:7">
      <c r="A18" s="95" t="s">
        <v>148</v>
      </c>
      <c r="B18" s="95" t="s">
        <v>149</v>
      </c>
      <c r="C18" s="95" t="s">
        <v>588</v>
      </c>
      <c r="D18" s="95" t="s">
        <v>589</v>
      </c>
      <c r="E18" s="95" t="s">
        <v>150</v>
      </c>
      <c r="F18" s="95" t="s">
        <v>201</v>
      </c>
      <c r="G18" s="96"/>
    </row>
    <row r="19" spans="1:7">
      <c r="A19" s="95" t="s">
        <v>151</v>
      </c>
      <c r="B19" s="95" t="s">
        <v>152</v>
      </c>
      <c r="C19" s="95" t="s">
        <v>590</v>
      </c>
      <c r="D19" s="95" t="s">
        <v>591</v>
      </c>
      <c r="E19" s="95" t="s">
        <v>153</v>
      </c>
      <c r="F19" s="95" t="s">
        <v>201</v>
      </c>
      <c r="G19" s="96"/>
    </row>
    <row r="20" spans="1:7">
      <c r="A20" s="95" t="s">
        <v>154</v>
      </c>
      <c r="B20" s="95" t="s">
        <v>155</v>
      </c>
      <c r="C20" s="95" t="s">
        <v>592</v>
      </c>
      <c r="D20" s="95" t="s">
        <v>593</v>
      </c>
      <c r="E20" s="95" t="s">
        <v>156</v>
      </c>
      <c r="F20" s="95" t="s">
        <v>201</v>
      </c>
      <c r="G20" s="96"/>
    </row>
    <row r="21" spans="1:7">
      <c r="A21" s="95" t="s">
        <v>157</v>
      </c>
      <c r="B21" s="95" t="s">
        <v>158</v>
      </c>
      <c r="C21" s="95" t="s">
        <v>594</v>
      </c>
      <c r="D21" s="95" t="s">
        <v>595</v>
      </c>
      <c r="E21" s="95" t="s">
        <v>159</v>
      </c>
      <c r="F21" s="95" t="s">
        <v>201</v>
      </c>
      <c r="G21" s="96"/>
    </row>
    <row r="22" spans="1:7">
      <c r="A22" s="95" t="s">
        <v>160</v>
      </c>
      <c r="B22" s="95" t="s">
        <v>161</v>
      </c>
      <c r="C22" s="95" t="s">
        <v>596</v>
      </c>
      <c r="D22" s="95" t="s">
        <v>597</v>
      </c>
      <c r="E22" s="95" t="s">
        <v>162</v>
      </c>
      <c r="F22" s="95" t="s">
        <v>201</v>
      </c>
      <c r="G22" s="96"/>
    </row>
    <row r="23" spans="1:7">
      <c r="A23" s="95" t="s">
        <v>163</v>
      </c>
      <c r="B23" s="95" t="s">
        <v>164</v>
      </c>
      <c r="C23" s="95" t="s">
        <v>598</v>
      </c>
      <c r="D23" s="95" t="s">
        <v>599</v>
      </c>
      <c r="E23" s="95" t="s">
        <v>165</v>
      </c>
      <c r="F23" s="95" t="s">
        <v>201</v>
      </c>
      <c r="G23" s="96"/>
    </row>
    <row r="24" spans="1:7">
      <c r="A24" s="95" t="s">
        <v>166</v>
      </c>
      <c r="B24" s="95" t="s">
        <v>167</v>
      </c>
      <c r="C24" s="95" t="s">
        <v>600</v>
      </c>
      <c r="D24" s="95" t="s">
        <v>601</v>
      </c>
      <c r="E24" s="95" t="s">
        <v>168</v>
      </c>
      <c r="F24" s="95" t="s">
        <v>201</v>
      </c>
      <c r="G24" s="96"/>
    </row>
    <row r="25" spans="1:7">
      <c r="A25" s="95" t="s">
        <v>169</v>
      </c>
      <c r="B25" s="95" t="s">
        <v>170</v>
      </c>
      <c r="C25" s="95" t="s">
        <v>602</v>
      </c>
      <c r="D25" s="95" t="s">
        <v>603</v>
      </c>
      <c r="E25" s="95" t="s">
        <v>171</v>
      </c>
      <c r="F25" s="95" t="s">
        <v>201</v>
      </c>
      <c r="G25" s="96"/>
    </row>
    <row r="26" spans="1:7">
      <c r="A26" s="95" t="s">
        <v>172</v>
      </c>
      <c r="B26" s="95" t="s">
        <v>173</v>
      </c>
      <c r="C26" s="95" t="s">
        <v>604</v>
      </c>
      <c r="D26" s="95" t="s">
        <v>605</v>
      </c>
      <c r="E26" s="95" t="s">
        <v>174</v>
      </c>
      <c r="F26" s="95" t="s">
        <v>201</v>
      </c>
      <c r="G26" s="96"/>
    </row>
    <row r="27" spans="1:7">
      <c r="A27" s="95" t="s">
        <v>175</v>
      </c>
      <c r="B27" s="95" t="s">
        <v>176</v>
      </c>
      <c r="C27" s="95" t="s">
        <v>606</v>
      </c>
      <c r="D27" s="95" t="s">
        <v>607</v>
      </c>
      <c r="E27" s="95" t="s">
        <v>177</v>
      </c>
      <c r="F27" s="95" t="s">
        <v>201</v>
      </c>
      <c r="G27" s="96"/>
    </row>
    <row r="28" spans="1:7">
      <c r="A28" s="95" t="s">
        <v>178</v>
      </c>
      <c r="B28" s="95" t="s">
        <v>179</v>
      </c>
      <c r="C28" s="95" t="s">
        <v>608</v>
      </c>
      <c r="D28" s="95" t="s">
        <v>609</v>
      </c>
      <c r="E28" s="95" t="s">
        <v>180</v>
      </c>
      <c r="F28" s="95" t="s">
        <v>201</v>
      </c>
      <c r="G28" s="96"/>
    </row>
    <row r="29" spans="1:7">
      <c r="A29" s="95" t="s">
        <v>181</v>
      </c>
      <c r="B29" s="95" t="s">
        <v>182</v>
      </c>
      <c r="C29" s="95" t="s">
        <v>610</v>
      </c>
      <c r="D29" s="95" t="s">
        <v>611</v>
      </c>
      <c r="E29" s="95" t="s">
        <v>183</v>
      </c>
      <c r="F29" s="95" t="s">
        <v>201</v>
      </c>
      <c r="G29" s="96"/>
    </row>
    <row r="30" spans="1:7">
      <c r="A30" s="95" t="s">
        <v>184</v>
      </c>
      <c r="B30" s="95" t="s">
        <v>185</v>
      </c>
      <c r="C30" s="95" t="s">
        <v>612</v>
      </c>
      <c r="D30" s="95" t="s">
        <v>613</v>
      </c>
      <c r="E30" s="95" t="s">
        <v>186</v>
      </c>
      <c r="F30" s="95" t="s">
        <v>201</v>
      </c>
      <c r="G30" s="96"/>
    </row>
    <row r="31" spans="1:7">
      <c r="A31" s="95" t="s">
        <v>187</v>
      </c>
      <c r="B31" s="95" t="s">
        <v>188</v>
      </c>
      <c r="C31" s="95" t="s">
        <v>614</v>
      </c>
      <c r="D31" s="95" t="s">
        <v>615</v>
      </c>
      <c r="E31" s="95" t="s">
        <v>189</v>
      </c>
      <c r="F31" s="95" t="s">
        <v>201</v>
      </c>
      <c r="G31" s="96"/>
    </row>
    <row r="32" spans="1:7">
      <c r="A32" s="95" t="s">
        <v>190</v>
      </c>
      <c r="B32" s="95" t="s">
        <v>191</v>
      </c>
      <c r="C32" s="95" t="s">
        <v>616</v>
      </c>
      <c r="D32" s="95" t="s">
        <v>617</v>
      </c>
      <c r="E32" s="95" t="s">
        <v>192</v>
      </c>
      <c r="F32" s="95" t="s">
        <v>201</v>
      </c>
      <c r="G32" s="96"/>
    </row>
    <row r="33" spans="1:7">
      <c r="A33" s="95" t="s">
        <v>193</v>
      </c>
      <c r="B33" s="95" t="s">
        <v>194</v>
      </c>
      <c r="C33" s="95" t="s">
        <v>618</v>
      </c>
      <c r="D33" s="95" t="s">
        <v>619</v>
      </c>
      <c r="E33" s="95" t="s">
        <v>195</v>
      </c>
      <c r="F33" s="95" t="s">
        <v>201</v>
      </c>
      <c r="G33" s="96"/>
    </row>
    <row r="34" spans="1:7">
      <c r="A34" s="95" t="s">
        <v>196</v>
      </c>
      <c r="B34" s="95" t="s">
        <v>197</v>
      </c>
      <c r="C34" s="95" t="s">
        <v>620</v>
      </c>
      <c r="D34" s="95" t="s">
        <v>621</v>
      </c>
      <c r="E34" s="95" t="s">
        <v>198</v>
      </c>
      <c r="F34" s="95" t="s">
        <v>201</v>
      </c>
      <c r="G34" s="96"/>
    </row>
    <row r="35" spans="1:7">
      <c r="A35" s="95" t="s">
        <v>199</v>
      </c>
      <c r="B35" s="95" t="s">
        <v>200</v>
      </c>
      <c r="C35" s="95" t="s">
        <v>622</v>
      </c>
      <c r="D35" s="95" t="s">
        <v>623</v>
      </c>
      <c r="E35" s="95" t="s">
        <v>202</v>
      </c>
      <c r="F35" s="95" t="s">
        <v>201</v>
      </c>
      <c r="G35" s="96"/>
    </row>
    <row r="36" spans="1:7">
      <c r="A36" s="95" t="s">
        <v>203</v>
      </c>
      <c r="B36" s="95" t="s">
        <v>204</v>
      </c>
      <c r="C36" s="95" t="s">
        <v>624</v>
      </c>
      <c r="D36" s="95" t="s">
        <v>625</v>
      </c>
      <c r="E36" s="95" t="s">
        <v>205</v>
      </c>
      <c r="F36" s="95" t="s">
        <v>201</v>
      </c>
      <c r="G36" s="96"/>
    </row>
    <row r="37" spans="1:7">
      <c r="A37" s="95" t="s">
        <v>206</v>
      </c>
      <c r="B37" s="95" t="s">
        <v>207</v>
      </c>
      <c r="C37" s="95" t="s">
        <v>626</v>
      </c>
      <c r="D37" s="95" t="s">
        <v>627</v>
      </c>
      <c r="E37" s="95" t="s">
        <v>208</v>
      </c>
      <c r="F37" s="95" t="s">
        <v>201</v>
      </c>
      <c r="G37" s="96"/>
    </row>
    <row r="38" spans="1:7">
      <c r="A38" s="95" t="s">
        <v>209</v>
      </c>
      <c r="B38" s="95" t="s">
        <v>210</v>
      </c>
      <c r="C38" s="95" t="s">
        <v>628</v>
      </c>
      <c r="D38" s="95" t="s">
        <v>629</v>
      </c>
      <c r="E38" s="95" t="s">
        <v>211</v>
      </c>
      <c r="F38" s="95" t="s">
        <v>201</v>
      </c>
      <c r="G38" s="96"/>
    </row>
    <row r="39" spans="1:7">
      <c r="A39" s="95" t="s">
        <v>212</v>
      </c>
      <c r="B39" s="95" t="s">
        <v>213</v>
      </c>
      <c r="C39" s="95" t="s">
        <v>630</v>
      </c>
      <c r="D39" s="95" t="s">
        <v>631</v>
      </c>
      <c r="E39" s="95" t="s">
        <v>214</v>
      </c>
      <c r="F39" s="95" t="s">
        <v>201</v>
      </c>
      <c r="G39" s="96"/>
    </row>
    <row r="40" spans="1:7">
      <c r="A40" s="95" t="s">
        <v>215</v>
      </c>
      <c r="B40" s="95" t="s">
        <v>216</v>
      </c>
      <c r="C40" s="95" t="s">
        <v>632</v>
      </c>
      <c r="D40" s="95" t="s">
        <v>633</v>
      </c>
      <c r="E40" s="95" t="s">
        <v>217</v>
      </c>
      <c r="F40" s="95" t="s">
        <v>201</v>
      </c>
      <c r="G40" s="96"/>
    </row>
    <row r="41" spans="1:7">
      <c r="A41" s="95" t="s">
        <v>218</v>
      </c>
      <c r="B41" s="95" t="s">
        <v>219</v>
      </c>
      <c r="C41" s="95" t="s">
        <v>588</v>
      </c>
      <c r="D41" s="95" t="s">
        <v>589</v>
      </c>
      <c r="E41" s="95" t="s">
        <v>220</v>
      </c>
      <c r="F41" s="95" t="s">
        <v>201</v>
      </c>
      <c r="G41" s="96"/>
    </row>
    <row r="42" spans="1:7">
      <c r="A42" s="95" t="s">
        <v>221</v>
      </c>
      <c r="B42" s="95" t="s">
        <v>222</v>
      </c>
      <c r="C42" s="95" t="s">
        <v>634</v>
      </c>
      <c r="D42" s="95" t="s">
        <v>635</v>
      </c>
      <c r="E42" s="95" t="s">
        <v>223</v>
      </c>
      <c r="F42" s="95" t="s">
        <v>201</v>
      </c>
      <c r="G42" s="96"/>
    </row>
    <row r="43" spans="1:7">
      <c r="A43" s="95" t="s">
        <v>224</v>
      </c>
      <c r="B43" s="95" t="s">
        <v>225</v>
      </c>
      <c r="C43" s="95" t="s">
        <v>636</v>
      </c>
      <c r="D43" s="95" t="s">
        <v>637</v>
      </c>
      <c r="E43" s="95" t="s">
        <v>226</v>
      </c>
      <c r="F43" s="95" t="s">
        <v>201</v>
      </c>
      <c r="G43" s="96"/>
    </row>
    <row r="44" spans="1:7">
      <c r="A44" s="95" t="s">
        <v>227</v>
      </c>
      <c r="B44" s="95" t="s">
        <v>228</v>
      </c>
      <c r="C44" s="95" t="s">
        <v>638</v>
      </c>
      <c r="D44" s="95" t="s">
        <v>639</v>
      </c>
      <c r="E44" s="95" t="s">
        <v>229</v>
      </c>
      <c r="F44" s="95" t="s">
        <v>201</v>
      </c>
      <c r="G44" s="96"/>
    </row>
    <row r="45" spans="1:7">
      <c r="A45" s="95" t="s">
        <v>230</v>
      </c>
      <c r="B45" s="95" t="s">
        <v>231</v>
      </c>
      <c r="C45" s="95" t="s">
        <v>640</v>
      </c>
      <c r="D45" s="95" t="s">
        <v>641</v>
      </c>
      <c r="E45" s="95" t="s">
        <v>232</v>
      </c>
      <c r="F45" s="95" t="s">
        <v>201</v>
      </c>
      <c r="G45" s="96"/>
    </row>
    <row r="46" spans="1:7">
      <c r="A46" s="95" t="s">
        <v>233</v>
      </c>
      <c r="B46" s="95" t="s">
        <v>234</v>
      </c>
      <c r="C46" s="95" t="s">
        <v>642</v>
      </c>
      <c r="D46" s="95" t="s">
        <v>643</v>
      </c>
      <c r="E46" s="95" t="s">
        <v>235</v>
      </c>
      <c r="F46" s="95" t="s">
        <v>201</v>
      </c>
      <c r="G46" s="96"/>
    </row>
    <row r="47" spans="1:7">
      <c r="A47" s="95" t="s">
        <v>236</v>
      </c>
      <c r="B47" s="95" t="s">
        <v>237</v>
      </c>
      <c r="C47" s="95" t="s">
        <v>644</v>
      </c>
      <c r="D47" s="95" t="s">
        <v>645</v>
      </c>
      <c r="E47" s="95" t="s">
        <v>238</v>
      </c>
      <c r="F47" s="95" t="s">
        <v>201</v>
      </c>
      <c r="G47" s="96"/>
    </row>
    <row r="48" spans="1:7">
      <c r="A48" s="95" t="s">
        <v>239</v>
      </c>
      <c r="B48" s="95" t="s">
        <v>240</v>
      </c>
      <c r="C48" s="95" t="s">
        <v>646</v>
      </c>
      <c r="D48" s="95" t="s">
        <v>647</v>
      </c>
      <c r="E48" s="95" t="s">
        <v>241</v>
      </c>
      <c r="F48" s="95" t="s">
        <v>201</v>
      </c>
      <c r="G48" s="96"/>
    </row>
    <row r="49" spans="1:7">
      <c r="A49" s="95" t="s">
        <v>242</v>
      </c>
      <c r="B49" s="95" t="s">
        <v>243</v>
      </c>
      <c r="C49" s="95" t="s">
        <v>648</v>
      </c>
      <c r="D49" s="95" t="s">
        <v>649</v>
      </c>
      <c r="E49" s="95" t="s">
        <v>244</v>
      </c>
      <c r="F49" s="95" t="s">
        <v>201</v>
      </c>
      <c r="G49" s="96"/>
    </row>
    <row r="50" spans="1:7">
      <c r="A50" s="95" t="s">
        <v>245</v>
      </c>
      <c r="B50" s="95" t="s">
        <v>246</v>
      </c>
      <c r="C50" s="95" t="s">
        <v>650</v>
      </c>
      <c r="D50" s="95" t="s">
        <v>651</v>
      </c>
      <c r="E50" s="95" t="s">
        <v>247</v>
      </c>
      <c r="F50" s="95" t="s">
        <v>201</v>
      </c>
      <c r="G50" s="96"/>
    </row>
    <row r="51" spans="1:7">
      <c r="A51" s="95" t="s">
        <v>248</v>
      </c>
      <c r="B51" s="95" t="s">
        <v>249</v>
      </c>
      <c r="C51" s="95" t="s">
        <v>652</v>
      </c>
      <c r="D51" s="95" t="s">
        <v>653</v>
      </c>
      <c r="E51" s="95" t="s">
        <v>250</v>
      </c>
      <c r="F51" s="95" t="s">
        <v>201</v>
      </c>
      <c r="G51" s="96"/>
    </row>
    <row r="52" spans="1:7">
      <c r="A52" s="95" t="s">
        <v>251</v>
      </c>
      <c r="B52" s="95" t="s">
        <v>252</v>
      </c>
      <c r="C52" s="95" t="s">
        <v>654</v>
      </c>
      <c r="D52" s="95" t="s">
        <v>655</v>
      </c>
      <c r="E52" s="95" t="s">
        <v>253</v>
      </c>
      <c r="F52" s="95" t="s">
        <v>201</v>
      </c>
      <c r="G52" s="96"/>
    </row>
    <row r="53" spans="1:7">
      <c r="A53" s="95" t="s">
        <v>254</v>
      </c>
      <c r="B53" s="95" t="s">
        <v>255</v>
      </c>
      <c r="C53" s="95" t="s">
        <v>656</v>
      </c>
      <c r="D53" s="95" t="s">
        <v>657</v>
      </c>
      <c r="E53" s="95" t="s">
        <v>256</v>
      </c>
      <c r="F53" s="95" t="s">
        <v>201</v>
      </c>
      <c r="G53" s="96"/>
    </row>
    <row r="54" spans="1:7">
      <c r="A54" s="95" t="s">
        <v>257</v>
      </c>
      <c r="B54" s="95" t="s">
        <v>258</v>
      </c>
      <c r="C54" s="95" t="s">
        <v>658</v>
      </c>
      <c r="D54" s="95" t="s">
        <v>659</v>
      </c>
      <c r="E54" s="95" t="s">
        <v>259</v>
      </c>
      <c r="F54" s="95" t="s">
        <v>201</v>
      </c>
      <c r="G54" s="96"/>
    </row>
    <row r="55" spans="1:7">
      <c r="A55" s="95" t="s">
        <v>260</v>
      </c>
      <c r="B55" s="95" t="s">
        <v>261</v>
      </c>
      <c r="C55" s="95" t="s">
        <v>660</v>
      </c>
      <c r="D55" s="95" t="s">
        <v>661</v>
      </c>
      <c r="E55" s="95" t="s">
        <v>262</v>
      </c>
      <c r="F55" s="95" t="s">
        <v>201</v>
      </c>
      <c r="G55" s="96"/>
    </row>
    <row r="56" spans="1:7">
      <c r="A56" s="95" t="s">
        <v>263</v>
      </c>
      <c r="B56" s="95" t="s">
        <v>264</v>
      </c>
      <c r="C56" s="95" t="s">
        <v>662</v>
      </c>
      <c r="D56" s="95" t="s">
        <v>663</v>
      </c>
      <c r="E56" s="95" t="s">
        <v>265</v>
      </c>
      <c r="F56" s="95" t="s">
        <v>201</v>
      </c>
      <c r="G56" s="96"/>
    </row>
    <row r="57" spans="1:7">
      <c r="A57" s="95" t="s">
        <v>266</v>
      </c>
      <c r="B57" s="95" t="s">
        <v>267</v>
      </c>
      <c r="C57" s="95" t="s">
        <v>664</v>
      </c>
      <c r="D57" s="95" t="s">
        <v>665</v>
      </c>
      <c r="E57" s="95" t="s">
        <v>268</v>
      </c>
      <c r="F57" s="95" t="s">
        <v>201</v>
      </c>
      <c r="G57" s="96"/>
    </row>
    <row r="58" spans="1:7">
      <c r="A58" s="95" t="s">
        <v>269</v>
      </c>
      <c r="B58" s="95" t="s">
        <v>270</v>
      </c>
      <c r="C58" s="95" t="s">
        <v>666</v>
      </c>
      <c r="D58" s="95" t="s">
        <v>667</v>
      </c>
      <c r="E58" s="95" t="s">
        <v>271</v>
      </c>
      <c r="F58" s="95" t="s">
        <v>201</v>
      </c>
      <c r="G58" s="96"/>
    </row>
    <row r="59" spans="1:7">
      <c r="A59" s="95" t="s">
        <v>272</v>
      </c>
      <c r="B59" s="95" t="s">
        <v>273</v>
      </c>
      <c r="C59" s="95" t="s">
        <v>668</v>
      </c>
      <c r="D59" s="95" t="s">
        <v>669</v>
      </c>
      <c r="E59" s="95" t="s">
        <v>274</v>
      </c>
      <c r="F59" s="95" t="s">
        <v>201</v>
      </c>
      <c r="G59" s="96"/>
    </row>
    <row r="60" spans="1:7">
      <c r="A60" s="95" t="s">
        <v>275</v>
      </c>
      <c r="B60" s="95" t="s">
        <v>276</v>
      </c>
      <c r="C60" s="95" t="s">
        <v>670</v>
      </c>
      <c r="D60" s="95" t="s">
        <v>671</v>
      </c>
      <c r="E60" s="95" t="s">
        <v>277</v>
      </c>
      <c r="F60" s="95" t="s">
        <v>201</v>
      </c>
      <c r="G60" s="96"/>
    </row>
    <row r="61" spans="1:7">
      <c r="A61" s="95" t="s">
        <v>278</v>
      </c>
      <c r="B61" s="95" t="s">
        <v>279</v>
      </c>
      <c r="C61" s="95" t="s">
        <v>672</v>
      </c>
      <c r="D61" s="95" t="s">
        <v>673</v>
      </c>
      <c r="E61" s="95" t="s">
        <v>280</v>
      </c>
      <c r="F61" s="95" t="s">
        <v>201</v>
      </c>
      <c r="G61" s="96"/>
    </row>
    <row r="62" spans="1:7">
      <c r="A62" s="95" t="s">
        <v>281</v>
      </c>
      <c r="B62" s="95" t="s">
        <v>282</v>
      </c>
      <c r="C62" s="95" t="s">
        <v>674</v>
      </c>
      <c r="D62" s="95" t="s">
        <v>675</v>
      </c>
      <c r="E62" s="95" t="s">
        <v>283</v>
      </c>
      <c r="F62" s="95" t="s">
        <v>201</v>
      </c>
      <c r="G62" s="96"/>
    </row>
    <row r="63" spans="1:7">
      <c r="A63" s="95" t="s">
        <v>284</v>
      </c>
      <c r="B63" s="95" t="s">
        <v>285</v>
      </c>
      <c r="C63" s="95" t="s">
        <v>676</v>
      </c>
      <c r="D63" s="95" t="s">
        <v>677</v>
      </c>
      <c r="E63" s="95" t="s">
        <v>286</v>
      </c>
      <c r="F63" s="95" t="s">
        <v>201</v>
      </c>
      <c r="G63" s="96"/>
    </row>
    <row r="64" spans="1:7">
      <c r="A64" s="95" t="s">
        <v>287</v>
      </c>
      <c r="B64" s="95" t="s">
        <v>288</v>
      </c>
      <c r="C64" s="95" t="s">
        <v>678</v>
      </c>
      <c r="D64" s="95" t="s">
        <v>289</v>
      </c>
      <c r="E64" s="95" t="s">
        <v>290</v>
      </c>
      <c r="F64" s="95" t="s">
        <v>201</v>
      </c>
      <c r="G64" s="96"/>
    </row>
    <row r="65" spans="1:7">
      <c r="A65" s="95" t="s">
        <v>291</v>
      </c>
      <c r="B65" s="95" t="s">
        <v>292</v>
      </c>
      <c r="C65" s="95" t="s">
        <v>679</v>
      </c>
      <c r="D65" s="95" t="s">
        <v>293</v>
      </c>
      <c r="E65" s="95" t="s">
        <v>294</v>
      </c>
      <c r="F65" s="95" t="s">
        <v>201</v>
      </c>
      <c r="G65" s="96"/>
    </row>
    <row r="66" spans="1:7">
      <c r="A66" s="95" t="s">
        <v>295</v>
      </c>
      <c r="B66" s="95" t="s">
        <v>296</v>
      </c>
      <c r="C66" s="95" t="s">
        <v>680</v>
      </c>
      <c r="D66" s="95" t="s">
        <v>681</v>
      </c>
      <c r="E66" s="95" t="s">
        <v>297</v>
      </c>
      <c r="F66" s="95" t="s">
        <v>201</v>
      </c>
      <c r="G66" s="96"/>
    </row>
    <row r="67" spans="1:7">
      <c r="A67" s="95" t="s">
        <v>298</v>
      </c>
      <c r="B67" s="95" t="s">
        <v>299</v>
      </c>
      <c r="C67" s="95" t="s">
        <v>682</v>
      </c>
      <c r="D67" s="95" t="s">
        <v>683</v>
      </c>
      <c r="E67" s="95" t="s">
        <v>300</v>
      </c>
      <c r="F67" s="95" t="s">
        <v>201</v>
      </c>
      <c r="G67" s="96"/>
    </row>
    <row r="68" spans="1:7">
      <c r="A68" s="95" t="s">
        <v>301</v>
      </c>
      <c r="B68" s="95" t="s">
        <v>302</v>
      </c>
      <c r="C68" s="95" t="s">
        <v>684</v>
      </c>
      <c r="D68" s="95" t="s">
        <v>685</v>
      </c>
      <c r="E68" s="95" t="s">
        <v>303</v>
      </c>
      <c r="F68" s="95" t="s">
        <v>201</v>
      </c>
      <c r="G68" s="96"/>
    </row>
    <row r="69" spans="1:7">
      <c r="A69" s="95" t="s">
        <v>304</v>
      </c>
      <c r="B69" s="95" t="s">
        <v>305</v>
      </c>
      <c r="C69" s="95" t="s">
        <v>686</v>
      </c>
      <c r="D69" s="95" t="s">
        <v>687</v>
      </c>
      <c r="E69" s="95" t="s">
        <v>306</v>
      </c>
      <c r="F69" s="95" t="s">
        <v>201</v>
      </c>
      <c r="G69" s="96"/>
    </row>
    <row r="70" spans="1:7">
      <c r="A70" s="95" t="s">
        <v>307</v>
      </c>
      <c r="B70" s="95" t="s">
        <v>308</v>
      </c>
      <c r="C70" s="95" t="s">
        <v>688</v>
      </c>
      <c r="D70" s="95" t="s">
        <v>689</v>
      </c>
      <c r="E70" s="95" t="s">
        <v>309</v>
      </c>
      <c r="F70" s="95" t="s">
        <v>201</v>
      </c>
      <c r="G70" s="96"/>
    </row>
    <row r="71" spans="1:7">
      <c r="A71" s="95" t="s">
        <v>310</v>
      </c>
      <c r="B71" s="95" t="s">
        <v>311</v>
      </c>
      <c r="C71" s="95" t="s">
        <v>690</v>
      </c>
      <c r="D71" s="95" t="s">
        <v>691</v>
      </c>
      <c r="E71" s="95" t="s">
        <v>312</v>
      </c>
      <c r="F71" s="95" t="s">
        <v>201</v>
      </c>
      <c r="G71" s="96"/>
    </row>
    <row r="72" spans="1:7">
      <c r="A72" s="95" t="s">
        <v>313</v>
      </c>
      <c r="B72" s="95" t="s">
        <v>314</v>
      </c>
      <c r="C72" s="95" t="s">
        <v>692</v>
      </c>
      <c r="D72" s="95" t="s">
        <v>693</v>
      </c>
      <c r="E72" s="95" t="s">
        <v>315</v>
      </c>
      <c r="F72" s="95" t="s">
        <v>201</v>
      </c>
      <c r="G72" s="96"/>
    </row>
    <row r="73" spans="1:7">
      <c r="A73" s="95" t="s">
        <v>316</v>
      </c>
      <c r="B73" s="95" t="s">
        <v>317</v>
      </c>
      <c r="C73" s="95" t="s">
        <v>694</v>
      </c>
      <c r="D73" s="95" t="s">
        <v>695</v>
      </c>
      <c r="E73" s="95" t="s">
        <v>318</v>
      </c>
      <c r="F73" s="95" t="s">
        <v>201</v>
      </c>
      <c r="G73" s="96"/>
    </row>
    <row r="74" spans="1:7">
      <c r="A74" s="95" t="s">
        <v>319</v>
      </c>
      <c r="B74" s="95" t="s">
        <v>320</v>
      </c>
      <c r="C74" s="95" t="s">
        <v>696</v>
      </c>
      <c r="D74" s="95" t="s">
        <v>697</v>
      </c>
      <c r="E74" s="95" t="s">
        <v>321</v>
      </c>
      <c r="F74" s="95" t="s">
        <v>201</v>
      </c>
      <c r="G74" s="96"/>
    </row>
    <row r="75" spans="1:7">
      <c r="A75" s="95" t="s">
        <v>322</v>
      </c>
      <c r="B75" s="95" t="s">
        <v>323</v>
      </c>
      <c r="C75" s="95" t="s">
        <v>698</v>
      </c>
      <c r="D75" s="95" t="s">
        <v>699</v>
      </c>
      <c r="E75" s="95" t="s">
        <v>324</v>
      </c>
      <c r="F75" s="95" t="s">
        <v>201</v>
      </c>
      <c r="G75" s="96"/>
    </row>
    <row r="76" spans="1:7">
      <c r="A76" s="95" t="s">
        <v>325</v>
      </c>
      <c r="B76" s="95" t="s">
        <v>326</v>
      </c>
      <c r="C76" s="95" t="s">
        <v>700</v>
      </c>
      <c r="D76" s="95" t="s">
        <v>701</v>
      </c>
      <c r="E76" s="95" t="s">
        <v>327</v>
      </c>
      <c r="F76" s="95" t="s">
        <v>201</v>
      </c>
      <c r="G76" s="96"/>
    </row>
    <row r="77" spans="1:7">
      <c r="A77" s="95" t="s">
        <v>328</v>
      </c>
      <c r="B77" s="95" t="s">
        <v>329</v>
      </c>
      <c r="C77" s="95" t="s">
        <v>702</v>
      </c>
      <c r="D77" s="95" t="s">
        <v>703</v>
      </c>
      <c r="E77" s="95" t="s">
        <v>330</v>
      </c>
      <c r="F77" s="95" t="s">
        <v>201</v>
      </c>
      <c r="G77" s="96"/>
    </row>
    <row r="78" spans="1:7">
      <c r="A78" s="95" t="s">
        <v>331</v>
      </c>
      <c r="B78" s="95" t="s">
        <v>332</v>
      </c>
      <c r="C78" s="95" t="s">
        <v>704</v>
      </c>
      <c r="D78" s="95" t="s">
        <v>705</v>
      </c>
      <c r="E78" s="95" t="s">
        <v>333</v>
      </c>
      <c r="F78" s="95" t="s">
        <v>201</v>
      </c>
      <c r="G78" s="96"/>
    </row>
    <row r="79" spans="1:7">
      <c r="A79" s="95" t="s">
        <v>334</v>
      </c>
      <c r="B79" s="95" t="s">
        <v>335</v>
      </c>
      <c r="C79" s="95" t="s">
        <v>706</v>
      </c>
      <c r="D79" s="95" t="s">
        <v>707</v>
      </c>
      <c r="E79" s="95" t="s">
        <v>336</v>
      </c>
      <c r="F79" s="95" t="s">
        <v>201</v>
      </c>
      <c r="G79" s="96"/>
    </row>
    <row r="80" spans="1:7">
      <c r="A80" s="95" t="s">
        <v>337</v>
      </c>
      <c r="B80" s="95" t="s">
        <v>338</v>
      </c>
      <c r="C80" s="95" t="s">
        <v>708</v>
      </c>
      <c r="D80" s="95" t="s">
        <v>709</v>
      </c>
      <c r="E80" s="95" t="s">
        <v>339</v>
      </c>
      <c r="F80" s="95" t="s">
        <v>201</v>
      </c>
      <c r="G80" s="96"/>
    </row>
    <row r="81" spans="1:7">
      <c r="A81" s="95" t="s">
        <v>340</v>
      </c>
      <c r="B81" s="95" t="s">
        <v>341</v>
      </c>
      <c r="C81" s="95" t="s">
        <v>710</v>
      </c>
      <c r="D81" s="95" t="s">
        <v>711</v>
      </c>
      <c r="E81" s="95" t="s">
        <v>342</v>
      </c>
      <c r="F81" s="95" t="s">
        <v>201</v>
      </c>
      <c r="G81" s="96"/>
    </row>
    <row r="82" spans="1:7">
      <c r="A82" s="95" t="s">
        <v>343</v>
      </c>
      <c r="B82" s="95" t="s">
        <v>344</v>
      </c>
      <c r="C82" s="95" t="s">
        <v>712</v>
      </c>
      <c r="D82" s="95" t="s">
        <v>713</v>
      </c>
      <c r="E82" s="95" t="s">
        <v>345</v>
      </c>
      <c r="F82" s="95" t="s">
        <v>201</v>
      </c>
      <c r="G82" s="96"/>
    </row>
    <row r="83" spans="1:7">
      <c r="A83" s="95" t="s">
        <v>346</v>
      </c>
      <c r="B83" s="95" t="s">
        <v>347</v>
      </c>
      <c r="C83" s="95" t="s">
        <v>714</v>
      </c>
      <c r="D83" s="95" t="s">
        <v>715</v>
      </c>
      <c r="E83" s="95" t="s">
        <v>348</v>
      </c>
      <c r="F83" s="95" t="s">
        <v>201</v>
      </c>
      <c r="G83" s="96"/>
    </row>
    <row r="84" spans="1:7">
      <c r="A84" s="95" t="s">
        <v>349</v>
      </c>
      <c r="B84" s="95" t="s">
        <v>350</v>
      </c>
      <c r="C84" s="95" t="s">
        <v>716</v>
      </c>
      <c r="D84" s="95" t="s">
        <v>717</v>
      </c>
      <c r="E84" s="95" t="s">
        <v>351</v>
      </c>
      <c r="F84" s="95" t="s">
        <v>201</v>
      </c>
      <c r="G84" s="96"/>
    </row>
    <row r="85" spans="1:7">
      <c r="A85" s="95" t="s">
        <v>352</v>
      </c>
      <c r="B85" s="95" t="s">
        <v>353</v>
      </c>
      <c r="C85" s="95" t="s">
        <v>718</v>
      </c>
      <c r="D85" s="95" t="s">
        <v>719</v>
      </c>
      <c r="E85" s="95" t="s">
        <v>354</v>
      </c>
      <c r="F85" s="95" t="s">
        <v>201</v>
      </c>
      <c r="G85" s="96"/>
    </row>
    <row r="86" spans="1:7">
      <c r="A86" s="95" t="s">
        <v>355</v>
      </c>
      <c r="B86" s="95" t="s">
        <v>356</v>
      </c>
      <c r="C86" s="95" t="s">
        <v>720</v>
      </c>
      <c r="D86" s="95" t="s">
        <v>721</v>
      </c>
      <c r="E86" s="95" t="s">
        <v>357</v>
      </c>
      <c r="F86" s="95" t="s">
        <v>201</v>
      </c>
      <c r="G86" s="96"/>
    </row>
    <row r="87" spans="1:7">
      <c r="A87" s="95" t="s">
        <v>358</v>
      </c>
      <c r="B87" s="95" t="s">
        <v>359</v>
      </c>
      <c r="C87" s="95" t="s">
        <v>722</v>
      </c>
      <c r="D87" s="95" t="s">
        <v>723</v>
      </c>
      <c r="E87" s="95" t="s">
        <v>360</v>
      </c>
      <c r="F87" s="95" t="s">
        <v>201</v>
      </c>
      <c r="G87" s="96"/>
    </row>
    <row r="88" spans="1:7">
      <c r="A88" s="95" t="s">
        <v>361</v>
      </c>
      <c r="B88" s="95" t="s">
        <v>362</v>
      </c>
      <c r="C88" s="95" t="s">
        <v>724</v>
      </c>
      <c r="D88" s="95" t="s">
        <v>725</v>
      </c>
      <c r="E88" s="95" t="s">
        <v>363</v>
      </c>
      <c r="F88" s="95" t="s">
        <v>201</v>
      </c>
      <c r="G88" s="96"/>
    </row>
    <row r="89" spans="1:7">
      <c r="A89" s="95" t="s">
        <v>364</v>
      </c>
      <c r="B89" s="95" t="s">
        <v>365</v>
      </c>
      <c r="C89" s="95" t="s">
        <v>726</v>
      </c>
      <c r="D89" s="95" t="s">
        <v>727</v>
      </c>
      <c r="E89" s="95" t="s">
        <v>366</v>
      </c>
      <c r="F89" s="95" t="s">
        <v>201</v>
      </c>
      <c r="G89" s="96"/>
    </row>
    <row r="90" spans="1:7">
      <c r="A90" s="95" t="s">
        <v>367</v>
      </c>
      <c r="B90" s="95" t="s">
        <v>368</v>
      </c>
      <c r="C90" s="95" t="s">
        <v>728</v>
      </c>
      <c r="D90" s="95" t="s">
        <v>729</v>
      </c>
      <c r="E90" s="95" t="s">
        <v>369</v>
      </c>
      <c r="F90" s="95" t="s">
        <v>201</v>
      </c>
      <c r="G90" s="96"/>
    </row>
    <row r="91" spans="1:7">
      <c r="A91" s="95" t="s">
        <v>370</v>
      </c>
      <c r="B91" s="95" t="s">
        <v>371</v>
      </c>
      <c r="C91" s="95" t="s">
        <v>730</v>
      </c>
      <c r="D91" s="95" t="s">
        <v>731</v>
      </c>
      <c r="E91" s="95" t="s">
        <v>372</v>
      </c>
      <c r="F91" s="95" t="s">
        <v>201</v>
      </c>
      <c r="G91" s="96"/>
    </row>
    <row r="92" spans="1:7">
      <c r="A92" s="95" t="s">
        <v>373</v>
      </c>
      <c r="B92" s="95" t="s">
        <v>374</v>
      </c>
      <c r="C92" s="95" t="s">
        <v>732</v>
      </c>
      <c r="D92" s="95" t="s">
        <v>733</v>
      </c>
      <c r="E92" s="95" t="s">
        <v>375</v>
      </c>
      <c r="F92" s="95" t="s">
        <v>201</v>
      </c>
      <c r="G92" s="96"/>
    </row>
    <row r="93" spans="1:7">
      <c r="A93" s="95" t="s">
        <v>376</v>
      </c>
      <c r="B93" s="95" t="s">
        <v>377</v>
      </c>
      <c r="C93" s="95" t="s">
        <v>734</v>
      </c>
      <c r="D93" s="95" t="s">
        <v>735</v>
      </c>
      <c r="E93" s="95" t="s">
        <v>378</v>
      </c>
      <c r="F93" s="95" t="s">
        <v>201</v>
      </c>
      <c r="G93" s="96"/>
    </row>
    <row r="94" spans="1:7">
      <c r="A94" s="95" t="s">
        <v>379</v>
      </c>
      <c r="B94" s="95" t="s">
        <v>380</v>
      </c>
      <c r="C94" s="95" t="s">
        <v>700</v>
      </c>
      <c r="D94" s="95" t="s">
        <v>701</v>
      </c>
      <c r="E94" s="95" t="s">
        <v>381</v>
      </c>
      <c r="F94" s="95" t="s">
        <v>201</v>
      </c>
      <c r="G94" s="96"/>
    </row>
    <row r="95" spans="1:7">
      <c r="A95" s="95" t="s">
        <v>382</v>
      </c>
      <c r="B95" s="95" t="s">
        <v>383</v>
      </c>
      <c r="C95" s="95" t="s">
        <v>736</v>
      </c>
      <c r="D95" s="95" t="s">
        <v>737</v>
      </c>
      <c r="E95" s="95" t="s">
        <v>384</v>
      </c>
      <c r="F95" s="95" t="s">
        <v>201</v>
      </c>
      <c r="G95" s="96"/>
    </row>
    <row r="96" spans="1:7">
      <c r="A96" s="95" t="s">
        <v>385</v>
      </c>
      <c r="B96" s="95" t="s">
        <v>386</v>
      </c>
      <c r="C96" s="95" t="s">
        <v>738</v>
      </c>
      <c r="D96" s="95" t="s">
        <v>739</v>
      </c>
      <c r="E96" s="95" t="s">
        <v>387</v>
      </c>
      <c r="F96" s="95" t="s">
        <v>201</v>
      </c>
      <c r="G96" s="96"/>
    </row>
    <row r="97" spans="1:7">
      <c r="A97" s="95" t="s">
        <v>388</v>
      </c>
      <c r="B97" s="95" t="s">
        <v>389</v>
      </c>
      <c r="C97" s="95" t="s">
        <v>740</v>
      </c>
      <c r="D97" s="95" t="s">
        <v>741</v>
      </c>
      <c r="E97" s="95" t="s">
        <v>390</v>
      </c>
      <c r="F97" s="95" t="s">
        <v>201</v>
      </c>
      <c r="G97" s="96"/>
    </row>
    <row r="98" spans="1:7">
      <c r="A98" s="95" t="s">
        <v>391</v>
      </c>
      <c r="B98" s="95" t="s">
        <v>392</v>
      </c>
      <c r="C98" s="95" t="s">
        <v>742</v>
      </c>
      <c r="D98" s="95" t="s">
        <v>743</v>
      </c>
      <c r="E98" s="95" t="s">
        <v>393</v>
      </c>
      <c r="F98" s="95" t="s">
        <v>201</v>
      </c>
      <c r="G98" s="96"/>
    </row>
    <row r="99" spans="1:7">
      <c r="A99" s="95" t="s">
        <v>394</v>
      </c>
      <c r="B99" s="95" t="s">
        <v>395</v>
      </c>
      <c r="C99" s="95" t="s">
        <v>744</v>
      </c>
      <c r="D99" s="95" t="s">
        <v>745</v>
      </c>
      <c r="E99" s="95" t="s">
        <v>396</v>
      </c>
      <c r="F99" s="95" t="s">
        <v>201</v>
      </c>
      <c r="G99" s="96"/>
    </row>
    <row r="100" spans="1:7">
      <c r="A100" s="95" t="s">
        <v>397</v>
      </c>
      <c r="B100" s="95" t="s">
        <v>398</v>
      </c>
      <c r="C100" s="95" t="s">
        <v>844</v>
      </c>
      <c r="D100" s="95" t="s">
        <v>845</v>
      </c>
      <c r="E100" s="95" t="s">
        <v>399</v>
      </c>
      <c r="F100" s="95" t="s">
        <v>201</v>
      </c>
      <c r="G100" s="96"/>
    </row>
    <row r="101" spans="1:7">
      <c r="A101" s="95" t="s">
        <v>400</v>
      </c>
      <c r="B101" s="95" t="s">
        <v>401</v>
      </c>
      <c r="C101" s="95" t="s">
        <v>746</v>
      </c>
      <c r="D101" s="95" t="s">
        <v>747</v>
      </c>
      <c r="E101" s="95" t="s">
        <v>402</v>
      </c>
      <c r="F101" s="95" t="s">
        <v>201</v>
      </c>
      <c r="G101" s="96"/>
    </row>
    <row r="102" spans="1:7">
      <c r="A102" s="95" t="s">
        <v>403</v>
      </c>
      <c r="B102" s="95" t="s">
        <v>404</v>
      </c>
      <c r="C102" s="95" t="s">
        <v>748</v>
      </c>
      <c r="D102" s="95" t="s">
        <v>749</v>
      </c>
      <c r="E102" s="95" t="s">
        <v>405</v>
      </c>
      <c r="F102" s="95" t="s">
        <v>201</v>
      </c>
      <c r="G102" s="96"/>
    </row>
    <row r="103" spans="1:7">
      <c r="A103" s="95" t="s">
        <v>406</v>
      </c>
      <c r="B103" s="95" t="s">
        <v>407</v>
      </c>
      <c r="C103" s="95" t="s">
        <v>750</v>
      </c>
      <c r="D103" s="95" t="s">
        <v>751</v>
      </c>
      <c r="E103" s="95" t="s">
        <v>408</v>
      </c>
      <c r="F103" s="95" t="s">
        <v>201</v>
      </c>
      <c r="G103" s="96"/>
    </row>
    <row r="104" spans="1:7">
      <c r="A104" s="95" t="s">
        <v>409</v>
      </c>
      <c r="B104" s="95" t="s">
        <v>410</v>
      </c>
      <c r="C104" s="95" t="s">
        <v>752</v>
      </c>
      <c r="D104" s="95" t="s">
        <v>753</v>
      </c>
      <c r="E104" s="95" t="s">
        <v>411</v>
      </c>
      <c r="F104" s="95" t="s">
        <v>201</v>
      </c>
      <c r="G104" s="96"/>
    </row>
    <row r="105" spans="1:7">
      <c r="A105" s="95" t="s">
        <v>412</v>
      </c>
      <c r="B105" s="95" t="s">
        <v>413</v>
      </c>
      <c r="C105" s="95" t="s">
        <v>588</v>
      </c>
      <c r="D105" s="95" t="s">
        <v>589</v>
      </c>
      <c r="E105" s="95" t="s">
        <v>414</v>
      </c>
      <c r="F105" s="95" t="s">
        <v>201</v>
      </c>
      <c r="G105" s="96"/>
    </row>
    <row r="106" spans="1:7">
      <c r="A106" s="95" t="s">
        <v>415</v>
      </c>
      <c r="B106" s="95" t="s">
        <v>416</v>
      </c>
      <c r="C106" s="95" t="s">
        <v>754</v>
      </c>
      <c r="D106" s="95" t="s">
        <v>755</v>
      </c>
      <c r="E106" s="95" t="s">
        <v>417</v>
      </c>
      <c r="F106" s="95" t="s">
        <v>201</v>
      </c>
      <c r="G106" s="96"/>
    </row>
    <row r="107" spans="1:7">
      <c r="A107" s="95" t="s">
        <v>418</v>
      </c>
      <c r="B107" s="95" t="s">
        <v>419</v>
      </c>
      <c r="C107" s="95" t="s">
        <v>756</v>
      </c>
      <c r="D107" s="95" t="s">
        <v>757</v>
      </c>
      <c r="E107" s="95" t="s">
        <v>420</v>
      </c>
      <c r="F107" s="95" t="s">
        <v>201</v>
      </c>
      <c r="G107" s="96"/>
    </row>
    <row r="108" spans="1:7">
      <c r="A108" s="95" t="s">
        <v>421</v>
      </c>
      <c r="B108" s="95" t="s">
        <v>422</v>
      </c>
      <c r="C108" s="95" t="s">
        <v>758</v>
      </c>
      <c r="D108" s="95" t="s">
        <v>759</v>
      </c>
      <c r="E108" s="95" t="s">
        <v>423</v>
      </c>
      <c r="F108" s="95" t="s">
        <v>201</v>
      </c>
      <c r="G108" s="134">
        <f>VALUE(SUBSTITUTE(C108,".",","))</f>
        <v>2.8398189999999999</v>
      </c>
    </row>
    <row r="109" spans="1:7">
      <c r="A109" s="95" t="s">
        <v>424</v>
      </c>
      <c r="B109" s="95" t="s">
        <v>425</v>
      </c>
      <c r="C109" s="95" t="s">
        <v>760</v>
      </c>
      <c r="D109" s="95" t="s">
        <v>761</v>
      </c>
      <c r="E109" s="95" t="s">
        <v>426</v>
      </c>
      <c r="F109" s="95" t="s">
        <v>201</v>
      </c>
      <c r="G109" s="96"/>
    </row>
    <row r="110" spans="1:7">
      <c r="A110" s="95" t="s">
        <v>427</v>
      </c>
      <c r="B110" s="95" t="s">
        <v>428</v>
      </c>
      <c r="C110" s="95" t="s">
        <v>762</v>
      </c>
      <c r="D110" s="95" t="s">
        <v>763</v>
      </c>
      <c r="E110" s="95" t="s">
        <v>429</v>
      </c>
      <c r="F110" s="95" t="s">
        <v>201</v>
      </c>
      <c r="G110" s="96"/>
    </row>
    <row r="111" spans="1:7">
      <c r="A111" s="95" t="s">
        <v>430</v>
      </c>
      <c r="B111" s="95" t="s">
        <v>431</v>
      </c>
      <c r="C111" s="95" t="s">
        <v>764</v>
      </c>
      <c r="D111" s="95" t="s">
        <v>765</v>
      </c>
      <c r="E111" s="95" t="s">
        <v>432</v>
      </c>
      <c r="F111" s="95" t="s">
        <v>201</v>
      </c>
      <c r="G111" s="96"/>
    </row>
    <row r="112" spans="1:7">
      <c r="A112" s="95" t="s">
        <v>433</v>
      </c>
      <c r="B112" s="95" t="s">
        <v>434</v>
      </c>
      <c r="C112" s="95" t="s">
        <v>766</v>
      </c>
      <c r="D112" s="95" t="s">
        <v>767</v>
      </c>
      <c r="E112" s="95" t="s">
        <v>435</v>
      </c>
      <c r="F112" s="95" t="s">
        <v>201</v>
      </c>
      <c r="G112" s="96"/>
    </row>
    <row r="113" spans="1:7">
      <c r="A113" s="95" t="s">
        <v>436</v>
      </c>
      <c r="B113" s="95" t="s">
        <v>437</v>
      </c>
      <c r="C113" s="95" t="s">
        <v>768</v>
      </c>
      <c r="D113" s="95" t="s">
        <v>769</v>
      </c>
      <c r="E113" s="95" t="s">
        <v>438</v>
      </c>
      <c r="F113" s="95" t="s">
        <v>201</v>
      </c>
      <c r="G113" s="96"/>
    </row>
    <row r="114" spans="1:7">
      <c r="A114" s="95" t="s">
        <v>439</v>
      </c>
      <c r="B114" s="95" t="s">
        <v>440</v>
      </c>
      <c r="C114" s="95" t="s">
        <v>770</v>
      </c>
      <c r="D114" s="95" t="s">
        <v>771</v>
      </c>
      <c r="E114" s="95" t="s">
        <v>441</v>
      </c>
      <c r="F114" s="95" t="s">
        <v>201</v>
      </c>
      <c r="G114" s="96"/>
    </row>
    <row r="115" spans="1:7">
      <c r="A115" s="95" t="s">
        <v>442</v>
      </c>
      <c r="B115" s="95" t="s">
        <v>443</v>
      </c>
      <c r="C115" s="95" t="s">
        <v>772</v>
      </c>
      <c r="D115" s="95" t="s">
        <v>773</v>
      </c>
      <c r="E115" s="95" t="s">
        <v>444</v>
      </c>
      <c r="F115" s="95" t="s">
        <v>201</v>
      </c>
      <c r="G115" s="96"/>
    </row>
    <row r="116" spans="1:7">
      <c r="A116" s="95" t="s">
        <v>445</v>
      </c>
      <c r="B116" s="95" t="s">
        <v>446</v>
      </c>
      <c r="C116" s="95" t="s">
        <v>774</v>
      </c>
      <c r="D116" s="95" t="s">
        <v>775</v>
      </c>
      <c r="E116" s="95" t="s">
        <v>447</v>
      </c>
      <c r="F116" s="95" t="s">
        <v>201</v>
      </c>
      <c r="G116" s="96"/>
    </row>
    <row r="117" spans="1:7">
      <c r="A117" s="95" t="s">
        <v>448</v>
      </c>
      <c r="B117" s="95" t="s">
        <v>449</v>
      </c>
      <c r="C117" s="95" t="s">
        <v>776</v>
      </c>
      <c r="D117" s="95" t="s">
        <v>777</v>
      </c>
      <c r="E117" s="95" t="s">
        <v>450</v>
      </c>
      <c r="F117" s="95" t="s">
        <v>201</v>
      </c>
      <c r="G117" s="96"/>
    </row>
    <row r="118" spans="1:7">
      <c r="A118" s="95" t="s">
        <v>451</v>
      </c>
      <c r="B118" s="95" t="s">
        <v>452</v>
      </c>
      <c r="C118" s="95" t="s">
        <v>778</v>
      </c>
      <c r="D118" s="95" t="s">
        <v>779</v>
      </c>
      <c r="E118" s="95" t="s">
        <v>453</v>
      </c>
      <c r="F118" s="95" t="s">
        <v>201</v>
      </c>
      <c r="G118" s="96"/>
    </row>
    <row r="119" spans="1:7">
      <c r="A119" s="95" t="s">
        <v>454</v>
      </c>
      <c r="B119" s="95" t="s">
        <v>455</v>
      </c>
      <c r="C119" s="95" t="s">
        <v>780</v>
      </c>
      <c r="D119" s="95" t="s">
        <v>781</v>
      </c>
      <c r="E119" s="95" t="s">
        <v>456</v>
      </c>
      <c r="F119" s="95" t="s">
        <v>201</v>
      </c>
      <c r="G119" s="96"/>
    </row>
    <row r="120" spans="1:7">
      <c r="A120" s="95" t="s">
        <v>457</v>
      </c>
      <c r="B120" s="95" t="s">
        <v>458</v>
      </c>
      <c r="C120" s="95" t="s">
        <v>782</v>
      </c>
      <c r="D120" s="95" t="s">
        <v>783</v>
      </c>
      <c r="E120" s="95" t="s">
        <v>459</v>
      </c>
      <c r="F120" s="95" t="s">
        <v>201</v>
      </c>
      <c r="G120" s="96"/>
    </row>
    <row r="121" spans="1:7">
      <c r="A121" s="95" t="s">
        <v>460</v>
      </c>
      <c r="B121" s="95" t="s">
        <v>461</v>
      </c>
      <c r="C121" s="95" t="s">
        <v>784</v>
      </c>
      <c r="D121" s="95" t="s">
        <v>785</v>
      </c>
      <c r="E121" s="95" t="s">
        <v>462</v>
      </c>
      <c r="F121" s="95" t="s">
        <v>201</v>
      </c>
      <c r="G121" s="96"/>
    </row>
    <row r="122" spans="1:7">
      <c r="A122" s="95" t="s">
        <v>463</v>
      </c>
      <c r="B122" s="95" t="s">
        <v>464</v>
      </c>
      <c r="C122" s="95" t="s">
        <v>786</v>
      </c>
      <c r="D122" s="95" t="s">
        <v>787</v>
      </c>
      <c r="E122" s="95" t="s">
        <v>465</v>
      </c>
      <c r="F122" s="95" t="s">
        <v>201</v>
      </c>
      <c r="G122" s="96"/>
    </row>
    <row r="123" spans="1:7">
      <c r="A123" s="95" t="s">
        <v>466</v>
      </c>
      <c r="B123" s="95" t="s">
        <v>467</v>
      </c>
      <c r="C123" s="95" t="s">
        <v>788</v>
      </c>
      <c r="D123" s="95" t="s">
        <v>789</v>
      </c>
      <c r="E123" s="95" t="s">
        <v>468</v>
      </c>
      <c r="F123" s="95" t="s">
        <v>201</v>
      </c>
      <c r="G123" s="96"/>
    </row>
    <row r="124" spans="1:7">
      <c r="A124" s="95" t="s">
        <v>469</v>
      </c>
      <c r="B124" s="95" t="s">
        <v>470</v>
      </c>
      <c r="C124" s="95" t="s">
        <v>790</v>
      </c>
      <c r="D124" s="95" t="s">
        <v>791</v>
      </c>
      <c r="E124" s="95" t="s">
        <v>471</v>
      </c>
      <c r="F124" s="95" t="s">
        <v>201</v>
      </c>
      <c r="G124" s="96"/>
    </row>
    <row r="125" spans="1:7">
      <c r="A125" s="95" t="s">
        <v>472</v>
      </c>
      <c r="B125" s="95" t="s">
        <v>473</v>
      </c>
      <c r="C125" s="95" t="s">
        <v>792</v>
      </c>
      <c r="D125" s="95" t="s">
        <v>793</v>
      </c>
      <c r="E125" s="95" t="s">
        <v>474</v>
      </c>
      <c r="F125" s="95" t="s">
        <v>201</v>
      </c>
      <c r="G125" s="96"/>
    </row>
    <row r="126" spans="1:7">
      <c r="A126" s="95" t="s">
        <v>475</v>
      </c>
      <c r="B126" s="95" t="s">
        <v>476</v>
      </c>
      <c r="C126" s="95" t="s">
        <v>794</v>
      </c>
      <c r="D126" s="95" t="s">
        <v>795</v>
      </c>
      <c r="E126" s="95" t="s">
        <v>477</v>
      </c>
      <c r="F126" s="95" t="s">
        <v>201</v>
      </c>
      <c r="G126" s="96"/>
    </row>
    <row r="127" spans="1:7">
      <c r="A127" s="95" t="s">
        <v>478</v>
      </c>
      <c r="B127" s="95" t="s">
        <v>479</v>
      </c>
      <c r="C127" s="95" t="s">
        <v>796</v>
      </c>
      <c r="D127" s="95" t="s">
        <v>797</v>
      </c>
      <c r="E127" s="95" t="s">
        <v>480</v>
      </c>
      <c r="F127" s="95" t="s">
        <v>201</v>
      </c>
      <c r="G127" s="96"/>
    </row>
    <row r="128" spans="1:7">
      <c r="A128" s="95" t="s">
        <v>481</v>
      </c>
      <c r="B128" s="95" t="s">
        <v>482</v>
      </c>
      <c r="C128" s="95" t="s">
        <v>798</v>
      </c>
      <c r="D128" s="95" t="s">
        <v>799</v>
      </c>
      <c r="E128" s="95" t="s">
        <v>483</v>
      </c>
      <c r="F128" s="95" t="s">
        <v>201</v>
      </c>
      <c r="G128" s="96"/>
    </row>
    <row r="129" spans="1:7">
      <c r="A129" s="95" t="s">
        <v>484</v>
      </c>
      <c r="B129" s="95" t="s">
        <v>485</v>
      </c>
      <c r="C129" s="95" t="s">
        <v>800</v>
      </c>
      <c r="D129" s="95" t="s">
        <v>801</v>
      </c>
      <c r="E129" s="95" t="s">
        <v>486</v>
      </c>
      <c r="F129" s="95" t="s">
        <v>201</v>
      </c>
      <c r="G129" s="96"/>
    </row>
    <row r="130" spans="1:7">
      <c r="A130" s="95" t="s">
        <v>487</v>
      </c>
      <c r="B130" s="95" t="s">
        <v>488</v>
      </c>
      <c r="C130" s="95" t="s">
        <v>802</v>
      </c>
      <c r="D130" s="95" t="s">
        <v>803</v>
      </c>
      <c r="E130" s="95" t="s">
        <v>489</v>
      </c>
      <c r="F130" s="95" t="s">
        <v>201</v>
      </c>
      <c r="G130" s="96"/>
    </row>
    <row r="131" spans="1:7">
      <c r="A131" s="95" t="s">
        <v>490</v>
      </c>
      <c r="B131" s="95" t="s">
        <v>491</v>
      </c>
      <c r="C131" s="95" t="s">
        <v>700</v>
      </c>
      <c r="D131" s="95" t="s">
        <v>701</v>
      </c>
      <c r="E131" s="95" t="s">
        <v>492</v>
      </c>
      <c r="F131" s="95" t="s">
        <v>201</v>
      </c>
      <c r="G131" s="96"/>
    </row>
    <row r="132" spans="1:7">
      <c r="A132" s="95" t="s">
        <v>493</v>
      </c>
      <c r="B132" s="95" t="s">
        <v>494</v>
      </c>
      <c r="C132" s="95" t="s">
        <v>804</v>
      </c>
      <c r="D132" s="95" t="s">
        <v>805</v>
      </c>
      <c r="E132" s="95" t="s">
        <v>495</v>
      </c>
      <c r="F132" s="95" t="s">
        <v>201</v>
      </c>
      <c r="G132" s="96"/>
    </row>
    <row r="133" spans="1:7">
      <c r="A133" s="95" t="s">
        <v>496</v>
      </c>
      <c r="B133" s="95" t="s">
        <v>497</v>
      </c>
      <c r="C133" s="95" t="s">
        <v>806</v>
      </c>
      <c r="D133" s="95" t="s">
        <v>807</v>
      </c>
      <c r="E133" s="95" t="s">
        <v>498</v>
      </c>
      <c r="F133" s="95" t="s">
        <v>201</v>
      </c>
      <c r="G133" s="96"/>
    </row>
    <row r="134" spans="1:7">
      <c r="A134" s="95" t="s">
        <v>499</v>
      </c>
      <c r="B134" s="95" t="s">
        <v>500</v>
      </c>
      <c r="C134" s="95" t="s">
        <v>808</v>
      </c>
      <c r="D134" s="95" t="s">
        <v>809</v>
      </c>
      <c r="E134" s="95" t="s">
        <v>501</v>
      </c>
      <c r="F134" s="95" t="s">
        <v>201</v>
      </c>
      <c r="G134" s="96"/>
    </row>
    <row r="135" spans="1:7">
      <c r="A135" s="95" t="s">
        <v>502</v>
      </c>
      <c r="B135" s="95" t="s">
        <v>503</v>
      </c>
      <c r="C135" s="95" t="s">
        <v>810</v>
      </c>
      <c r="D135" s="95" t="s">
        <v>811</v>
      </c>
      <c r="E135" s="95" t="s">
        <v>504</v>
      </c>
      <c r="F135" s="95" t="s">
        <v>201</v>
      </c>
      <c r="G135" s="96"/>
    </row>
    <row r="136" spans="1:7">
      <c r="A136" s="95" t="s">
        <v>505</v>
      </c>
      <c r="B136" s="95" t="s">
        <v>506</v>
      </c>
      <c r="C136" s="95" t="s">
        <v>812</v>
      </c>
      <c r="D136" s="95" t="s">
        <v>813</v>
      </c>
      <c r="E136" s="95" t="s">
        <v>507</v>
      </c>
      <c r="F136" s="95" t="s">
        <v>201</v>
      </c>
      <c r="G136" s="96"/>
    </row>
    <row r="137" spans="1:7">
      <c r="A137" s="95" t="s">
        <v>508</v>
      </c>
      <c r="B137" s="95" t="s">
        <v>509</v>
      </c>
      <c r="C137" s="95" t="s">
        <v>814</v>
      </c>
      <c r="D137" s="95" t="s">
        <v>815</v>
      </c>
      <c r="E137" s="95" t="s">
        <v>510</v>
      </c>
      <c r="F137" s="95" t="s">
        <v>201</v>
      </c>
      <c r="G137" s="96"/>
    </row>
    <row r="138" spans="1:7">
      <c r="A138" s="95" t="s">
        <v>511</v>
      </c>
      <c r="B138" s="95" t="s">
        <v>512</v>
      </c>
      <c r="C138" s="95" t="s">
        <v>816</v>
      </c>
      <c r="D138" s="95" t="s">
        <v>817</v>
      </c>
      <c r="E138" s="95" t="s">
        <v>513</v>
      </c>
      <c r="F138" s="95" t="s">
        <v>201</v>
      </c>
      <c r="G138" s="96"/>
    </row>
    <row r="139" spans="1:7">
      <c r="A139" s="95" t="s">
        <v>514</v>
      </c>
      <c r="B139" s="95" t="s">
        <v>515</v>
      </c>
      <c r="C139" s="95" t="s">
        <v>818</v>
      </c>
      <c r="D139" s="95" t="s">
        <v>819</v>
      </c>
      <c r="E139" s="95" t="s">
        <v>516</v>
      </c>
      <c r="F139" s="95" t="s">
        <v>201</v>
      </c>
      <c r="G139" s="96"/>
    </row>
    <row r="140" spans="1:7">
      <c r="A140" s="95" t="s">
        <v>517</v>
      </c>
      <c r="B140" s="95" t="s">
        <v>518</v>
      </c>
      <c r="C140" s="95" t="s">
        <v>820</v>
      </c>
      <c r="D140" s="95" t="s">
        <v>821</v>
      </c>
      <c r="E140" s="95" t="s">
        <v>519</v>
      </c>
      <c r="F140" s="95" t="s">
        <v>201</v>
      </c>
      <c r="G140" s="96"/>
    </row>
    <row r="141" spans="1:7">
      <c r="A141" s="95" t="s">
        <v>520</v>
      </c>
      <c r="B141" s="95" t="s">
        <v>521</v>
      </c>
      <c r="C141" s="95" t="s">
        <v>822</v>
      </c>
      <c r="D141" s="95" t="s">
        <v>823</v>
      </c>
      <c r="E141" s="95" t="s">
        <v>522</v>
      </c>
      <c r="F141" s="95" t="s">
        <v>201</v>
      </c>
      <c r="G141" s="96"/>
    </row>
    <row r="142" spans="1:7">
      <c r="A142" s="95" t="s">
        <v>523</v>
      </c>
      <c r="B142" s="95" t="s">
        <v>524</v>
      </c>
      <c r="C142" s="95" t="s">
        <v>824</v>
      </c>
      <c r="D142" s="95" t="s">
        <v>825</v>
      </c>
      <c r="E142" s="95" t="s">
        <v>525</v>
      </c>
      <c r="F142" s="95" t="s">
        <v>201</v>
      </c>
      <c r="G142" s="96"/>
    </row>
    <row r="143" spans="1:7">
      <c r="A143" s="95" t="s">
        <v>526</v>
      </c>
      <c r="B143" s="95" t="s">
        <v>527</v>
      </c>
      <c r="C143" s="95" t="s">
        <v>826</v>
      </c>
      <c r="D143" s="95" t="s">
        <v>827</v>
      </c>
      <c r="E143" s="95" t="s">
        <v>528</v>
      </c>
      <c r="F143" s="95" t="s">
        <v>201</v>
      </c>
      <c r="G143" s="96"/>
    </row>
    <row r="144" spans="1:7">
      <c r="A144" s="95" t="s">
        <v>529</v>
      </c>
      <c r="B144" s="95" t="s">
        <v>530</v>
      </c>
      <c r="C144" s="95" t="s">
        <v>828</v>
      </c>
      <c r="D144" s="95" t="s">
        <v>829</v>
      </c>
      <c r="E144" s="95" t="s">
        <v>531</v>
      </c>
      <c r="F144" s="95" t="s">
        <v>201</v>
      </c>
      <c r="G144" s="96"/>
    </row>
    <row r="145" spans="1:7">
      <c r="A145" s="95" t="s">
        <v>532</v>
      </c>
      <c r="B145" s="95" t="s">
        <v>533</v>
      </c>
      <c r="C145" s="95" t="s">
        <v>830</v>
      </c>
      <c r="D145" s="95" t="s">
        <v>534</v>
      </c>
      <c r="E145" s="95" t="s">
        <v>535</v>
      </c>
      <c r="F145" s="95" t="s">
        <v>201</v>
      </c>
      <c r="G145" s="96"/>
    </row>
    <row r="146" spans="1:7">
      <c r="A146" s="95" t="s">
        <v>536</v>
      </c>
      <c r="B146" s="95" t="s">
        <v>537</v>
      </c>
      <c r="C146" s="95" t="s">
        <v>831</v>
      </c>
      <c r="D146" s="95" t="s">
        <v>832</v>
      </c>
      <c r="E146" s="95" t="s">
        <v>538</v>
      </c>
      <c r="F146" s="95" t="s">
        <v>201</v>
      </c>
      <c r="G146" s="96"/>
    </row>
    <row r="147" spans="1:7">
      <c r="A147" s="95" t="s">
        <v>539</v>
      </c>
      <c r="B147" s="95" t="s">
        <v>540</v>
      </c>
      <c r="C147" s="95" t="s">
        <v>833</v>
      </c>
      <c r="D147" s="95" t="s">
        <v>541</v>
      </c>
      <c r="E147" s="95" t="s">
        <v>542</v>
      </c>
      <c r="F147" s="95" t="s">
        <v>201</v>
      </c>
      <c r="G147" s="96"/>
    </row>
    <row r="148" spans="1:7">
      <c r="A148" s="95" t="s">
        <v>543</v>
      </c>
      <c r="B148" s="95" t="s">
        <v>544</v>
      </c>
      <c r="C148" s="95" t="s">
        <v>834</v>
      </c>
      <c r="D148" s="95" t="s">
        <v>545</v>
      </c>
      <c r="E148" s="95" t="s">
        <v>546</v>
      </c>
      <c r="F148" s="95" t="s">
        <v>201</v>
      </c>
      <c r="G148" s="96"/>
    </row>
    <row r="149" spans="1:7">
      <c r="A149" s="95" t="s">
        <v>547</v>
      </c>
      <c r="B149" s="95" t="s">
        <v>548</v>
      </c>
      <c r="C149" s="95" t="s">
        <v>835</v>
      </c>
      <c r="D149" s="95" t="s">
        <v>836</v>
      </c>
      <c r="E149" s="95" t="s">
        <v>549</v>
      </c>
      <c r="F149" s="95" t="s">
        <v>201</v>
      </c>
      <c r="G149" s="96"/>
    </row>
    <row r="150" spans="1:7">
      <c r="A150" s="95" t="s">
        <v>550</v>
      </c>
      <c r="B150" s="95" t="s">
        <v>551</v>
      </c>
      <c r="C150" s="95" t="s">
        <v>837</v>
      </c>
      <c r="D150" s="95" t="s">
        <v>838</v>
      </c>
      <c r="E150" s="95" t="s">
        <v>552</v>
      </c>
      <c r="F150" s="95" t="s">
        <v>201</v>
      </c>
      <c r="G150" s="96"/>
    </row>
    <row r="151" spans="1:7">
      <c r="A151" s="95" t="s">
        <v>553</v>
      </c>
      <c r="B151" s="95" t="s">
        <v>554</v>
      </c>
      <c r="C151" s="95" t="s">
        <v>839</v>
      </c>
      <c r="D151" s="95" t="s">
        <v>840</v>
      </c>
      <c r="E151" s="95" t="s">
        <v>555</v>
      </c>
      <c r="F151" s="95" t="s">
        <v>201</v>
      </c>
      <c r="G151" s="134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CECE7A-01FD-4BD3-A5F1-FD587D6F4E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Liste catégories</vt:lpstr>
      <vt:lpstr>CAD-PEN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Camaalot</cp:lastModifiedBy>
  <dcterms:created xsi:type="dcterms:W3CDTF">2018-05-28T03:26:41Z</dcterms:created>
  <dcterms:modified xsi:type="dcterms:W3CDTF">2021-01-06T19:27:08Z</dcterms:modified>
</cp:coreProperties>
</file>