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von\Documents\"/>
    </mc:Choice>
  </mc:AlternateContent>
  <bookViews>
    <workbookView xWindow="0" yWindow="0" windowWidth="21600" windowHeight="9720" activeTab="2"/>
  </bookViews>
  <sheets>
    <sheet name="base" sheetId="1" r:id="rId1"/>
    <sheet name="marge" sheetId="2" r:id="rId2"/>
    <sheet name="calcul avec UG" sheetId="3" r:id="rId3"/>
  </sheets>
  <definedNames>
    <definedName name="base">base!$1:$1048576</definedName>
    <definedName name="marge">marge!$1:$1048576</definedName>
    <definedName name="RDB">base!$H$1</definedName>
    <definedName name="solver_adj" localSheetId="1" hidden="1">marge!$L$4:$L$26</definedName>
    <definedName name="solver_cvg" localSheetId="1" hidden="1">0.0001</definedName>
    <definedName name="solver_drv" localSheetId="1" hidden="1">1</definedName>
    <definedName name="solver_eng" localSheetId="1" hidden="1">1</definedName>
    <definedName name="solver_est" localSheetId="1" hidden="1">1</definedName>
    <definedName name="solver_itr" localSheetId="1" hidden="1">2147483647</definedName>
    <definedName name="solver_lhs1" localSheetId="1" hidden="1">marge!$K$1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1</definedName>
    <definedName name="solver_nwt" localSheetId="1" hidden="1">1</definedName>
    <definedName name="solver_opt" localSheetId="1" hidden="1">marge!$K$1</definedName>
    <definedName name="solver_pre" localSheetId="1" hidden="1">0.000001</definedName>
    <definedName name="solver_rbv" localSheetId="1" hidden="1">1</definedName>
    <definedName name="solver_rel1" localSheetId="1" hidden="1">2</definedName>
    <definedName name="solver_rhs1" localSheetId="1" hidden="1">marge!$K$2</definedName>
    <definedName name="solver_rlx" localSheetId="1" hidden="1">2</definedName>
    <definedName name="solver_rsd" localSheetId="1" hidden="1">0</definedName>
    <definedName name="solver_scl" localSheetId="1" hidden="1">1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1</definedName>
    <definedName name="solver_val" localSheetId="1" hidden="1">0</definedName>
    <definedName name="solver_ver" localSheetId="1" hidden="1">3</definedName>
  </definedNames>
  <calcPr calcId="152511"/>
</workbook>
</file>

<file path=xl/calcChain.xml><?xml version="1.0" encoding="utf-8"?>
<calcChain xmlns="http://schemas.openxmlformats.org/spreadsheetml/2006/main">
  <c r="B5" i="1" l="1"/>
  <c r="B6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4" i="1"/>
  <c r="A5" i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4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3" i="1"/>
  <c r="A24" i="3" l="1"/>
  <c r="B24" i="3" s="1"/>
  <c r="A25" i="3"/>
  <c r="A26" i="3"/>
  <c r="H26" i="3" s="1"/>
  <c r="A27" i="3"/>
  <c r="A28" i="3"/>
  <c r="A29" i="3"/>
  <c r="D29" i="3" s="1"/>
  <c r="A30" i="3"/>
  <c r="B30" i="3" s="1"/>
  <c r="A31" i="3"/>
  <c r="A32" i="3"/>
  <c r="H32" i="3" s="1"/>
  <c r="A33" i="3"/>
  <c r="H33" i="3" s="1"/>
  <c r="A34" i="3"/>
  <c r="D34" i="3" s="1"/>
  <c r="A35" i="3"/>
  <c r="A19" i="3"/>
  <c r="B19" i="3" s="1"/>
  <c r="A20" i="3"/>
  <c r="A21" i="3"/>
  <c r="C21" i="3" s="1"/>
  <c r="A22" i="3"/>
  <c r="A23" i="3"/>
  <c r="B23" i="3" s="1"/>
  <c r="B20" i="3"/>
  <c r="B21" i="3"/>
  <c r="A16" i="3"/>
  <c r="D16" i="3" s="1"/>
  <c r="A17" i="3"/>
  <c r="A18" i="3"/>
  <c r="B18" i="3" s="1"/>
  <c r="A14" i="3"/>
  <c r="A15" i="3"/>
  <c r="D30" i="3" l="1"/>
  <c r="H16" i="3"/>
  <c r="B29" i="3"/>
  <c r="D19" i="3"/>
  <c r="H18" i="3"/>
  <c r="C23" i="3"/>
  <c r="H30" i="3"/>
  <c r="C34" i="3"/>
  <c r="C17" i="3"/>
  <c r="H19" i="3"/>
  <c r="H29" i="3"/>
  <c r="H17" i="3"/>
  <c r="D23" i="3"/>
  <c r="H28" i="3"/>
  <c r="C15" i="3"/>
  <c r="D15" i="3"/>
  <c r="D20" i="3"/>
  <c r="H20" i="3"/>
  <c r="B15" i="3"/>
  <c r="C16" i="3"/>
  <c r="B25" i="3"/>
  <c r="C25" i="3"/>
  <c r="D14" i="3"/>
  <c r="C14" i="3"/>
  <c r="B22" i="3"/>
  <c r="H25" i="3"/>
  <c r="D25" i="3"/>
  <c r="C33" i="3"/>
  <c r="B33" i="3"/>
  <c r="D28" i="3"/>
  <c r="D33" i="3"/>
  <c r="D24" i="3"/>
  <c r="C29" i="3"/>
  <c r="B32" i="3"/>
  <c r="D18" i="3"/>
  <c r="D17" i="3"/>
  <c r="B17" i="3"/>
  <c r="C20" i="3"/>
  <c r="H15" i="3"/>
  <c r="C18" i="3"/>
  <c r="B16" i="3"/>
  <c r="H23" i="3"/>
  <c r="C19" i="3"/>
  <c r="C30" i="3"/>
  <c r="B31" i="3"/>
  <c r="D31" i="3"/>
  <c r="H31" i="3"/>
  <c r="C31" i="3"/>
  <c r="B35" i="3"/>
  <c r="D35" i="3"/>
  <c r="H35" i="3"/>
  <c r="C35" i="3"/>
  <c r="B27" i="3"/>
  <c r="D27" i="3"/>
  <c r="H27" i="3"/>
  <c r="C27" i="3"/>
  <c r="H34" i="3"/>
  <c r="D26" i="3"/>
  <c r="C26" i="3"/>
  <c r="B34" i="3"/>
  <c r="B26" i="3"/>
  <c r="C32" i="3"/>
  <c r="D32" i="3"/>
  <c r="B28" i="3"/>
  <c r="C28" i="3"/>
  <c r="C24" i="3"/>
  <c r="H24" i="3"/>
  <c r="H22" i="3"/>
  <c r="D22" i="3"/>
  <c r="H21" i="3"/>
  <c r="D21" i="3"/>
  <c r="C22" i="3"/>
  <c r="B14" i="3"/>
  <c r="H14" i="3"/>
  <c r="A13" i="3"/>
  <c r="D13" i="3" l="1"/>
  <c r="B13" i="3"/>
  <c r="C13" i="3"/>
  <c r="G6" i="2"/>
  <c r="B26" i="2"/>
  <c r="C26" i="2"/>
  <c r="G26" i="2"/>
  <c r="H26" i="2"/>
  <c r="E35" i="3" s="1"/>
  <c r="I26" i="2"/>
  <c r="K26" i="2" s="1"/>
  <c r="B25" i="2"/>
  <c r="C25" i="2"/>
  <c r="G25" i="2"/>
  <c r="H25" i="2"/>
  <c r="I25" i="2"/>
  <c r="K25" i="2" s="1"/>
  <c r="B24" i="2"/>
  <c r="C24" i="2"/>
  <c r="G24" i="2"/>
  <c r="H24" i="2"/>
  <c r="E33" i="3" s="1"/>
  <c r="I24" i="2"/>
  <c r="K24" i="2" s="1"/>
  <c r="B23" i="2"/>
  <c r="C23" i="2"/>
  <c r="G23" i="2"/>
  <c r="H23" i="2"/>
  <c r="E32" i="3" s="1"/>
  <c r="I23" i="2"/>
  <c r="K23" i="2" s="1"/>
  <c r="B22" i="2"/>
  <c r="C22" i="2"/>
  <c r="G22" i="2"/>
  <c r="H22" i="2"/>
  <c r="E31" i="3" s="1"/>
  <c r="I22" i="2"/>
  <c r="K22" i="2" s="1"/>
  <c r="B21" i="2"/>
  <c r="C21" i="2"/>
  <c r="G21" i="2"/>
  <c r="H21" i="2"/>
  <c r="E30" i="3" s="1"/>
  <c r="I21" i="2"/>
  <c r="K21" i="2" s="1"/>
  <c r="B20" i="2"/>
  <c r="C20" i="2"/>
  <c r="G20" i="2"/>
  <c r="H20" i="2"/>
  <c r="E29" i="3" s="1"/>
  <c r="I20" i="2"/>
  <c r="K20" i="2" s="1"/>
  <c r="B19" i="2"/>
  <c r="C19" i="2"/>
  <c r="G19" i="2"/>
  <c r="H19" i="2"/>
  <c r="E28" i="3" s="1"/>
  <c r="I19" i="2"/>
  <c r="K19" i="2" s="1"/>
  <c r="B18" i="2"/>
  <c r="C18" i="2"/>
  <c r="G18" i="2"/>
  <c r="H18" i="2"/>
  <c r="E27" i="3" s="1"/>
  <c r="I18" i="2"/>
  <c r="K18" i="2" s="1"/>
  <c r="B17" i="2"/>
  <c r="C17" i="2"/>
  <c r="G17" i="2"/>
  <c r="H17" i="2"/>
  <c r="E26" i="3" s="1"/>
  <c r="I17" i="2"/>
  <c r="K17" i="2" s="1"/>
  <c r="B16" i="2"/>
  <c r="C16" i="2"/>
  <c r="G16" i="2"/>
  <c r="H16" i="2"/>
  <c r="E25" i="3" s="1"/>
  <c r="I16" i="2"/>
  <c r="K16" i="2" s="1"/>
  <c r="B15" i="2"/>
  <c r="C15" i="2"/>
  <c r="G15" i="2"/>
  <c r="H15" i="2"/>
  <c r="E24" i="3" s="1"/>
  <c r="I15" i="2"/>
  <c r="K15" i="2" s="1"/>
  <c r="B14" i="2"/>
  <c r="C14" i="2"/>
  <c r="G14" i="2"/>
  <c r="H14" i="2"/>
  <c r="E23" i="3" s="1"/>
  <c r="I14" i="2"/>
  <c r="K14" i="2" s="1"/>
  <c r="B13" i="2"/>
  <c r="C13" i="2"/>
  <c r="G13" i="2"/>
  <c r="H13" i="2"/>
  <c r="E22" i="3" s="1"/>
  <c r="I13" i="2"/>
  <c r="K13" i="2" s="1"/>
  <c r="B12" i="2"/>
  <c r="C12" i="2"/>
  <c r="G12" i="2"/>
  <c r="H12" i="2"/>
  <c r="E21" i="3" s="1"/>
  <c r="I12" i="2"/>
  <c r="K12" i="2" s="1"/>
  <c r="B11" i="2"/>
  <c r="C11" i="2"/>
  <c r="G11" i="2"/>
  <c r="H11" i="2"/>
  <c r="E20" i="3" s="1"/>
  <c r="I11" i="2"/>
  <c r="K11" i="2" s="1"/>
  <c r="B10" i="2"/>
  <c r="C10" i="2"/>
  <c r="G10" i="2"/>
  <c r="H10" i="2"/>
  <c r="E19" i="3" s="1"/>
  <c r="I10" i="2"/>
  <c r="K10" i="2" s="1"/>
  <c r="B9" i="2"/>
  <c r="C9" i="2"/>
  <c r="G9" i="2"/>
  <c r="H9" i="2"/>
  <c r="E18" i="3" s="1"/>
  <c r="I9" i="2"/>
  <c r="K9" i="2" s="1"/>
  <c r="B8" i="2"/>
  <c r="C8" i="2"/>
  <c r="G8" i="2"/>
  <c r="H8" i="2"/>
  <c r="E17" i="3" s="1"/>
  <c r="I8" i="2"/>
  <c r="K8" i="2" s="1"/>
  <c r="B7" i="2"/>
  <c r="C7" i="2"/>
  <c r="G7" i="2"/>
  <c r="H7" i="2"/>
  <c r="E16" i="3" s="1"/>
  <c r="I7" i="2"/>
  <c r="K7" i="2" s="1"/>
  <c r="B6" i="2"/>
  <c r="C6" i="2"/>
  <c r="H6" i="2"/>
  <c r="E15" i="3" s="1"/>
  <c r="I6" i="2"/>
  <c r="K6" i="2" s="1"/>
  <c r="B5" i="2"/>
  <c r="C5" i="2"/>
  <c r="G5" i="2"/>
  <c r="H5" i="2"/>
  <c r="E14" i="3" s="1"/>
  <c r="I5" i="2"/>
  <c r="K5" i="2" s="1"/>
  <c r="B4" i="2"/>
  <c r="C4" i="2"/>
  <c r="G4" i="2"/>
  <c r="H4" i="2"/>
  <c r="E13" i="3" s="1"/>
  <c r="I4" i="2"/>
  <c r="K4" i="2" s="1"/>
  <c r="M6" i="2" l="1"/>
  <c r="N6" i="2" s="1"/>
  <c r="G15" i="3" s="1"/>
  <c r="F15" i="3"/>
  <c r="M7" i="2"/>
  <c r="F16" i="3"/>
  <c r="J16" i="3" s="1"/>
  <c r="M15" i="2"/>
  <c r="N15" i="2" s="1"/>
  <c r="G24" i="3" s="1"/>
  <c r="F24" i="3"/>
  <c r="M19" i="2"/>
  <c r="N19" i="2" s="1"/>
  <c r="G28" i="3" s="1"/>
  <c r="F28" i="3"/>
  <c r="M23" i="2"/>
  <c r="N23" i="2" s="1"/>
  <c r="G32" i="3" s="1"/>
  <c r="F32" i="3"/>
  <c r="I20" i="3"/>
  <c r="K20" i="3" s="1"/>
  <c r="M8" i="2"/>
  <c r="F17" i="3"/>
  <c r="M12" i="2"/>
  <c r="N12" i="2" s="1"/>
  <c r="G21" i="3" s="1"/>
  <c r="F21" i="3"/>
  <c r="M16" i="2"/>
  <c r="N16" i="2" s="1"/>
  <c r="G25" i="3" s="1"/>
  <c r="F25" i="3"/>
  <c r="M20" i="2"/>
  <c r="N20" i="2" s="1"/>
  <c r="G29" i="3" s="1"/>
  <c r="F29" i="3"/>
  <c r="M24" i="2"/>
  <c r="N24" i="2" s="1"/>
  <c r="G33" i="3" s="1"/>
  <c r="F33" i="3"/>
  <c r="M9" i="2"/>
  <c r="N9" i="2" s="1"/>
  <c r="G18" i="3" s="1"/>
  <c r="F18" i="3"/>
  <c r="M13" i="2"/>
  <c r="N13" i="2" s="1"/>
  <c r="G22" i="3" s="1"/>
  <c r="F22" i="3"/>
  <c r="M17" i="2"/>
  <c r="N17" i="2" s="1"/>
  <c r="G26" i="3" s="1"/>
  <c r="F26" i="3"/>
  <c r="M21" i="2"/>
  <c r="N21" i="2" s="1"/>
  <c r="G30" i="3" s="1"/>
  <c r="F30" i="3"/>
  <c r="M25" i="2"/>
  <c r="N25" i="2" s="1"/>
  <c r="F34" i="3"/>
  <c r="M5" i="2"/>
  <c r="F14" i="3"/>
  <c r="M14" i="2"/>
  <c r="N14" i="2" s="1"/>
  <c r="G23" i="3" s="1"/>
  <c r="F23" i="3"/>
  <c r="J23" i="3" s="1"/>
  <c r="L23" i="3" s="1"/>
  <c r="M18" i="2"/>
  <c r="N18" i="2" s="1"/>
  <c r="G27" i="3" s="1"/>
  <c r="F27" i="3"/>
  <c r="M22" i="2"/>
  <c r="N22" i="2" s="1"/>
  <c r="G31" i="3" s="1"/>
  <c r="F31" i="3"/>
  <c r="E34" i="3"/>
  <c r="M26" i="2"/>
  <c r="N26" i="2" s="1"/>
  <c r="G35" i="3" s="1"/>
  <c r="F35" i="3"/>
  <c r="J35" i="3" s="1"/>
  <c r="I35" i="3"/>
  <c r="K35" i="3" s="1"/>
  <c r="I16" i="3"/>
  <c r="K16" i="3" s="1"/>
  <c r="M10" i="2"/>
  <c r="N10" i="2" s="1"/>
  <c r="G19" i="3" s="1"/>
  <c r="F19" i="3"/>
  <c r="M11" i="2"/>
  <c r="N11" i="2" s="1"/>
  <c r="G20" i="3" s="1"/>
  <c r="F20" i="3"/>
  <c r="J20" i="3" s="1"/>
  <c r="M4" i="2"/>
  <c r="F13" i="3"/>
  <c r="I13" i="3"/>
  <c r="K13" i="3" s="1"/>
  <c r="H13" i="3"/>
  <c r="L35" i="3" l="1"/>
  <c r="L16" i="3"/>
  <c r="I23" i="3"/>
  <c r="L20" i="3"/>
  <c r="K27" i="3"/>
  <c r="I27" i="3"/>
  <c r="J27" i="3"/>
  <c r="L27" i="3" s="1"/>
  <c r="J14" i="3"/>
  <c r="L14" i="3" s="1"/>
  <c r="K14" i="3"/>
  <c r="I14" i="3"/>
  <c r="I30" i="3"/>
  <c r="K30" i="3" s="1"/>
  <c r="J30" i="3"/>
  <c r="K22" i="3"/>
  <c r="I22" i="3"/>
  <c r="J22" i="3"/>
  <c r="L22" i="3" s="1"/>
  <c r="I33" i="3"/>
  <c r="K33" i="3"/>
  <c r="J33" i="3"/>
  <c r="L33" i="3" s="1"/>
  <c r="I25" i="3"/>
  <c r="J25" i="3"/>
  <c r="L25" i="3" s="1"/>
  <c r="K25" i="3"/>
  <c r="K17" i="3"/>
  <c r="J17" i="3"/>
  <c r="L17" i="3" s="1"/>
  <c r="I17" i="3"/>
  <c r="K23" i="3"/>
  <c r="K32" i="3"/>
  <c r="J32" i="3"/>
  <c r="L32" i="3" s="1"/>
  <c r="I32" i="3"/>
  <c r="I24" i="3"/>
  <c r="K24" i="3"/>
  <c r="J24" i="3"/>
  <c r="L24" i="3" s="1"/>
  <c r="K15" i="3"/>
  <c r="J15" i="3"/>
  <c r="L15" i="3" s="1"/>
  <c r="I15" i="3"/>
  <c r="K31" i="3"/>
  <c r="J31" i="3"/>
  <c r="L31" i="3" s="1"/>
  <c r="I31" i="3"/>
  <c r="J34" i="3"/>
  <c r="L34" i="3" s="1"/>
  <c r="I34" i="3"/>
  <c r="K34" i="3"/>
  <c r="I26" i="3"/>
  <c r="J26" i="3"/>
  <c r="L26" i="3" s="1"/>
  <c r="K26" i="3"/>
  <c r="J18" i="3"/>
  <c r="L18" i="3" s="1"/>
  <c r="I18" i="3"/>
  <c r="K18" i="3"/>
  <c r="K29" i="3"/>
  <c r="I29" i="3"/>
  <c r="J29" i="3"/>
  <c r="L29" i="3" s="1"/>
  <c r="I21" i="3"/>
  <c r="K21" i="3"/>
  <c r="J21" i="3"/>
  <c r="L21" i="3" s="1"/>
  <c r="J28" i="3"/>
  <c r="L28" i="3" s="1"/>
  <c r="I28" i="3"/>
  <c r="K28" i="3"/>
  <c r="J19" i="3"/>
  <c r="L19" i="3" s="1"/>
  <c r="I19" i="3"/>
  <c r="K19" i="3" s="1"/>
  <c r="G34" i="3"/>
  <c r="N7" i="2"/>
  <c r="G16" i="3" s="1"/>
  <c r="N5" i="2"/>
  <c r="G14" i="3" s="1"/>
  <c r="N4" i="2"/>
  <c r="G13" i="3" s="1"/>
  <c r="N8" i="2"/>
  <c r="G17" i="3" s="1"/>
  <c r="L30" i="3" l="1"/>
  <c r="K1" i="2"/>
  <c r="J13" i="3"/>
  <c r="L13" i="3" l="1"/>
  <c r="C2" i="3"/>
  <c r="D3" i="3" l="1"/>
  <c r="C4" i="3" s="1"/>
  <c r="C5" i="3" s="1"/>
</calcChain>
</file>

<file path=xl/sharedStrings.xml><?xml version="1.0" encoding="utf-8"?>
<sst xmlns="http://schemas.openxmlformats.org/spreadsheetml/2006/main" count="256" uniqueCount="79">
  <si>
    <t>Code A.C.L</t>
  </si>
  <si>
    <t>Produits</t>
  </si>
  <si>
    <t>Contenance</t>
  </si>
  <si>
    <t>250 ml</t>
  </si>
  <si>
    <t>50 ml</t>
  </si>
  <si>
    <t>100 ml</t>
  </si>
  <si>
    <t>8g</t>
  </si>
  <si>
    <t>40 ml</t>
  </si>
  <si>
    <t>Prix HT. Euros</t>
  </si>
  <si>
    <t>150 ml</t>
  </si>
  <si>
    <t>200 ml</t>
  </si>
  <si>
    <t>500 ml</t>
  </si>
  <si>
    <t>400 ml</t>
  </si>
  <si>
    <t>100 g</t>
  </si>
  <si>
    <t>2x100 g</t>
  </si>
  <si>
    <t>4g</t>
  </si>
  <si>
    <t>TVA</t>
  </si>
  <si>
    <t>CIP</t>
  </si>
  <si>
    <t>Désignation</t>
  </si>
  <si>
    <t>contenance</t>
  </si>
  <si>
    <t>PA HT</t>
  </si>
  <si>
    <t>Remise</t>
  </si>
  <si>
    <t>TM</t>
  </si>
  <si>
    <t>PV HT</t>
  </si>
  <si>
    <t>PV TTC</t>
  </si>
  <si>
    <t>TM global</t>
  </si>
  <si>
    <t>TM objectif</t>
  </si>
  <si>
    <t>qté
cdée</t>
  </si>
  <si>
    <t>Stock</t>
  </si>
  <si>
    <t>Qté
totale</t>
  </si>
  <si>
    <t>P public</t>
  </si>
  <si>
    <t>300 ml</t>
  </si>
  <si>
    <t>75 ml</t>
  </si>
  <si>
    <r>
      <t xml:space="preserve">30 </t>
    </r>
    <r>
      <rPr>
        <sz val="9"/>
        <rFont val="Candara"/>
        <family val="2"/>
      </rPr>
      <t>ml</t>
    </r>
  </si>
  <si>
    <r>
      <t xml:space="preserve">40 </t>
    </r>
    <r>
      <rPr>
        <sz val="9"/>
        <rFont val="Candara"/>
        <family val="2"/>
      </rPr>
      <t>ml</t>
    </r>
  </si>
  <si>
    <r>
      <t xml:space="preserve">2 </t>
    </r>
    <r>
      <rPr>
        <b/>
        <sz val="9"/>
        <rFont val="Arial Unicode MS"/>
        <family val="2"/>
      </rPr>
      <t xml:space="preserve">x </t>
    </r>
    <r>
      <rPr>
        <sz val="9"/>
        <rFont val="Arial Unicode MS"/>
        <family val="2"/>
      </rPr>
      <t>400 ml</t>
    </r>
  </si>
  <si>
    <r>
      <t xml:space="preserve">400 </t>
    </r>
    <r>
      <rPr>
        <sz val="9"/>
        <rFont val="Candara"/>
        <family val="2"/>
      </rPr>
      <t>ml</t>
    </r>
  </si>
  <si>
    <r>
      <t xml:space="preserve">200 </t>
    </r>
    <r>
      <rPr>
        <sz val="9"/>
        <rFont val="Candara"/>
        <family val="2"/>
      </rPr>
      <t>ml</t>
    </r>
  </si>
  <si>
    <r>
      <t xml:space="preserve">150 </t>
    </r>
    <r>
      <rPr>
        <sz val="9"/>
        <rFont val="Candara"/>
        <family val="2"/>
      </rPr>
      <t>ml</t>
    </r>
  </si>
  <si>
    <r>
      <t xml:space="preserve">50 </t>
    </r>
    <r>
      <rPr>
        <sz val="9"/>
        <rFont val="Candara"/>
        <family val="2"/>
      </rPr>
      <t>ml</t>
    </r>
  </si>
  <si>
    <r>
      <t xml:space="preserve">125 </t>
    </r>
    <r>
      <rPr>
        <sz val="9"/>
        <rFont val="Candara"/>
        <family val="2"/>
      </rPr>
      <t>ml</t>
    </r>
  </si>
  <si>
    <t>10 ml</t>
  </si>
  <si>
    <t>0,25 g</t>
  </si>
  <si>
    <t>30 ml</t>
  </si>
  <si>
    <t>15 ml</t>
  </si>
  <si>
    <t>15ml</t>
  </si>
  <si>
    <t>100ml</t>
  </si>
  <si>
    <t>2X4g</t>
  </si>
  <si>
    <r>
      <t xml:space="preserve">2 </t>
    </r>
    <r>
      <rPr>
        <b/>
        <sz val="9"/>
        <rFont val="Arial Unicode MS"/>
        <family val="2"/>
      </rPr>
      <t xml:space="preserve">x </t>
    </r>
    <r>
      <rPr>
        <sz val="9"/>
        <rFont val="Arial Unicode MS"/>
        <family val="2"/>
      </rPr>
      <t>50 ml</t>
    </r>
  </si>
  <si>
    <t>80ml</t>
  </si>
  <si>
    <t>1,7 ml</t>
  </si>
  <si>
    <t>10g</t>
  </si>
  <si>
    <t>3g</t>
  </si>
  <si>
    <t>9g</t>
  </si>
  <si>
    <t>1,19g</t>
  </si>
  <si>
    <t>1,19 g</t>
  </si>
  <si>
    <t>7 ml</t>
  </si>
  <si>
    <t>200 m!</t>
  </si>
  <si>
    <t>25 ml</t>
  </si>
  <si>
    <t>2 x 400 ml</t>
  </si>
  <si>
    <t>&lt;=   Ne pas toucher</t>
  </si>
  <si>
    <t>UG</t>
  </si>
  <si>
    <t>TARIF 2018</t>
  </si>
  <si>
    <t>PV 
TTC</t>
  </si>
  <si>
    <t>Qté
cdée</t>
  </si>
  <si>
    <t>Total 
facturé</t>
  </si>
  <si>
    <t>Ce que je paye</t>
  </si>
  <si>
    <t>Ce que j'ai réellement (ie produits + UG)</t>
  </si>
  <si>
    <t>Total UG</t>
  </si>
  <si>
    <t>Ce qui représente par rapport à la commande</t>
  </si>
  <si>
    <t>Colonne1</t>
  </si>
  <si>
    <t>Total en €
avec ug</t>
  </si>
  <si>
    <t>PA HT
remisé</t>
  </si>
  <si>
    <t>PA remise
HT</t>
  </si>
  <si>
    <t>Total facturé
remisé HT</t>
  </si>
  <si>
    <t>diffrence entre les 2 (ou total des UG HT)</t>
  </si>
  <si>
    <t>remise de base</t>
  </si>
  <si>
    <t>Prix HT
remise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</si>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</sst>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</font>
    <font>
      <sz val="10"/>
      <name val="Microsoft Sans Serif"/>
      <family val="2"/>
    </font>
    <font>
      <sz val="10"/>
      <name val="Arial"/>
      <family val="2"/>
    </font>
    <font>
      <sz val="9"/>
      <name val="Arial"/>
      <family val="2"/>
    </font>
    <font>
      <sz val="9"/>
      <name val="Microsoft Sans Serif"/>
      <family val="2"/>
    </font>
    <font>
      <sz val="12"/>
      <color rgb="FFFF0000"/>
      <name val="Arial"/>
      <family val="2"/>
    </font>
    <font>
      <sz val="12"/>
      <name val="Arial"/>
      <family val="2"/>
    </font>
    <font>
      <sz val="9"/>
      <name val="Arial Unicode MS"/>
      <family val="2"/>
    </font>
    <font>
      <b/>
      <sz val="9"/>
      <name val="Arial Unicode MS"/>
      <family val="2"/>
    </font>
    <font>
      <sz val="9"/>
      <name val="Candara"/>
      <family val="2"/>
    </font>
    <font>
      <b/>
      <sz val="9"/>
      <name val="Arial"/>
      <family val="2"/>
    </font>
    <font>
      <b/>
      <sz val="9"/>
      <color rgb="FFFF0000"/>
      <name val="Arial"/>
      <family val="2"/>
    </font>
    <font>
      <sz val="22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 applyNumberFormat="0" applyFont="0" applyFill="0" applyBorder="0" applyAlignment="0" applyProtection="0">
      <alignment vertical="top"/>
    </xf>
    <xf numFmtId="9" fontId="13" fillId="0" borderId="0" applyFont="0" applyFill="0" applyBorder="0" applyAlignment="0" applyProtection="0"/>
  </cellStyleXfs>
  <cellXfs count="71">
    <xf numFmtId="0" fontId="0" fillId="0" borderId="0" xfId="0" applyNumberFormat="1" applyFont="1" applyFill="1" applyBorder="1" applyAlignment="1" applyProtection="1">
      <alignment vertical="top"/>
    </xf>
    <xf numFmtId="0" fontId="1" fillId="0" borderId="1" xfId="0" applyNumberFormat="1" applyFont="1" applyFill="1" applyBorder="1" applyAlignment="1" applyProtection="1">
      <alignment horizontal="center" vertical="center"/>
    </xf>
    <xf numFmtId="4" fontId="1" fillId="0" borderId="1" xfId="0" applyNumberFormat="1" applyFont="1" applyFill="1" applyBorder="1" applyAlignment="1" applyProtection="1">
      <alignment horizontal="right" vertical="center" wrapText="1" indent="1"/>
    </xf>
    <xf numFmtId="4" fontId="2" fillId="0" borderId="0" xfId="0" applyNumberFormat="1" applyFont="1" applyFill="1" applyBorder="1" applyAlignment="1" applyProtection="1">
      <alignment horizontal="right" vertical="top"/>
    </xf>
    <xf numFmtId="1" fontId="2" fillId="0" borderId="0" xfId="0" applyNumberFormat="1" applyFont="1" applyFill="1" applyBorder="1" applyAlignment="1" applyProtection="1">
      <alignment horizontal="center" vertical="top"/>
    </xf>
    <xf numFmtId="10" fontId="1" fillId="0" borderId="1" xfId="0" applyNumberFormat="1" applyFont="1" applyFill="1" applyBorder="1" applyAlignment="1" applyProtection="1">
      <alignment horizontal="center" vertical="center"/>
    </xf>
    <xf numFmtId="10" fontId="2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vertical="top"/>
    </xf>
    <xf numFmtId="0" fontId="3" fillId="0" borderId="0" xfId="0" applyNumberFormat="1" applyFont="1" applyFill="1" applyBorder="1" applyAlignment="1" applyProtection="1">
      <alignment vertical="top"/>
    </xf>
    <xf numFmtId="0" fontId="3" fillId="0" borderId="0" xfId="0" applyNumberFormat="1" applyFont="1" applyFill="1" applyBorder="1" applyAlignment="1" applyProtection="1">
      <alignment horizontal="center" vertical="top"/>
    </xf>
    <xf numFmtId="0" fontId="3" fillId="2" borderId="0" xfId="0" applyNumberFormat="1" applyFont="1" applyFill="1" applyBorder="1" applyAlignment="1" applyProtection="1">
      <alignment horizontal="center" vertical="top"/>
    </xf>
    <xf numFmtId="0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10" fontId="3" fillId="0" borderId="0" xfId="0" applyNumberFormat="1" applyFont="1" applyFill="1" applyBorder="1" applyAlignment="1" applyProtection="1">
      <alignment horizontal="center" vertical="center"/>
    </xf>
    <xf numFmtId="4" fontId="3" fillId="0" borderId="0" xfId="0" applyNumberFormat="1" applyFont="1" applyFill="1" applyBorder="1" applyAlignment="1" applyProtection="1">
      <alignment horizontal="center" vertical="center"/>
    </xf>
    <xf numFmtId="4" fontId="3" fillId="0" borderId="0" xfId="0" applyNumberFormat="1" applyFont="1" applyFill="1" applyBorder="1" applyAlignment="1" applyProtection="1">
      <alignment horizontal="center" vertical="center" wrapText="1"/>
    </xf>
    <xf numFmtId="0" fontId="4" fillId="2" borderId="0" xfId="0" applyNumberFormat="1" applyFont="1" applyFill="1" applyBorder="1" applyAlignment="1" applyProtection="1">
      <alignment horizontal="center" vertical="top"/>
    </xf>
    <xf numFmtId="1" fontId="1" fillId="0" borderId="1" xfId="0" applyNumberFormat="1" applyFont="1" applyFill="1" applyBorder="1" applyAlignment="1" applyProtection="1">
      <alignment horizontal="center" vertical="center"/>
    </xf>
    <xf numFmtId="0" fontId="7" fillId="0" borderId="1" xfId="0" applyNumberFormat="1" applyFont="1" applyFill="1" applyBorder="1" applyAlignment="1" applyProtection="1">
      <alignment horizontal="center" vertical="top"/>
    </xf>
    <xf numFmtId="1" fontId="7" fillId="0" borderId="1" xfId="0" applyNumberFormat="1" applyFont="1" applyFill="1" applyBorder="1" applyAlignment="1" applyProtection="1">
      <alignment horizontal="center" vertical="top"/>
    </xf>
    <xf numFmtId="0" fontId="7" fillId="0" borderId="5" xfId="0" applyNumberFormat="1" applyFont="1" applyFill="1" applyBorder="1" applyAlignment="1" applyProtection="1">
      <alignment horizontal="center" vertical="top"/>
    </xf>
    <xf numFmtId="0" fontId="7" fillId="0" borderId="4" xfId="0" applyNumberFormat="1" applyFont="1" applyFill="1" applyBorder="1" applyAlignment="1" applyProtection="1">
      <alignment horizontal="center" vertical="top"/>
    </xf>
    <xf numFmtId="0" fontId="7" fillId="0" borderId="6" xfId="0" applyNumberFormat="1" applyFont="1" applyFill="1" applyBorder="1" applyAlignment="1" applyProtection="1">
      <alignment horizontal="center" vertical="top"/>
    </xf>
    <xf numFmtId="0" fontId="3" fillId="0" borderId="6" xfId="0" applyNumberFormat="1" applyFont="1" applyFill="1" applyBorder="1" applyAlignment="1" applyProtection="1">
      <alignment horizontal="center" vertical="top"/>
    </xf>
    <xf numFmtId="0" fontId="7" fillId="0" borderId="1" xfId="0" applyNumberFormat="1" applyFont="1" applyFill="1" applyBorder="1" applyAlignment="1" applyProtection="1">
      <alignment horizontal="left" vertical="top"/>
    </xf>
    <xf numFmtId="1" fontId="3" fillId="0" borderId="0" xfId="0" applyNumberFormat="1" applyFont="1" applyFill="1" applyBorder="1" applyAlignment="1" applyProtection="1">
      <alignment vertical="top"/>
    </xf>
    <xf numFmtId="1" fontId="3" fillId="0" borderId="0" xfId="0" applyNumberFormat="1" applyFont="1" applyFill="1" applyBorder="1" applyAlignment="1" applyProtection="1">
      <alignment horizontal="center" vertical="center"/>
    </xf>
    <xf numFmtId="4" fontId="3" fillId="0" borderId="0" xfId="0" applyNumberFormat="1" applyFont="1" applyFill="1" applyBorder="1" applyAlignment="1" applyProtection="1">
      <alignment horizontal="right" vertical="top"/>
    </xf>
    <xf numFmtId="4" fontId="5" fillId="0" borderId="0" xfId="0" applyNumberFormat="1" applyFont="1" applyFill="1" applyBorder="1" applyAlignment="1" applyProtection="1">
      <alignment horizontal="center" vertical="top"/>
    </xf>
    <xf numFmtId="4" fontId="6" fillId="0" borderId="0" xfId="0" applyNumberFormat="1" applyFont="1" applyFill="1" applyBorder="1" applyAlignment="1" applyProtection="1">
      <alignment horizontal="center" vertical="top"/>
    </xf>
    <xf numFmtId="10" fontId="3" fillId="2" borderId="0" xfId="0" applyNumberFormat="1" applyFont="1" applyFill="1" applyBorder="1" applyAlignment="1" applyProtection="1">
      <alignment horizontal="center" vertical="top"/>
    </xf>
    <xf numFmtId="10" fontId="3" fillId="0" borderId="0" xfId="0" applyNumberFormat="1" applyFont="1" applyFill="1" applyBorder="1" applyAlignment="1" applyProtection="1">
      <alignment horizontal="center" vertical="top"/>
    </xf>
    <xf numFmtId="10" fontId="5" fillId="0" borderId="0" xfId="0" applyNumberFormat="1" applyFont="1" applyFill="1" applyBorder="1" applyAlignment="1" applyProtection="1">
      <alignment horizontal="center" vertical="top"/>
    </xf>
    <xf numFmtId="10" fontId="6" fillId="2" borderId="0" xfId="0" applyNumberFormat="1" applyFont="1" applyFill="1" applyBorder="1" applyAlignment="1" applyProtection="1">
      <alignment horizontal="center" vertical="top"/>
    </xf>
    <xf numFmtId="4" fontId="3" fillId="0" borderId="0" xfId="0" applyNumberFormat="1" applyFont="1" applyFill="1" applyBorder="1" applyAlignment="1" applyProtection="1">
      <alignment horizontal="center" vertical="top"/>
    </xf>
    <xf numFmtId="4" fontId="10" fillId="0" borderId="0" xfId="0" applyNumberFormat="1" applyFont="1" applyFill="1" applyBorder="1" applyAlignment="1" applyProtection="1">
      <alignment horizontal="center" vertical="top"/>
    </xf>
    <xf numFmtId="4" fontId="10" fillId="0" borderId="0" xfId="0" applyNumberFormat="1" applyFont="1" applyFill="1" applyBorder="1" applyAlignment="1" applyProtection="1">
      <alignment horizontal="center" vertical="center"/>
    </xf>
    <xf numFmtId="2" fontId="7" fillId="0" borderId="1" xfId="0" applyNumberFormat="1" applyFont="1" applyFill="1" applyBorder="1" applyAlignment="1" applyProtection="1">
      <alignment horizontal="center" vertical="top"/>
    </xf>
    <xf numFmtId="2" fontId="7" fillId="0" borderId="5" xfId="0" applyNumberFormat="1" applyFont="1" applyFill="1" applyBorder="1" applyAlignment="1" applyProtection="1">
      <alignment horizontal="center" vertical="top"/>
    </xf>
    <xf numFmtId="2" fontId="7" fillId="0" borderId="2" xfId="0" applyNumberFormat="1" applyFont="1" applyFill="1" applyBorder="1" applyAlignment="1" applyProtection="1">
      <alignment horizontal="center" vertical="top"/>
    </xf>
    <xf numFmtId="2" fontId="7" fillId="0" borderId="3" xfId="0" applyNumberFormat="1" applyFont="1" applyFill="1" applyBorder="1" applyAlignment="1" applyProtection="1">
      <alignment horizontal="center" vertical="top"/>
    </xf>
    <xf numFmtId="2" fontId="7" fillId="0" borderId="7" xfId="0" applyNumberFormat="1" applyFont="1" applyFill="1" applyBorder="1" applyAlignment="1" applyProtection="1">
      <alignment horizontal="center" vertical="top"/>
    </xf>
    <xf numFmtId="4" fontId="11" fillId="0" borderId="0" xfId="0" applyNumberFormat="1" applyFont="1" applyFill="1" applyBorder="1" applyAlignment="1" applyProtection="1">
      <alignment vertical="top"/>
    </xf>
    <xf numFmtId="4" fontId="11" fillId="0" borderId="0" xfId="0" applyNumberFormat="1" applyFont="1" applyFill="1" applyBorder="1" applyAlignment="1" applyProtection="1">
      <alignment horizontal="left" vertical="top"/>
    </xf>
    <xf numFmtId="1" fontId="4" fillId="2" borderId="4" xfId="0" applyNumberFormat="1" applyFont="1" applyFill="1" applyBorder="1" applyAlignment="1" applyProtection="1">
      <alignment horizontal="right" vertical="top"/>
    </xf>
    <xf numFmtId="9" fontId="3" fillId="0" borderId="0" xfId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vertical="top"/>
    </xf>
    <xf numFmtId="1" fontId="0" fillId="0" borderId="0" xfId="0" applyNumberFormat="1" applyFont="1" applyFill="1" applyBorder="1" applyAlignment="1" applyProtection="1">
      <alignment vertical="top"/>
    </xf>
    <xf numFmtId="10" fontId="2" fillId="0" borderId="0" xfId="0" applyNumberFormat="1" applyFont="1" applyFill="1" applyBorder="1" applyAlignment="1" applyProtection="1">
      <alignment horizontal="center" vertical="center"/>
    </xf>
    <xf numFmtId="10" fontId="0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 wrapText="1"/>
    </xf>
    <xf numFmtId="0" fontId="0" fillId="0" borderId="0" xfId="0" applyNumberFormat="1" applyFont="1" applyFill="1" applyBorder="1" applyAlignment="1" applyProtection="1">
      <alignment horizontal="center" vertical="top"/>
    </xf>
    <xf numFmtId="4" fontId="2" fillId="0" borderId="0" xfId="0" applyNumberFormat="1" applyFont="1" applyFill="1" applyBorder="1" applyAlignment="1" applyProtection="1">
      <alignment horizontal="center" vertical="center" wrapText="1"/>
    </xf>
    <xf numFmtId="4" fontId="2" fillId="0" borderId="0" xfId="0" applyNumberFormat="1" applyFont="1" applyFill="1" applyBorder="1" applyAlignment="1" applyProtection="1">
      <alignment horizontal="center" vertical="top" wrapText="1"/>
    </xf>
    <xf numFmtId="4" fontId="0" fillId="0" borderId="0" xfId="0" applyNumberFormat="1" applyFont="1" applyFill="1" applyBorder="1" applyAlignment="1" applyProtection="1">
      <alignment horizontal="center" vertical="top"/>
    </xf>
    <xf numFmtId="10" fontId="2" fillId="0" borderId="0" xfId="0" applyNumberFormat="1" applyFont="1" applyFill="1" applyBorder="1" applyAlignment="1" applyProtection="1">
      <alignment horizontal="center" vertical="top"/>
    </xf>
    <xf numFmtId="10" fontId="0" fillId="0" borderId="0" xfId="0" applyNumberFormat="1" applyFont="1" applyFill="1" applyBorder="1" applyAlignment="1" applyProtection="1">
      <alignment horizontal="center" vertical="top"/>
    </xf>
    <xf numFmtId="1" fontId="0" fillId="0" borderId="0" xfId="0" applyNumberFormat="1" applyFont="1" applyFill="1" applyBorder="1" applyAlignment="1" applyProtection="1">
      <alignment horizontal="center" vertical="top"/>
    </xf>
    <xf numFmtId="4" fontId="2" fillId="0" borderId="0" xfId="0" applyNumberFormat="1" applyFont="1" applyFill="1" applyBorder="1" applyAlignment="1" applyProtection="1">
      <alignment horizontal="center" vertical="center"/>
    </xf>
    <xf numFmtId="4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right" vertical="top"/>
    </xf>
    <xf numFmtId="0" fontId="2" fillId="0" borderId="0" xfId="0" applyNumberFormat="1" applyFont="1" applyFill="1" applyBorder="1" applyAlignment="1" applyProtection="1">
      <alignment horizontal="left" vertical="top"/>
    </xf>
    <xf numFmtId="1" fontId="12" fillId="0" borderId="8" xfId="0" applyNumberFormat="1" applyFont="1" applyFill="1" applyBorder="1" applyAlignment="1" applyProtection="1">
      <alignment horizontal="center" vertical="top"/>
    </xf>
    <xf numFmtId="9" fontId="2" fillId="0" borderId="0" xfId="0" applyNumberFormat="1" applyFont="1" applyFill="1" applyBorder="1" applyAlignment="1" applyProtection="1">
      <alignment horizontal="center" vertical="center"/>
    </xf>
    <xf numFmtId="1" fontId="2" fillId="0" borderId="0" xfId="0" applyNumberFormat="1" applyFont="1" applyFill="1" applyBorder="1" applyAlignment="1" applyProtection="1">
      <alignment horizontal="center" vertical="center"/>
    </xf>
    <xf numFmtId="4" fontId="1" fillId="0" borderId="5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Pourcentage" xfId="1" builtinId="5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center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0"/>
    </dxf>
    <dxf>
      <font>
        <b/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14" formatCode="0.00%"/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14" formatCode="0.00%"/>
      <fill>
        <patternFill patternType="solid">
          <fgColor indexed="64"/>
          <bgColor rgb="FFFFFF00"/>
        </patternFill>
      </fill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4" formatCode="#,##0.00"/>
      <alignment horizontal="righ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numFmt numFmtId="14" formatCode="0.00%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0" formatCode="General"/>
      <fill>
        <patternFill patternType="solid">
          <fgColor indexed="64"/>
          <bgColor rgb="FFFFFF00"/>
        </patternFill>
      </fill>
      <alignment horizontal="center" vertical="top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9"/>
        <color auto="1"/>
      </font>
      <fill>
        <patternFill patternType="solid">
          <fgColor indexed="64"/>
          <bgColor rgb="FFFFFF00"/>
        </patternFill>
      </fill>
      <alignment horizontal="center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Microsoft Sans Serif"/>
        <scheme val="none"/>
      </font>
      <numFmt numFmtId="1" formatCode="0"/>
      <fill>
        <patternFill patternType="solid">
          <fgColor indexed="64"/>
          <bgColor rgb="FFFFFF00"/>
        </patternFill>
      </fill>
      <alignment horizontal="right" vertical="top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strike val="0"/>
        <outline val="0"/>
        <shadow val="0"/>
        <u val="none"/>
        <vertAlign val="baseline"/>
        <sz val="9"/>
        <color auto="1"/>
      </font>
    </dxf>
    <dxf>
      <font>
        <strike val="0"/>
        <outline val="0"/>
        <shadow val="0"/>
        <u val="none"/>
        <vertAlign val="baseline"/>
        <sz val="9"/>
        <color auto="1"/>
      </font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N26" totalsRowShown="0" headerRowDxfId="29" dataDxfId="28">
  <autoFilter ref="A3:N26"/>
  <tableColumns count="14">
    <tableColumn id="1" name="  " dataDxfId="27"/>
    <tableColumn id="2" name="Désignation" dataDxfId="26">
      <calculatedColumnFormula>VLOOKUP($A4,base,2,0)</calculatedColumnFormula>
    </tableColumn>
    <tableColumn id="3" name="contenance" dataDxfId="25">
      <calculatedColumnFormula>VLOOKUP($A4,base,3,0)</calculatedColumnFormula>
    </tableColumn>
    <tableColumn id="4" name="qté_x000a_cdée" dataDxfId="24"/>
    <tableColumn id="14" name="UG" dataDxfId="23"/>
    <tableColumn id="12" name="Stock" dataDxfId="22"/>
    <tableColumn id="13" name="Qté_x000a_totale" dataDxfId="21">
      <calculatedColumnFormula>SUM(Tableau1[[#This Row],[qté
cdée]:[Stock]])</calculatedColumnFormula>
    </tableColumn>
    <tableColumn id="5" name="TVA" dataDxfId="20">
      <calculatedColumnFormula>VLOOKUP($A4,base,4,0)</calculatedColumnFormula>
    </tableColumn>
    <tableColumn id="6" name="PA HT" dataDxfId="19">
      <calculatedColumnFormula>VLOOKUP($A4,base,5,0)</calculatedColumnFormula>
    </tableColumn>
    <tableColumn id="7" name="Remise" dataDxfId="18"/>
    <tableColumn id="8" name="PA HT_x000a_remisé" dataDxfId="17">
      <calculatedColumnFormula>IF(Tableau1[[#This Row],[UG]]=0,Tableau1[PA HT]*(1-Tableau1[Remise]),((Tableau1[[#This Row],[PA HT]]*Tableau1[[#This Row],[qté
cdée]])/(Tableau1[[#This Row],[qté
cdée]]+Tableau1[[#This Row],[UG]]))*(1-Tableau1[[#This Row],[Remise]]))</calculatedColumnFormula>
    </tableColumn>
    <tableColumn id="9" name="TM" dataDxfId="16"/>
    <tableColumn id="10" name="PV HT" dataDxfId="15">
      <calculatedColumnFormula>Tableau1[[#This Row],[PA HT
remisé]]/(1-Tableau1[TM])</calculatedColumnFormula>
    </tableColumn>
    <tableColumn id="11" name="PV TTC" dataDxfId="14">
      <calculatedColumnFormula>Tableau1[PV HT]*(1+Tableau1[TVA])</calculatedColumnFormula>
    </tableColumn>
  </tableColumns>
  <tableStyleInfo name="TableStyleLight12" showFirstColumn="0" showLastColumn="0" showRowStripes="1" showColumnStripes="1"/>
</table>
</file>

<file path=xl/tables/table2.xml><?xml version="1.0" encoding="utf-8"?>
<table xmlns="http://schemas.openxmlformats.org/spreadsheetml/2006/main" id="2" name="Tableau2" displayName="Tableau2" ref="A12:L35" totalsRowShown="0" headerRowDxfId="13" dataDxfId="12">
  <autoFilter ref="A12:L35"/>
  <tableColumns count="12">
    <tableColumn id="1" name="CIP" dataDxfId="2">
      <calculatedColumnFormula>IF(marge!A4="","",marge!A4)</calculatedColumnFormula>
    </tableColumn>
    <tableColumn id="2" name="Désignation" dataDxfId="0">
      <calculatedColumnFormula>VLOOKUP($A13,base,2,0)</calculatedColumnFormula>
    </tableColumn>
    <tableColumn id="3" name="Qté_x000a_cdée" dataDxfId="1">
      <calculatedColumnFormula>VLOOKUP($A13,marge,4,0)</calculatedColumnFormula>
    </tableColumn>
    <tableColumn id="4" name="UG" dataDxfId="11">
      <calculatedColumnFormula>VLOOKUP($A13,marge,5,0)</calculatedColumnFormula>
    </tableColumn>
    <tableColumn id="8" name="TVA" dataDxfId="10">
      <calculatedColumnFormula>VLOOKUP($A13,marge,8,0)</calculatedColumnFormula>
    </tableColumn>
    <tableColumn id="5" name="PA remise_x000a_HT" dataDxfId="9">
      <calculatedColumnFormula>VLOOKUP($A13,marge,11,0)</calculatedColumnFormula>
    </tableColumn>
    <tableColumn id="6" name="PV _x000a_TTC" dataDxfId="8">
      <calculatedColumnFormula>VLOOKUP($A13,marge,14,0)</calculatedColumnFormula>
    </tableColumn>
    <tableColumn id="7" name="TM" dataDxfId="7">
      <calculatedColumnFormula>VLOOKUP($A13,marge,12,0)</calculatedColumnFormula>
    </tableColumn>
    <tableColumn id="12" name="Colonne1" dataDxfId="6">
      <calculatedColumnFormula>IF(AND(Tableau2[[#This Row],[Qté
cdée]]=0,Tableau2[[#This Row],[UG]]&gt;0),marge!I4,(IF(AND(Tableau2[[#This Row],[Qté
cdée]]&gt;0,Tableau2[[#This Row],[UG]]&gt;0),marge!K4,IF(AND(Tableau2[[#This Row],[Qté
cdée]]&gt;0,Tableau2[[#This Row],[UG]]=0),Tableau2[[#This Row],[PA remise
HT]]))))</calculatedColumnFormula>
    </tableColumn>
    <tableColumn id="9" name="Total _x000a_facturé" dataDxfId="5">
      <calculatedColumnFormula>IF(Tableau2[CIP]="","",Tableau2[PA remise
HT]*Tableau2[Qté
cdée])</calculatedColumnFormula>
    </tableColumn>
    <tableColumn id="10" name="Total UG" dataDxfId="4">
      <calculatedColumnFormula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calculatedColumnFormula>
    </tableColumn>
    <tableColumn id="11" name="Total en €_x000a_avec ug" dataDxfId="3">
      <calculatedColumnFormula>IF(Tableau2[[#This Row],[UG]]=0,Tableau2[Total 
facturé],Tableau2[[#This Row],[Total UG]]+Tableau2[[#This Row],[Total 
facturé]])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5"/>
  <sheetViews>
    <sheetView workbookViewId="0">
      <pane xSplit="6" ySplit="2" topLeftCell="G192" activePane="bottomRight" state="frozen"/>
      <selection pane="topRight" activeCell="G1" sqref="G1"/>
      <selection pane="bottomLeft" activeCell="A2" sqref="A2"/>
      <selection pane="bottomRight" activeCell="B4" sqref="B4:B215"/>
    </sheetView>
  </sheetViews>
  <sheetFormatPr baseColWidth="10" defaultRowHeight="12.75" x14ac:dyDescent="0.2"/>
  <cols>
    <col min="1" max="1" width="15.7109375" style="4" bestFit="1" customWidth="1"/>
    <col min="2" max="2" width="51.42578125" style="8" bestFit="1" customWidth="1"/>
    <col min="3" max="3" width="14" style="7" customWidth="1"/>
    <col min="4" max="4" width="7.28515625" style="6" bestFit="1" customWidth="1"/>
    <col min="5" max="5" width="9.85546875" style="3" bestFit="1" customWidth="1"/>
    <col min="6" max="6" width="10.28515625" style="64" bestFit="1" customWidth="1"/>
    <col min="7" max="16384" width="11.42578125" style="8"/>
  </cols>
  <sheetData>
    <row r="1" spans="1:8" ht="27" x14ac:dyDescent="0.2">
      <c r="A1" s="67" t="s">
        <v>62</v>
      </c>
      <c r="B1" s="67"/>
      <c r="C1" s="67"/>
      <c r="D1" s="67"/>
      <c r="E1" s="67"/>
      <c r="F1" s="69" t="s">
        <v>76</v>
      </c>
      <c r="G1" s="69"/>
      <c r="H1" s="68">
        <v>0.16</v>
      </c>
    </row>
    <row r="2" spans="1:8" ht="25.5" x14ac:dyDescent="0.2">
      <c r="A2" s="18" t="s">
        <v>0</v>
      </c>
      <c r="B2" s="1" t="s">
        <v>1</v>
      </c>
      <c r="C2" s="1" t="s">
        <v>2</v>
      </c>
      <c r="D2" s="5" t="s">
        <v>16</v>
      </c>
      <c r="E2" s="2" t="s">
        <v>8</v>
      </c>
      <c r="F2" s="70" t="s">
        <v>77</v>
      </c>
      <c r="G2" s="8" t="s">
        <v>30</v>
      </c>
    </row>
    <row r="3" spans="1:8" ht="13.5" x14ac:dyDescent="0.2">
      <c r="A3" s="20">
        <v>1</v>
      </c>
      <c r="B3" s="25">
        <v>1</v>
      </c>
      <c r="C3" s="19" t="s">
        <v>31</v>
      </c>
      <c r="D3" s="6">
        <v>0.2</v>
      </c>
      <c r="E3" s="38">
        <v>6.6</v>
      </c>
      <c r="F3" s="64">
        <f>E3*(1-RDB)</f>
        <v>5.5439999999999996</v>
      </c>
    </row>
    <row r="4" spans="1:8" ht="13.5" x14ac:dyDescent="0.2">
      <c r="A4" s="20">
        <f>A3+1</f>
        <v>2</v>
      </c>
      <c r="B4" s="25">
        <f>B3+1</f>
        <v>2</v>
      </c>
      <c r="C4" s="19" t="s">
        <v>9</v>
      </c>
      <c r="D4" s="6">
        <v>0.2</v>
      </c>
      <c r="E4" s="38">
        <v>5.0999999999999996</v>
      </c>
      <c r="F4" s="64">
        <f>E4*(1-RDB)</f>
        <v>4.2839999999999998</v>
      </c>
    </row>
    <row r="5" spans="1:8" ht="13.5" x14ac:dyDescent="0.2">
      <c r="A5" s="20">
        <f t="shared" ref="A5:A68" si="0">A4+1</f>
        <v>3</v>
      </c>
      <c r="B5" s="25">
        <f t="shared" ref="B5:B68" si="1">B4+1</f>
        <v>3</v>
      </c>
      <c r="C5" s="19" t="s">
        <v>10</v>
      </c>
      <c r="D5" s="6">
        <v>0.2</v>
      </c>
      <c r="E5" s="38">
        <v>11.9</v>
      </c>
      <c r="F5" s="64">
        <f>E5*(1-RDB)</f>
        <v>9.9960000000000004</v>
      </c>
    </row>
    <row r="6" spans="1:8" ht="13.5" x14ac:dyDescent="0.2">
      <c r="A6" s="20">
        <f t="shared" si="0"/>
        <v>4</v>
      </c>
      <c r="B6" s="25">
        <f t="shared" si="1"/>
        <v>4</v>
      </c>
      <c r="C6" s="19" t="s">
        <v>4</v>
      </c>
      <c r="D6" s="6">
        <v>0.2</v>
      </c>
      <c r="E6" s="38">
        <v>12.8</v>
      </c>
      <c r="F6" s="64">
        <f>E6*(1-RDB)</f>
        <v>10.752000000000001</v>
      </c>
    </row>
    <row r="7" spans="1:8" ht="13.5" x14ac:dyDescent="0.2">
      <c r="A7" s="20">
        <f t="shared" si="0"/>
        <v>5</v>
      </c>
      <c r="B7" s="25">
        <f t="shared" si="1"/>
        <v>5</v>
      </c>
      <c r="C7" s="19" t="s">
        <v>4</v>
      </c>
      <c r="D7" s="6">
        <v>0.2</v>
      </c>
      <c r="E7" s="38">
        <v>12.8</v>
      </c>
      <c r="F7" s="64">
        <f>E7*(1-RDB)</f>
        <v>10.752000000000001</v>
      </c>
    </row>
    <row r="8" spans="1:8" ht="13.5" x14ac:dyDescent="0.2">
      <c r="A8" s="20">
        <f t="shared" si="0"/>
        <v>6</v>
      </c>
      <c r="B8" s="25">
        <f t="shared" si="1"/>
        <v>6</v>
      </c>
      <c r="C8" s="19" t="s">
        <v>4</v>
      </c>
      <c r="D8" s="6">
        <v>0.2</v>
      </c>
      <c r="E8" s="38">
        <v>13</v>
      </c>
      <c r="F8" s="64">
        <f>E8*(1-RDB)</f>
        <v>10.92</v>
      </c>
    </row>
    <row r="9" spans="1:8" ht="13.5" x14ac:dyDescent="0.2">
      <c r="A9" s="20">
        <f t="shared" si="0"/>
        <v>7</v>
      </c>
      <c r="B9" s="25">
        <f t="shared" si="1"/>
        <v>7</v>
      </c>
      <c r="C9" s="19" t="s">
        <v>14</v>
      </c>
      <c r="D9" s="6">
        <v>0.2</v>
      </c>
      <c r="E9" s="38">
        <v>7.4</v>
      </c>
      <c r="F9" s="64">
        <f>E9*(1-RDB)</f>
        <v>6.2160000000000002</v>
      </c>
    </row>
    <row r="10" spans="1:8" ht="13.5" x14ac:dyDescent="0.2">
      <c r="A10" s="20">
        <f t="shared" si="0"/>
        <v>8</v>
      </c>
      <c r="B10" s="25">
        <f t="shared" si="1"/>
        <v>8</v>
      </c>
      <c r="C10" s="19" t="s">
        <v>13</v>
      </c>
      <c r="D10" s="6">
        <v>0.2</v>
      </c>
      <c r="E10" s="38">
        <v>3.85</v>
      </c>
      <c r="F10" s="64">
        <f>E10*(1-RDB)</f>
        <v>3.234</v>
      </c>
    </row>
    <row r="11" spans="1:8" ht="13.5" x14ac:dyDescent="0.2">
      <c r="A11" s="20">
        <f t="shared" si="0"/>
        <v>9</v>
      </c>
      <c r="B11" s="25">
        <f t="shared" si="1"/>
        <v>9</v>
      </c>
      <c r="C11" s="19" t="s">
        <v>31</v>
      </c>
      <c r="D11" s="6">
        <v>0.2</v>
      </c>
      <c r="E11" s="38">
        <v>8.6999999999999993</v>
      </c>
      <c r="F11" s="64">
        <f>E11*(1-RDB)</f>
        <v>7.3079999999999989</v>
      </c>
    </row>
    <row r="12" spans="1:8" ht="13.5" x14ac:dyDescent="0.2">
      <c r="A12" s="20">
        <f t="shared" si="0"/>
        <v>10</v>
      </c>
      <c r="B12" s="25">
        <f t="shared" si="1"/>
        <v>10</v>
      </c>
      <c r="C12" s="19" t="s">
        <v>4</v>
      </c>
      <c r="D12" s="6">
        <v>0.2</v>
      </c>
      <c r="E12" s="38">
        <v>12.8</v>
      </c>
      <c r="F12" s="64">
        <f>E12*(1-RDB)</f>
        <v>10.752000000000001</v>
      </c>
    </row>
    <row r="13" spans="1:8" ht="13.5" x14ac:dyDescent="0.2">
      <c r="A13" s="20">
        <f t="shared" si="0"/>
        <v>11</v>
      </c>
      <c r="B13" s="25">
        <f t="shared" si="1"/>
        <v>11</v>
      </c>
      <c r="C13" s="19" t="s">
        <v>4</v>
      </c>
      <c r="D13" s="6">
        <v>0.2</v>
      </c>
      <c r="E13" s="38">
        <v>12.8</v>
      </c>
      <c r="F13" s="64">
        <f>E13*(1-RDB)</f>
        <v>10.752000000000001</v>
      </c>
    </row>
    <row r="14" spans="1:8" ht="13.5" x14ac:dyDescent="0.2">
      <c r="A14" s="20">
        <f t="shared" si="0"/>
        <v>12</v>
      </c>
      <c r="B14" s="25">
        <f t="shared" si="1"/>
        <v>12</v>
      </c>
      <c r="C14" s="21" t="s">
        <v>9</v>
      </c>
      <c r="D14" s="6">
        <v>0.2</v>
      </c>
      <c r="E14" s="39">
        <v>8</v>
      </c>
      <c r="F14" s="64">
        <f>E14*(1-RDB)</f>
        <v>6.72</v>
      </c>
    </row>
    <row r="15" spans="1:8" ht="13.5" x14ac:dyDescent="0.2">
      <c r="A15" s="20">
        <f t="shared" si="0"/>
        <v>13</v>
      </c>
      <c r="B15" s="25">
        <f t="shared" si="1"/>
        <v>13</v>
      </c>
      <c r="C15" s="19" t="s">
        <v>10</v>
      </c>
      <c r="D15" s="6">
        <v>0.2</v>
      </c>
      <c r="E15" s="38">
        <v>8</v>
      </c>
      <c r="F15" s="64">
        <f>E15*(1-RDB)</f>
        <v>6.72</v>
      </c>
    </row>
    <row r="16" spans="1:8" ht="13.5" x14ac:dyDescent="0.2">
      <c r="A16" s="20">
        <f t="shared" si="0"/>
        <v>14</v>
      </c>
      <c r="B16" s="25">
        <f t="shared" si="1"/>
        <v>14</v>
      </c>
      <c r="C16" s="19" t="s">
        <v>5</v>
      </c>
      <c r="D16" s="6">
        <v>0.2</v>
      </c>
      <c r="E16" s="38">
        <v>6.4</v>
      </c>
      <c r="F16" s="64">
        <f>E16*(1-RDB)</f>
        <v>5.3760000000000003</v>
      </c>
    </row>
    <row r="17" spans="1:6" ht="13.5" x14ac:dyDescent="0.2">
      <c r="A17" s="20">
        <f t="shared" si="0"/>
        <v>15</v>
      </c>
      <c r="B17" s="25">
        <f t="shared" si="1"/>
        <v>15</v>
      </c>
      <c r="C17" s="19" t="s">
        <v>32</v>
      </c>
      <c r="D17" s="6">
        <v>0.2</v>
      </c>
      <c r="E17" s="38">
        <v>11.9</v>
      </c>
      <c r="F17" s="64">
        <f>E17*(1-RDB)</f>
        <v>9.9960000000000004</v>
      </c>
    </row>
    <row r="18" spans="1:6" ht="13.5" x14ac:dyDescent="0.2">
      <c r="A18" s="20">
        <f t="shared" si="0"/>
        <v>16</v>
      </c>
      <c r="B18" s="25">
        <f t="shared" si="1"/>
        <v>16</v>
      </c>
      <c r="C18" s="19" t="s">
        <v>32</v>
      </c>
      <c r="D18" s="6">
        <v>0.2</v>
      </c>
      <c r="E18" s="38">
        <v>11.9</v>
      </c>
      <c r="F18" s="64">
        <f>E18*(1-RDB)</f>
        <v>9.9960000000000004</v>
      </c>
    </row>
    <row r="19" spans="1:6" ht="13.5" x14ac:dyDescent="0.2">
      <c r="A19" s="20">
        <f t="shared" si="0"/>
        <v>17</v>
      </c>
      <c r="B19" s="25">
        <f t="shared" si="1"/>
        <v>17</v>
      </c>
      <c r="C19" s="19" t="s">
        <v>7</v>
      </c>
      <c r="D19" s="6">
        <v>0.2</v>
      </c>
      <c r="E19" s="38">
        <v>9.9</v>
      </c>
      <c r="F19" s="64">
        <f>E19*(1-RDB)</f>
        <v>8.3160000000000007</v>
      </c>
    </row>
    <row r="20" spans="1:6" ht="13.5" x14ac:dyDescent="0.2">
      <c r="A20" s="20">
        <f t="shared" si="0"/>
        <v>18</v>
      </c>
      <c r="B20" s="25">
        <f t="shared" si="1"/>
        <v>18</v>
      </c>
      <c r="C20" s="19" t="s">
        <v>4</v>
      </c>
      <c r="D20" s="6">
        <v>0.2</v>
      </c>
      <c r="E20" s="38">
        <v>20</v>
      </c>
      <c r="F20" s="64">
        <f>E20*(1-RDB)</f>
        <v>16.8</v>
      </c>
    </row>
    <row r="21" spans="1:6" ht="13.5" x14ac:dyDescent="0.2">
      <c r="A21" s="20">
        <f t="shared" si="0"/>
        <v>19</v>
      </c>
      <c r="B21" s="25">
        <f t="shared" si="1"/>
        <v>19</v>
      </c>
      <c r="C21" s="21" t="s">
        <v>33</v>
      </c>
      <c r="D21" s="6">
        <v>0.2</v>
      </c>
      <c r="E21" s="39">
        <v>19.100000000000001</v>
      </c>
      <c r="F21" s="64">
        <f>E21*(1-RDB)</f>
        <v>16.044</v>
      </c>
    </row>
    <row r="22" spans="1:6" ht="13.5" x14ac:dyDescent="0.2">
      <c r="A22" s="20">
        <f t="shared" si="0"/>
        <v>20</v>
      </c>
      <c r="B22" s="25">
        <f t="shared" si="1"/>
        <v>20</v>
      </c>
      <c r="C22" s="19" t="s">
        <v>7</v>
      </c>
      <c r="D22" s="6">
        <v>0.2</v>
      </c>
      <c r="E22" s="38">
        <v>12.7</v>
      </c>
      <c r="F22" s="64">
        <f>E22*(1-RDB)</f>
        <v>10.667999999999999</v>
      </c>
    </row>
    <row r="23" spans="1:6" ht="13.5" x14ac:dyDescent="0.2">
      <c r="A23" s="20">
        <f t="shared" si="0"/>
        <v>21</v>
      </c>
      <c r="B23" s="25">
        <f t="shared" si="1"/>
        <v>21</v>
      </c>
      <c r="C23" s="19" t="s">
        <v>7</v>
      </c>
      <c r="D23" s="6">
        <v>0.2</v>
      </c>
      <c r="E23" s="38">
        <v>12.7</v>
      </c>
      <c r="F23" s="64">
        <f>E23*(1-RDB)</f>
        <v>10.667999999999999</v>
      </c>
    </row>
    <row r="24" spans="1:6" ht="13.5" x14ac:dyDescent="0.2">
      <c r="A24" s="20">
        <f t="shared" si="0"/>
        <v>22</v>
      </c>
      <c r="B24" s="25">
        <f t="shared" si="1"/>
        <v>22</v>
      </c>
      <c r="C24" s="19" t="s">
        <v>34</v>
      </c>
      <c r="D24" s="6">
        <v>0.2</v>
      </c>
      <c r="E24" s="38">
        <v>13.85</v>
      </c>
      <c r="F24" s="64">
        <f>E24*(1-RDB)</f>
        <v>11.633999999999999</v>
      </c>
    </row>
    <row r="25" spans="1:6" ht="13.5" x14ac:dyDescent="0.2">
      <c r="A25" s="20">
        <f t="shared" si="0"/>
        <v>23</v>
      </c>
      <c r="B25" s="25">
        <f t="shared" si="1"/>
        <v>23</v>
      </c>
      <c r="C25" s="19" t="s">
        <v>7</v>
      </c>
      <c r="D25" s="6">
        <v>0.2</v>
      </c>
      <c r="E25" s="38">
        <v>13.85</v>
      </c>
      <c r="F25" s="64">
        <f>E25*(1-RDB)</f>
        <v>11.633999999999999</v>
      </c>
    </row>
    <row r="26" spans="1:6" ht="13.5" x14ac:dyDescent="0.2">
      <c r="A26" s="20">
        <f t="shared" si="0"/>
        <v>24</v>
      </c>
      <c r="B26" s="25">
        <f t="shared" si="1"/>
        <v>24</v>
      </c>
      <c r="C26" s="19" t="s">
        <v>7</v>
      </c>
      <c r="D26" s="6">
        <v>0.2</v>
      </c>
      <c r="E26" s="38">
        <v>13.95</v>
      </c>
      <c r="F26" s="64">
        <f>E26*(1-RDB)</f>
        <v>11.717999999999998</v>
      </c>
    </row>
    <row r="27" spans="1:6" ht="13.5" x14ac:dyDescent="0.2">
      <c r="A27" s="20">
        <f t="shared" si="0"/>
        <v>25</v>
      </c>
      <c r="B27" s="25">
        <f t="shared" si="1"/>
        <v>25</v>
      </c>
      <c r="C27" s="19" t="s">
        <v>7</v>
      </c>
      <c r="D27" s="6">
        <v>0.2</v>
      </c>
      <c r="E27" s="38">
        <v>13.95</v>
      </c>
      <c r="F27" s="64">
        <f>E27*(1-RDB)</f>
        <v>11.717999999999998</v>
      </c>
    </row>
    <row r="28" spans="1:6" ht="13.5" x14ac:dyDescent="0.2">
      <c r="A28" s="20">
        <f t="shared" si="0"/>
        <v>26</v>
      </c>
      <c r="B28" s="25">
        <f t="shared" si="1"/>
        <v>26</v>
      </c>
      <c r="C28" s="19" t="s">
        <v>35</v>
      </c>
      <c r="D28" s="6">
        <v>0.2</v>
      </c>
      <c r="E28" s="38">
        <v>20.100000000000001</v>
      </c>
      <c r="F28" s="64">
        <f>E28*(1-RDB)</f>
        <v>16.884</v>
      </c>
    </row>
    <row r="29" spans="1:6" ht="13.5" x14ac:dyDescent="0.2">
      <c r="A29" s="20">
        <f t="shared" si="0"/>
        <v>27</v>
      </c>
      <c r="B29" s="25">
        <f t="shared" si="1"/>
        <v>27</v>
      </c>
      <c r="C29" s="19" t="s">
        <v>36</v>
      </c>
      <c r="D29" s="6">
        <v>0.2</v>
      </c>
      <c r="E29" s="38">
        <v>10.5</v>
      </c>
      <c r="F29" s="64">
        <f>E29*(1-RDB)</f>
        <v>8.82</v>
      </c>
    </row>
    <row r="30" spans="1:6" ht="13.5" x14ac:dyDescent="0.2">
      <c r="A30" s="20">
        <f t="shared" si="0"/>
        <v>28</v>
      </c>
      <c r="B30" s="25">
        <f t="shared" si="1"/>
        <v>28</v>
      </c>
      <c r="C30" s="19" t="s">
        <v>37</v>
      </c>
      <c r="D30" s="6">
        <v>0.2</v>
      </c>
      <c r="E30" s="38">
        <v>8</v>
      </c>
      <c r="F30" s="64">
        <f>E30*(1-RDB)</f>
        <v>6.72</v>
      </c>
    </row>
    <row r="31" spans="1:6" ht="13.5" x14ac:dyDescent="0.2">
      <c r="A31" s="20">
        <f t="shared" si="0"/>
        <v>29</v>
      </c>
      <c r="B31" s="25">
        <f t="shared" si="1"/>
        <v>29</v>
      </c>
      <c r="C31" s="19" t="s">
        <v>37</v>
      </c>
      <c r="D31" s="6">
        <v>0.2</v>
      </c>
      <c r="E31" s="38">
        <v>11.2</v>
      </c>
      <c r="F31" s="64">
        <f>E31*(1-RDB)</f>
        <v>9.4079999999999995</v>
      </c>
    </row>
    <row r="32" spans="1:6" ht="13.5" x14ac:dyDescent="0.2">
      <c r="A32" s="20">
        <f t="shared" si="0"/>
        <v>30</v>
      </c>
      <c r="B32" s="25">
        <f t="shared" si="1"/>
        <v>30</v>
      </c>
      <c r="C32" s="19" t="s">
        <v>37</v>
      </c>
      <c r="D32" s="6">
        <v>0.2</v>
      </c>
      <c r="E32" s="38">
        <v>11.2</v>
      </c>
      <c r="F32" s="64">
        <f>E32*(1-RDB)</f>
        <v>9.4079999999999995</v>
      </c>
    </row>
    <row r="33" spans="1:6" ht="13.5" x14ac:dyDescent="0.2">
      <c r="A33" s="20">
        <f t="shared" si="0"/>
        <v>31</v>
      </c>
      <c r="B33" s="25">
        <f t="shared" si="1"/>
        <v>31</v>
      </c>
      <c r="C33" s="19" t="s">
        <v>38</v>
      </c>
      <c r="D33" s="6">
        <v>0.2</v>
      </c>
      <c r="E33" s="38">
        <v>11.2</v>
      </c>
      <c r="F33" s="64">
        <f>E33*(1-RDB)</f>
        <v>9.4079999999999995</v>
      </c>
    </row>
    <row r="34" spans="1:6" ht="13.5" x14ac:dyDescent="0.2">
      <c r="A34" s="20">
        <f t="shared" si="0"/>
        <v>32</v>
      </c>
      <c r="B34" s="25">
        <f t="shared" si="1"/>
        <v>32</v>
      </c>
      <c r="C34" s="19" t="s">
        <v>39</v>
      </c>
      <c r="D34" s="6">
        <v>0.2</v>
      </c>
      <c r="E34" s="38">
        <v>17.7</v>
      </c>
      <c r="F34" s="64">
        <f>E34*(1-RDB)</f>
        <v>14.867999999999999</v>
      </c>
    </row>
    <row r="35" spans="1:6" ht="13.5" x14ac:dyDescent="0.2">
      <c r="A35" s="20">
        <f t="shared" si="0"/>
        <v>33</v>
      </c>
      <c r="B35" s="25">
        <f t="shared" si="1"/>
        <v>33</v>
      </c>
      <c r="C35" s="19" t="s">
        <v>39</v>
      </c>
      <c r="D35" s="6">
        <v>0.2</v>
      </c>
      <c r="E35" s="38">
        <v>17.7</v>
      </c>
      <c r="F35" s="64">
        <f>E35*(1-RDB)</f>
        <v>14.867999999999999</v>
      </c>
    </row>
    <row r="36" spans="1:6" ht="13.5" x14ac:dyDescent="0.2">
      <c r="A36" s="20">
        <f t="shared" si="0"/>
        <v>34</v>
      </c>
      <c r="B36" s="25">
        <f t="shared" si="1"/>
        <v>34</v>
      </c>
      <c r="C36" s="19" t="s">
        <v>39</v>
      </c>
      <c r="D36" s="6">
        <v>0.2</v>
      </c>
      <c r="E36" s="38">
        <v>11.95</v>
      </c>
      <c r="F36" s="64">
        <f>E36*(1-RDB)</f>
        <v>10.037999999999998</v>
      </c>
    </row>
    <row r="37" spans="1:6" ht="13.5" x14ac:dyDescent="0.2">
      <c r="A37" s="20">
        <f t="shared" si="0"/>
        <v>35</v>
      </c>
      <c r="B37" s="25">
        <f t="shared" si="1"/>
        <v>35</v>
      </c>
      <c r="C37" s="19" t="s">
        <v>32</v>
      </c>
      <c r="D37" s="6">
        <v>0.2</v>
      </c>
      <c r="E37" s="38">
        <v>11.3</v>
      </c>
      <c r="F37" s="64">
        <f>E37*(1-RDB)</f>
        <v>9.4920000000000009</v>
      </c>
    </row>
    <row r="38" spans="1:6" ht="13.5" x14ac:dyDescent="0.2">
      <c r="A38" s="20">
        <f t="shared" si="0"/>
        <v>36</v>
      </c>
      <c r="B38" s="25">
        <f t="shared" si="1"/>
        <v>36</v>
      </c>
      <c r="C38" s="19" t="s">
        <v>4</v>
      </c>
      <c r="D38" s="6">
        <v>0.2</v>
      </c>
      <c r="E38" s="38">
        <v>11.4</v>
      </c>
      <c r="F38" s="64">
        <f>E38*(1-RDB)</f>
        <v>9.5760000000000005</v>
      </c>
    </row>
    <row r="39" spans="1:6" ht="13.5" x14ac:dyDescent="0.2">
      <c r="A39" s="20">
        <f t="shared" si="0"/>
        <v>37</v>
      </c>
      <c r="B39" s="25">
        <f t="shared" si="1"/>
        <v>37</v>
      </c>
      <c r="C39" s="19" t="s">
        <v>40</v>
      </c>
      <c r="D39" s="6">
        <v>0.2</v>
      </c>
      <c r="E39" s="38">
        <v>8.5500000000000007</v>
      </c>
      <c r="F39" s="64">
        <f>E39*(1-RDB)</f>
        <v>7.1820000000000004</v>
      </c>
    </row>
    <row r="40" spans="1:6" ht="13.5" x14ac:dyDescent="0.2">
      <c r="A40" s="20">
        <f t="shared" si="0"/>
        <v>38</v>
      </c>
      <c r="B40" s="25">
        <f t="shared" si="1"/>
        <v>38</v>
      </c>
      <c r="C40" s="19" t="s">
        <v>41</v>
      </c>
      <c r="D40" s="6">
        <v>0.2</v>
      </c>
      <c r="E40" s="38">
        <v>9.8000000000000007</v>
      </c>
      <c r="F40" s="64">
        <f>E40*(1-RDB)</f>
        <v>8.2320000000000011</v>
      </c>
    </row>
    <row r="41" spans="1:6" ht="13.5" x14ac:dyDescent="0.2">
      <c r="A41" s="20">
        <f t="shared" si="0"/>
        <v>39</v>
      </c>
      <c r="B41" s="25">
        <f t="shared" si="1"/>
        <v>39</v>
      </c>
      <c r="C41" s="19" t="s">
        <v>12</v>
      </c>
      <c r="D41" s="6">
        <v>0.2</v>
      </c>
      <c r="E41" s="38">
        <v>10.3</v>
      </c>
      <c r="F41" s="64">
        <f>E41*(1-RDB)</f>
        <v>8.652000000000001</v>
      </c>
    </row>
    <row r="42" spans="1:6" ht="13.5" x14ac:dyDescent="0.2">
      <c r="A42" s="20">
        <f t="shared" si="0"/>
        <v>40</v>
      </c>
      <c r="B42" s="25">
        <f t="shared" si="1"/>
        <v>40</v>
      </c>
      <c r="C42" s="19" t="s">
        <v>31</v>
      </c>
      <c r="D42" s="6">
        <v>0.2</v>
      </c>
      <c r="E42" s="38">
        <v>7.75</v>
      </c>
      <c r="F42" s="64">
        <f>E42*(1-RDB)</f>
        <v>6.51</v>
      </c>
    </row>
    <row r="43" spans="1:6" ht="13.5" x14ac:dyDescent="0.2">
      <c r="A43" s="20">
        <f t="shared" si="0"/>
        <v>41</v>
      </c>
      <c r="B43" s="25">
        <f t="shared" si="1"/>
        <v>41</v>
      </c>
      <c r="C43" s="19" t="s">
        <v>12</v>
      </c>
      <c r="D43" s="6">
        <v>0.2</v>
      </c>
      <c r="E43" s="38">
        <v>10.199999999999999</v>
      </c>
      <c r="F43" s="64">
        <f>E43*(1-RDB)</f>
        <v>8.5679999999999996</v>
      </c>
    </row>
    <row r="44" spans="1:6" ht="13.5" x14ac:dyDescent="0.2">
      <c r="A44" s="20">
        <f t="shared" si="0"/>
        <v>42</v>
      </c>
      <c r="B44" s="25">
        <f t="shared" si="1"/>
        <v>42</v>
      </c>
      <c r="C44" s="19" t="s">
        <v>10</v>
      </c>
      <c r="D44" s="6">
        <v>0.2</v>
      </c>
      <c r="E44" s="38">
        <v>8.75</v>
      </c>
      <c r="F44" s="64">
        <f>E44*(1-RDB)</f>
        <v>7.35</v>
      </c>
    </row>
    <row r="45" spans="1:6" ht="13.5" x14ac:dyDescent="0.2">
      <c r="A45" s="20">
        <f t="shared" si="0"/>
        <v>43</v>
      </c>
      <c r="B45" s="25">
        <f t="shared" si="1"/>
        <v>43</v>
      </c>
      <c r="C45" s="19" t="s">
        <v>7</v>
      </c>
      <c r="D45" s="6">
        <v>0.2</v>
      </c>
      <c r="E45" s="38">
        <v>9.5</v>
      </c>
      <c r="F45" s="64">
        <f>E45*(1-RDB)</f>
        <v>7.9799999999999995</v>
      </c>
    </row>
    <row r="46" spans="1:6" ht="13.5" x14ac:dyDescent="0.2">
      <c r="A46" s="20">
        <f t="shared" si="0"/>
        <v>44</v>
      </c>
      <c r="B46" s="25">
        <f t="shared" si="1"/>
        <v>44</v>
      </c>
      <c r="C46" s="19" t="s">
        <v>4</v>
      </c>
      <c r="D46" s="6">
        <v>0.2</v>
      </c>
      <c r="E46" s="38">
        <v>9.5</v>
      </c>
      <c r="F46" s="64">
        <f>E46*(1-RDB)</f>
        <v>7.9799999999999995</v>
      </c>
    </row>
    <row r="47" spans="1:6" ht="13.5" x14ac:dyDescent="0.2">
      <c r="A47" s="20">
        <f t="shared" si="0"/>
        <v>45</v>
      </c>
      <c r="B47" s="25">
        <f t="shared" si="1"/>
        <v>45</v>
      </c>
      <c r="C47" s="19" t="s">
        <v>42</v>
      </c>
      <c r="D47" s="6">
        <v>0.2</v>
      </c>
      <c r="E47" s="38">
        <v>7.55</v>
      </c>
      <c r="F47" s="64">
        <f>E47*(1-RDB)</f>
        <v>6.3419999999999996</v>
      </c>
    </row>
    <row r="48" spans="1:6" ht="13.5" x14ac:dyDescent="0.2">
      <c r="A48" s="20">
        <f t="shared" si="0"/>
        <v>46</v>
      </c>
      <c r="B48" s="25">
        <f t="shared" si="1"/>
        <v>46</v>
      </c>
      <c r="C48" s="19" t="s">
        <v>7</v>
      </c>
      <c r="D48" s="6">
        <v>0.2</v>
      </c>
      <c r="E48" s="38">
        <v>9.5</v>
      </c>
      <c r="F48" s="64">
        <f>E48*(1-RDB)</f>
        <v>7.9799999999999995</v>
      </c>
    </row>
    <row r="49" spans="1:6" ht="13.5" x14ac:dyDescent="0.2">
      <c r="A49" s="20">
        <f t="shared" si="0"/>
        <v>47</v>
      </c>
      <c r="B49" s="25">
        <f t="shared" si="1"/>
        <v>47</v>
      </c>
      <c r="C49" s="19" t="s">
        <v>43</v>
      </c>
      <c r="D49" s="6">
        <v>0.2</v>
      </c>
      <c r="E49" s="38">
        <v>11.7</v>
      </c>
      <c r="F49" s="64">
        <f>E49*(1-RDB)</f>
        <v>9.8279999999999994</v>
      </c>
    </row>
    <row r="50" spans="1:6" ht="13.5" x14ac:dyDescent="0.2">
      <c r="A50" s="20">
        <f t="shared" si="0"/>
        <v>48</v>
      </c>
      <c r="B50" s="25">
        <f t="shared" si="1"/>
        <v>48</v>
      </c>
      <c r="C50" s="19" t="s">
        <v>7</v>
      </c>
      <c r="D50" s="6">
        <v>0.2</v>
      </c>
      <c r="E50" s="38">
        <v>9.5</v>
      </c>
      <c r="F50" s="64">
        <f>E50*(1-RDB)</f>
        <v>7.9799999999999995</v>
      </c>
    </row>
    <row r="51" spans="1:6" ht="13.5" x14ac:dyDescent="0.2">
      <c r="A51" s="20">
        <f t="shared" si="0"/>
        <v>49</v>
      </c>
      <c r="B51" s="25">
        <f t="shared" si="1"/>
        <v>49</v>
      </c>
      <c r="C51" s="19" t="s">
        <v>10</v>
      </c>
      <c r="D51" s="6">
        <v>0.2</v>
      </c>
      <c r="E51" s="38">
        <v>8</v>
      </c>
      <c r="F51" s="64">
        <f>E51*(1-RDB)</f>
        <v>6.72</v>
      </c>
    </row>
    <row r="52" spans="1:6" ht="13.5" x14ac:dyDescent="0.2">
      <c r="A52" s="20">
        <f t="shared" si="0"/>
        <v>50</v>
      </c>
      <c r="B52" s="25">
        <f t="shared" si="1"/>
        <v>50</v>
      </c>
      <c r="C52" s="19" t="s">
        <v>43</v>
      </c>
      <c r="D52" s="6">
        <v>0.2</v>
      </c>
      <c r="E52" s="38">
        <v>25.6</v>
      </c>
      <c r="F52" s="64">
        <f>E52*(1-RDB)</f>
        <v>21.504000000000001</v>
      </c>
    </row>
    <row r="53" spans="1:6" ht="13.5" x14ac:dyDescent="0.2">
      <c r="A53" s="20">
        <f t="shared" si="0"/>
        <v>51</v>
      </c>
      <c r="B53" s="25">
        <f t="shared" si="1"/>
        <v>51</v>
      </c>
      <c r="C53" s="19" t="s">
        <v>43</v>
      </c>
      <c r="D53" s="6">
        <v>0.2</v>
      </c>
      <c r="E53" s="38">
        <v>22.6</v>
      </c>
      <c r="F53" s="64">
        <f>E53*(1-RDB)</f>
        <v>18.984000000000002</v>
      </c>
    </row>
    <row r="54" spans="1:6" ht="13.5" x14ac:dyDescent="0.2">
      <c r="A54" s="20">
        <f t="shared" si="0"/>
        <v>52</v>
      </c>
      <c r="B54" s="25">
        <f t="shared" si="1"/>
        <v>52</v>
      </c>
      <c r="C54" s="19" t="s">
        <v>43</v>
      </c>
      <c r="D54" s="6">
        <v>0.2</v>
      </c>
      <c r="E54" s="38">
        <v>22.6</v>
      </c>
      <c r="F54" s="64">
        <f>E54*(1-RDB)</f>
        <v>18.984000000000002</v>
      </c>
    </row>
    <row r="55" spans="1:6" ht="13.5" x14ac:dyDescent="0.2">
      <c r="A55" s="20">
        <f t="shared" si="0"/>
        <v>53</v>
      </c>
      <c r="B55" s="25">
        <f t="shared" si="1"/>
        <v>53</v>
      </c>
      <c r="C55" s="19" t="s">
        <v>44</v>
      </c>
      <c r="D55" s="6">
        <v>0.2</v>
      </c>
      <c r="E55" s="38">
        <v>20.3</v>
      </c>
      <c r="F55" s="64">
        <f>E55*(1-RDB)</f>
        <v>17.052</v>
      </c>
    </row>
    <row r="56" spans="1:6" ht="13.5" x14ac:dyDescent="0.2">
      <c r="A56" s="20">
        <f t="shared" si="0"/>
        <v>54</v>
      </c>
      <c r="B56" s="25">
        <f t="shared" si="1"/>
        <v>54</v>
      </c>
      <c r="C56" s="23" t="s">
        <v>45</v>
      </c>
      <c r="D56" s="6">
        <v>0.2</v>
      </c>
      <c r="E56" s="38">
        <v>23</v>
      </c>
      <c r="F56" s="64">
        <f>E56*(1-RDB)</f>
        <v>19.32</v>
      </c>
    </row>
    <row r="57" spans="1:6" ht="13.5" x14ac:dyDescent="0.2">
      <c r="A57" s="20">
        <f t="shared" si="0"/>
        <v>55</v>
      </c>
      <c r="B57" s="25">
        <f t="shared" si="1"/>
        <v>55</v>
      </c>
      <c r="C57" s="19" t="s">
        <v>43</v>
      </c>
      <c r="D57" s="6">
        <v>0.2</v>
      </c>
      <c r="E57" s="38">
        <v>27.3</v>
      </c>
      <c r="F57" s="64">
        <f>E57*(1-RDB)</f>
        <v>22.931999999999999</v>
      </c>
    </row>
    <row r="58" spans="1:6" ht="13.5" x14ac:dyDescent="0.2">
      <c r="A58" s="20">
        <f t="shared" si="0"/>
        <v>56</v>
      </c>
      <c r="B58" s="25">
        <f t="shared" si="1"/>
        <v>56</v>
      </c>
      <c r="C58" s="19" t="s">
        <v>43</v>
      </c>
      <c r="D58" s="6">
        <v>0.2</v>
      </c>
      <c r="E58" s="38">
        <v>24.1</v>
      </c>
      <c r="F58" s="64">
        <f>E58*(1-RDB)</f>
        <v>20.244</v>
      </c>
    </row>
    <row r="59" spans="1:6" ht="13.5" x14ac:dyDescent="0.2">
      <c r="A59" s="20">
        <f t="shared" si="0"/>
        <v>57</v>
      </c>
      <c r="B59" s="25">
        <f t="shared" si="1"/>
        <v>57</v>
      </c>
      <c r="C59" s="19" t="s">
        <v>43</v>
      </c>
      <c r="D59" s="6">
        <v>0.2</v>
      </c>
      <c r="E59" s="38">
        <v>24.1</v>
      </c>
      <c r="F59" s="64">
        <f>E59*(1-RDB)</f>
        <v>20.244</v>
      </c>
    </row>
    <row r="60" spans="1:6" ht="13.5" x14ac:dyDescent="0.2">
      <c r="A60" s="20">
        <f t="shared" si="0"/>
        <v>58</v>
      </c>
      <c r="B60" s="25">
        <f t="shared" si="1"/>
        <v>58</v>
      </c>
      <c r="C60" s="19" t="s">
        <v>43</v>
      </c>
      <c r="D60" s="6">
        <v>0.2</v>
      </c>
      <c r="E60" s="38">
        <v>25.1</v>
      </c>
      <c r="F60" s="64">
        <f>E60*(1-RDB)</f>
        <v>21.084</v>
      </c>
    </row>
    <row r="61" spans="1:6" ht="13.5" x14ac:dyDescent="0.2">
      <c r="A61" s="20">
        <f t="shared" si="0"/>
        <v>59</v>
      </c>
      <c r="B61" s="25">
        <f t="shared" si="1"/>
        <v>59</v>
      </c>
      <c r="C61" s="19" t="s">
        <v>44</v>
      </c>
      <c r="D61" s="6">
        <v>0.2</v>
      </c>
      <c r="E61" s="38">
        <v>22.5</v>
      </c>
      <c r="F61" s="64">
        <f>E61*(1-RDB)</f>
        <v>18.899999999999999</v>
      </c>
    </row>
    <row r="62" spans="1:6" ht="13.5" x14ac:dyDescent="0.2">
      <c r="A62" s="20">
        <f t="shared" si="0"/>
        <v>60</v>
      </c>
      <c r="B62" s="25">
        <f t="shared" si="1"/>
        <v>60</v>
      </c>
      <c r="C62" s="19" t="s">
        <v>44</v>
      </c>
      <c r="D62" s="6">
        <v>0.2</v>
      </c>
      <c r="E62" s="38">
        <v>26.5</v>
      </c>
      <c r="F62" s="64">
        <f>E62*(1-RDB)</f>
        <v>22.259999999999998</v>
      </c>
    </row>
    <row r="63" spans="1:6" ht="13.5" x14ac:dyDescent="0.2">
      <c r="A63" s="20">
        <f t="shared" si="0"/>
        <v>61</v>
      </c>
      <c r="B63" s="25">
        <f t="shared" si="1"/>
        <v>61</v>
      </c>
      <c r="C63" s="19" t="s">
        <v>7</v>
      </c>
      <c r="D63" s="6">
        <v>0.2</v>
      </c>
      <c r="E63" s="38">
        <v>29.4</v>
      </c>
      <c r="F63" s="64">
        <f>E63*(1-RDB)</f>
        <v>24.695999999999998</v>
      </c>
    </row>
    <row r="64" spans="1:6" ht="13.5" x14ac:dyDescent="0.2">
      <c r="A64" s="20">
        <f t="shared" si="0"/>
        <v>62</v>
      </c>
      <c r="B64" s="25">
        <f t="shared" si="1"/>
        <v>62</v>
      </c>
      <c r="C64" s="19" t="s">
        <v>7</v>
      </c>
      <c r="D64" s="6">
        <v>0.2</v>
      </c>
      <c r="E64" s="38">
        <v>28.2</v>
      </c>
      <c r="F64" s="64">
        <f>E64*(1-RDB)</f>
        <v>23.687999999999999</v>
      </c>
    </row>
    <row r="65" spans="1:6" ht="13.5" x14ac:dyDescent="0.2">
      <c r="A65" s="20">
        <f t="shared" si="0"/>
        <v>63</v>
      </c>
      <c r="B65" s="25">
        <f t="shared" si="1"/>
        <v>63</v>
      </c>
      <c r="C65" s="19" t="s">
        <v>7</v>
      </c>
      <c r="D65" s="6">
        <v>0.2</v>
      </c>
      <c r="E65" s="38">
        <v>28.2</v>
      </c>
      <c r="F65" s="64">
        <f>E65*(1-RDB)</f>
        <v>23.687999999999999</v>
      </c>
    </row>
    <row r="66" spans="1:6" ht="13.5" x14ac:dyDescent="0.2">
      <c r="A66" s="20">
        <f t="shared" si="0"/>
        <v>64</v>
      </c>
      <c r="B66" s="25">
        <f t="shared" si="1"/>
        <v>64</v>
      </c>
      <c r="C66" s="19" t="s">
        <v>43</v>
      </c>
      <c r="D66" s="6">
        <v>0.2</v>
      </c>
      <c r="E66" s="38">
        <v>31</v>
      </c>
      <c r="F66" s="64">
        <f>E66*(1-RDB)</f>
        <v>26.04</v>
      </c>
    </row>
    <row r="67" spans="1:6" ht="13.5" x14ac:dyDescent="0.2">
      <c r="A67" s="20">
        <f t="shared" si="0"/>
        <v>65</v>
      </c>
      <c r="B67" s="25">
        <f t="shared" si="1"/>
        <v>65</v>
      </c>
      <c r="C67" s="19" t="s">
        <v>44</v>
      </c>
      <c r="D67" s="6">
        <v>0.2</v>
      </c>
      <c r="E67" s="38">
        <v>23.8</v>
      </c>
      <c r="F67" s="64">
        <f>E67*(1-RDB)</f>
        <v>19.992000000000001</v>
      </c>
    </row>
    <row r="68" spans="1:6" ht="13.5" x14ac:dyDescent="0.2">
      <c r="A68" s="20">
        <f t="shared" si="0"/>
        <v>66</v>
      </c>
      <c r="B68" s="25">
        <f t="shared" si="1"/>
        <v>66</v>
      </c>
      <c r="C68" s="24" t="s">
        <v>46</v>
      </c>
      <c r="D68" s="6">
        <v>0.2</v>
      </c>
      <c r="E68" s="40">
        <v>18</v>
      </c>
      <c r="F68" s="64">
        <f>E68*(1-RDB)</f>
        <v>15.12</v>
      </c>
    </row>
    <row r="69" spans="1:6" ht="13.5" x14ac:dyDescent="0.2">
      <c r="A69" s="20">
        <f t="shared" ref="A69:A132" si="2">A68+1</f>
        <v>67</v>
      </c>
      <c r="B69" s="25">
        <f t="shared" ref="B69:B132" si="3">B68+1</f>
        <v>67</v>
      </c>
      <c r="C69" s="19" t="s">
        <v>43</v>
      </c>
      <c r="D69" s="6">
        <v>0.2</v>
      </c>
      <c r="E69" s="38">
        <v>21.3</v>
      </c>
      <c r="F69" s="64">
        <f>E69*(1-RDB)</f>
        <v>17.891999999999999</v>
      </c>
    </row>
    <row r="70" spans="1:6" ht="13.5" x14ac:dyDescent="0.2">
      <c r="A70" s="20">
        <f t="shared" si="2"/>
        <v>68</v>
      </c>
      <c r="B70" s="25">
        <f t="shared" si="3"/>
        <v>68</v>
      </c>
      <c r="C70" s="19" t="s">
        <v>43</v>
      </c>
      <c r="D70" s="6">
        <v>0.2</v>
      </c>
      <c r="E70" s="38">
        <v>21.3</v>
      </c>
      <c r="F70" s="64">
        <f>E70*(1-RDB)</f>
        <v>17.891999999999999</v>
      </c>
    </row>
    <row r="71" spans="1:6" ht="13.5" x14ac:dyDescent="0.2">
      <c r="A71" s="20">
        <f t="shared" si="2"/>
        <v>69</v>
      </c>
      <c r="B71" s="25">
        <f t="shared" si="3"/>
        <v>69</v>
      </c>
      <c r="C71" s="19" t="s">
        <v>31</v>
      </c>
      <c r="D71" s="6">
        <v>0.2</v>
      </c>
      <c r="E71" s="39">
        <v>11.7</v>
      </c>
      <c r="F71" s="64">
        <f>E71*(1-RDB)</f>
        <v>9.8279999999999994</v>
      </c>
    </row>
    <row r="72" spans="1:6" ht="13.5" x14ac:dyDescent="0.2">
      <c r="A72" s="20">
        <f t="shared" si="2"/>
        <v>70</v>
      </c>
      <c r="B72" s="25">
        <f t="shared" si="3"/>
        <v>70</v>
      </c>
      <c r="C72" s="19" t="s">
        <v>7</v>
      </c>
      <c r="D72" s="6">
        <v>0.2</v>
      </c>
      <c r="E72" s="38">
        <v>13.5</v>
      </c>
      <c r="F72" s="64">
        <f>E72*(1-RDB)</f>
        <v>11.34</v>
      </c>
    </row>
    <row r="73" spans="1:6" ht="13.5" x14ac:dyDescent="0.2">
      <c r="A73" s="20">
        <f t="shared" si="2"/>
        <v>71</v>
      </c>
      <c r="B73" s="25">
        <f t="shared" si="3"/>
        <v>71</v>
      </c>
      <c r="C73" s="19" t="s">
        <v>7</v>
      </c>
      <c r="D73" s="6">
        <v>0.2</v>
      </c>
      <c r="E73" s="38">
        <v>13.5</v>
      </c>
      <c r="F73" s="64">
        <f>E73*(1-RDB)</f>
        <v>11.34</v>
      </c>
    </row>
    <row r="74" spans="1:6" ht="13.5" x14ac:dyDescent="0.2">
      <c r="A74" s="20">
        <f t="shared" si="2"/>
        <v>72</v>
      </c>
      <c r="B74" s="25">
        <f t="shared" si="3"/>
        <v>72</v>
      </c>
      <c r="C74" s="19" t="s">
        <v>43</v>
      </c>
      <c r="D74" s="6">
        <v>0.2</v>
      </c>
      <c r="E74" s="38">
        <v>11</v>
      </c>
      <c r="F74" s="64">
        <f>E74*(1-RDB)</f>
        <v>9.24</v>
      </c>
    </row>
    <row r="75" spans="1:6" ht="13.5" x14ac:dyDescent="0.2">
      <c r="A75" s="20">
        <f t="shared" si="2"/>
        <v>73</v>
      </c>
      <c r="B75" s="25">
        <f t="shared" si="3"/>
        <v>73</v>
      </c>
      <c r="C75" s="19" t="s">
        <v>4</v>
      </c>
      <c r="D75" s="6">
        <v>0.2</v>
      </c>
      <c r="E75" s="38">
        <v>11.4</v>
      </c>
      <c r="F75" s="64">
        <f>E75*(1-RDB)</f>
        <v>9.5760000000000005</v>
      </c>
    </row>
    <row r="76" spans="1:6" ht="13.5" x14ac:dyDescent="0.2">
      <c r="A76" s="20">
        <f t="shared" si="2"/>
        <v>74</v>
      </c>
      <c r="B76" s="25">
        <f t="shared" si="3"/>
        <v>74</v>
      </c>
      <c r="C76" s="19" t="s">
        <v>11</v>
      </c>
      <c r="D76" s="6">
        <v>0.2</v>
      </c>
      <c r="E76" s="38">
        <v>9.5</v>
      </c>
      <c r="F76" s="64">
        <f>E76*(1-RDB)</f>
        <v>7.9799999999999995</v>
      </c>
    </row>
    <row r="77" spans="1:6" ht="13.5" x14ac:dyDescent="0.2">
      <c r="A77" s="20">
        <f t="shared" si="2"/>
        <v>75</v>
      </c>
      <c r="B77" s="25">
        <f t="shared" si="3"/>
        <v>75</v>
      </c>
      <c r="C77" s="19" t="s">
        <v>3</v>
      </c>
      <c r="D77" s="6">
        <v>0.2</v>
      </c>
      <c r="E77" s="38">
        <v>7.9</v>
      </c>
      <c r="F77" s="64">
        <f>E77*(1-RDB)</f>
        <v>6.6360000000000001</v>
      </c>
    </row>
    <row r="78" spans="1:6" ht="13.5" x14ac:dyDescent="0.2">
      <c r="A78" s="20">
        <f t="shared" si="2"/>
        <v>76</v>
      </c>
      <c r="B78" s="25">
        <f t="shared" si="3"/>
        <v>76</v>
      </c>
      <c r="C78" s="19" t="s">
        <v>11</v>
      </c>
      <c r="D78" s="6">
        <v>0.2</v>
      </c>
      <c r="E78" s="38">
        <v>10.5</v>
      </c>
      <c r="F78" s="64">
        <f>E78*(1-RDB)</f>
        <v>8.82</v>
      </c>
    </row>
    <row r="79" spans="1:6" ht="13.5" x14ac:dyDescent="0.2">
      <c r="A79" s="20">
        <f t="shared" si="2"/>
        <v>77</v>
      </c>
      <c r="B79" s="25">
        <f t="shared" si="3"/>
        <v>77</v>
      </c>
      <c r="C79" s="19" t="s">
        <v>10</v>
      </c>
      <c r="D79" s="6">
        <v>0.2</v>
      </c>
      <c r="E79" s="38">
        <v>13.5</v>
      </c>
      <c r="F79" s="64">
        <f>E79*(1-RDB)</f>
        <v>11.34</v>
      </c>
    </row>
    <row r="80" spans="1:6" ht="13.5" x14ac:dyDescent="0.2">
      <c r="A80" s="20">
        <f t="shared" si="2"/>
        <v>78</v>
      </c>
      <c r="B80" s="25">
        <f t="shared" si="3"/>
        <v>78</v>
      </c>
      <c r="C80" s="19" t="s">
        <v>4</v>
      </c>
      <c r="D80" s="6">
        <v>0.2</v>
      </c>
      <c r="E80" s="38">
        <v>7.9</v>
      </c>
      <c r="F80" s="64">
        <f>E80*(1-RDB)</f>
        <v>6.6360000000000001</v>
      </c>
    </row>
    <row r="81" spans="1:6" ht="13.5" x14ac:dyDescent="0.2">
      <c r="A81" s="20">
        <f t="shared" si="2"/>
        <v>79</v>
      </c>
      <c r="B81" s="25">
        <f t="shared" si="3"/>
        <v>79</v>
      </c>
      <c r="C81" s="19" t="s">
        <v>5</v>
      </c>
      <c r="D81" s="6">
        <v>0.2</v>
      </c>
      <c r="E81" s="38">
        <v>8.8000000000000007</v>
      </c>
      <c r="F81" s="64">
        <f>E81*(1-RDB)</f>
        <v>7.3920000000000003</v>
      </c>
    </row>
    <row r="82" spans="1:6" ht="13.5" x14ac:dyDescent="0.2">
      <c r="A82" s="20">
        <f t="shared" si="2"/>
        <v>80</v>
      </c>
      <c r="B82" s="25">
        <f t="shared" si="3"/>
        <v>80</v>
      </c>
      <c r="C82" s="19" t="s">
        <v>7</v>
      </c>
      <c r="D82" s="6">
        <v>0.2</v>
      </c>
      <c r="E82" s="38">
        <v>7.7</v>
      </c>
      <c r="F82" s="64">
        <f>E82*(1-RDB)</f>
        <v>6.468</v>
      </c>
    </row>
    <row r="83" spans="1:6" ht="13.5" x14ac:dyDescent="0.2">
      <c r="A83" s="20">
        <f t="shared" si="2"/>
        <v>81</v>
      </c>
      <c r="B83" s="25">
        <f t="shared" si="3"/>
        <v>81</v>
      </c>
      <c r="C83" s="19" t="s">
        <v>13</v>
      </c>
      <c r="D83" s="6">
        <v>0.2</v>
      </c>
      <c r="E83" s="38">
        <v>3.65</v>
      </c>
      <c r="F83" s="64">
        <f>E83*(1-RDB)</f>
        <v>3.0659999999999998</v>
      </c>
    </row>
    <row r="84" spans="1:6" ht="13.5" x14ac:dyDescent="0.2">
      <c r="A84" s="20">
        <f t="shared" si="2"/>
        <v>82</v>
      </c>
      <c r="B84" s="25">
        <f t="shared" si="3"/>
        <v>82</v>
      </c>
      <c r="C84" s="19" t="s">
        <v>14</v>
      </c>
      <c r="D84" s="6">
        <v>0.2</v>
      </c>
      <c r="E84" s="38">
        <v>7</v>
      </c>
      <c r="F84" s="64">
        <f>E84*(1-RDB)</f>
        <v>5.88</v>
      </c>
    </row>
    <row r="85" spans="1:6" ht="13.5" x14ac:dyDescent="0.2">
      <c r="A85" s="20">
        <f t="shared" si="2"/>
        <v>83</v>
      </c>
      <c r="B85" s="25">
        <f t="shared" si="3"/>
        <v>83</v>
      </c>
      <c r="C85" s="19" t="s">
        <v>12</v>
      </c>
      <c r="D85" s="6">
        <v>0.2</v>
      </c>
      <c r="E85" s="38">
        <v>10.65</v>
      </c>
      <c r="F85" s="64">
        <f>E85*(1-RDB)</f>
        <v>8.9459999999999997</v>
      </c>
    </row>
    <row r="86" spans="1:6" ht="13.5" x14ac:dyDescent="0.2">
      <c r="A86" s="20">
        <f t="shared" si="2"/>
        <v>84</v>
      </c>
      <c r="B86" s="25">
        <f t="shared" si="3"/>
        <v>84</v>
      </c>
      <c r="C86" s="19" t="s">
        <v>7</v>
      </c>
      <c r="D86" s="6">
        <v>0.2</v>
      </c>
      <c r="E86" s="38">
        <v>5.6</v>
      </c>
      <c r="F86" s="64">
        <f>E86*(1-RDB)</f>
        <v>4.7039999999999997</v>
      </c>
    </row>
    <row r="87" spans="1:6" ht="13.5" x14ac:dyDescent="0.2">
      <c r="A87" s="20">
        <f t="shared" si="2"/>
        <v>85</v>
      </c>
      <c r="B87" s="25">
        <f t="shared" si="3"/>
        <v>85</v>
      </c>
      <c r="C87" s="19" t="s">
        <v>5</v>
      </c>
      <c r="D87" s="6">
        <v>0.2</v>
      </c>
      <c r="E87" s="38">
        <v>10.199999999999999</v>
      </c>
      <c r="F87" s="64">
        <f>E87*(1-RDB)</f>
        <v>8.5679999999999996</v>
      </c>
    </row>
    <row r="88" spans="1:6" ht="13.5" x14ac:dyDescent="0.2">
      <c r="A88" s="20">
        <f t="shared" si="2"/>
        <v>86</v>
      </c>
      <c r="B88" s="25">
        <f t="shared" si="3"/>
        <v>86</v>
      </c>
      <c r="C88" s="19" t="s">
        <v>12</v>
      </c>
      <c r="D88" s="6">
        <v>0.2</v>
      </c>
      <c r="E88" s="38">
        <v>13.5</v>
      </c>
      <c r="F88" s="64">
        <f>E88*(1-RDB)</f>
        <v>11.34</v>
      </c>
    </row>
    <row r="89" spans="1:6" ht="13.5" x14ac:dyDescent="0.2">
      <c r="A89" s="20">
        <f t="shared" si="2"/>
        <v>87</v>
      </c>
      <c r="B89" s="25">
        <f t="shared" si="3"/>
        <v>87</v>
      </c>
      <c r="C89" s="19" t="s">
        <v>15</v>
      </c>
      <c r="D89" s="6">
        <v>0.2</v>
      </c>
      <c r="E89" s="38">
        <v>4.55</v>
      </c>
      <c r="F89" s="64">
        <f>E89*(1-RDB)</f>
        <v>3.8219999999999996</v>
      </c>
    </row>
    <row r="90" spans="1:6" ht="13.5" x14ac:dyDescent="0.2">
      <c r="A90" s="20">
        <f t="shared" si="2"/>
        <v>88</v>
      </c>
      <c r="B90" s="25">
        <f t="shared" si="3"/>
        <v>88</v>
      </c>
      <c r="C90" s="19" t="s">
        <v>47</v>
      </c>
      <c r="D90" s="6">
        <v>0.2</v>
      </c>
      <c r="E90" s="38">
        <v>7</v>
      </c>
      <c r="F90" s="64">
        <f>E90*(1-RDB)</f>
        <v>5.88</v>
      </c>
    </row>
    <row r="91" spans="1:6" ht="13.5" x14ac:dyDescent="0.2">
      <c r="A91" s="20">
        <f t="shared" si="2"/>
        <v>89</v>
      </c>
      <c r="B91" s="25">
        <f t="shared" si="3"/>
        <v>89</v>
      </c>
      <c r="C91" s="19" t="s">
        <v>15</v>
      </c>
      <c r="D91" s="6">
        <v>0.2</v>
      </c>
      <c r="E91" s="38">
        <v>3.4</v>
      </c>
      <c r="F91" s="64">
        <f>E91*(1-RDB)</f>
        <v>2.8559999999999999</v>
      </c>
    </row>
    <row r="92" spans="1:6" ht="13.5" x14ac:dyDescent="0.2">
      <c r="A92" s="20">
        <f t="shared" si="2"/>
        <v>90</v>
      </c>
      <c r="B92" s="25">
        <f t="shared" si="3"/>
        <v>90</v>
      </c>
      <c r="C92" s="19" t="s">
        <v>47</v>
      </c>
      <c r="D92" s="6">
        <v>0.2</v>
      </c>
      <c r="E92" s="38">
        <v>5</v>
      </c>
      <c r="F92" s="64">
        <f>E92*(1-RDB)</f>
        <v>4.2</v>
      </c>
    </row>
    <row r="93" spans="1:6" ht="13.5" x14ac:dyDescent="0.2">
      <c r="A93" s="20">
        <f t="shared" si="2"/>
        <v>91</v>
      </c>
      <c r="B93" s="25">
        <f t="shared" si="3"/>
        <v>91</v>
      </c>
      <c r="C93" s="19" t="s">
        <v>44</v>
      </c>
      <c r="D93" s="6">
        <v>0.2</v>
      </c>
      <c r="E93" s="38">
        <v>5.8</v>
      </c>
      <c r="F93" s="64">
        <f>E93*(1-RDB)</f>
        <v>4.8719999999999999</v>
      </c>
    </row>
    <row r="94" spans="1:6" ht="13.5" x14ac:dyDescent="0.2">
      <c r="A94" s="20">
        <f t="shared" si="2"/>
        <v>92</v>
      </c>
      <c r="B94" s="25">
        <f t="shared" si="3"/>
        <v>92</v>
      </c>
      <c r="C94" s="19" t="s">
        <v>4</v>
      </c>
      <c r="D94" s="6">
        <v>0.2</v>
      </c>
      <c r="E94" s="38">
        <v>4.75</v>
      </c>
      <c r="F94" s="64">
        <f>E94*(1-RDB)</f>
        <v>3.9899999999999998</v>
      </c>
    </row>
    <row r="95" spans="1:6" ht="13.5" x14ac:dyDescent="0.2">
      <c r="A95" s="20">
        <f t="shared" si="2"/>
        <v>93</v>
      </c>
      <c r="B95" s="25">
        <f t="shared" si="3"/>
        <v>93</v>
      </c>
      <c r="C95" s="19" t="s">
        <v>48</v>
      </c>
      <c r="D95" s="6">
        <v>0.2</v>
      </c>
      <c r="E95" s="38">
        <v>9.1999999999999993</v>
      </c>
      <c r="F95" s="64">
        <f>E95*(1-RDB)</f>
        <v>7.7279999999999989</v>
      </c>
    </row>
    <row r="96" spans="1:6" ht="13.5" x14ac:dyDescent="0.2">
      <c r="A96" s="20">
        <f t="shared" si="2"/>
        <v>94</v>
      </c>
      <c r="B96" s="25">
        <f t="shared" si="3"/>
        <v>94</v>
      </c>
      <c r="C96" s="19" t="s">
        <v>35</v>
      </c>
      <c r="D96" s="6">
        <v>0.2</v>
      </c>
      <c r="E96" s="38">
        <v>19</v>
      </c>
      <c r="F96" s="64">
        <f>E96*(1-RDB)</f>
        <v>15.959999999999999</v>
      </c>
    </row>
    <row r="97" spans="1:6" ht="13.5" x14ac:dyDescent="0.2">
      <c r="A97" s="20">
        <f t="shared" si="2"/>
        <v>95</v>
      </c>
      <c r="B97" s="25">
        <f t="shared" si="3"/>
        <v>95</v>
      </c>
      <c r="C97" s="19" t="s">
        <v>12</v>
      </c>
      <c r="D97" s="6">
        <v>0.2</v>
      </c>
      <c r="E97" s="38">
        <v>10.8</v>
      </c>
      <c r="F97" s="64">
        <f>E97*(1-RDB)</f>
        <v>9.072000000000001</v>
      </c>
    </row>
    <row r="98" spans="1:6" ht="13.5" x14ac:dyDescent="0.2">
      <c r="A98" s="20">
        <f t="shared" si="2"/>
        <v>96</v>
      </c>
      <c r="B98" s="25">
        <f t="shared" si="3"/>
        <v>96</v>
      </c>
      <c r="C98" s="19" t="s">
        <v>35</v>
      </c>
      <c r="D98" s="6">
        <v>0.2</v>
      </c>
      <c r="E98" s="38">
        <v>25.6</v>
      </c>
      <c r="F98" s="64">
        <f>E98*(1-RDB)</f>
        <v>21.504000000000001</v>
      </c>
    </row>
    <row r="99" spans="1:6" ht="13.5" x14ac:dyDescent="0.2">
      <c r="A99" s="20">
        <f t="shared" si="2"/>
        <v>97</v>
      </c>
      <c r="B99" s="25">
        <f t="shared" si="3"/>
        <v>97</v>
      </c>
      <c r="C99" s="19" t="s">
        <v>12</v>
      </c>
      <c r="D99" s="6">
        <v>0.2</v>
      </c>
      <c r="E99" s="38">
        <v>14.4</v>
      </c>
      <c r="F99" s="64">
        <f>E99*(1-RDB)</f>
        <v>12.096</v>
      </c>
    </row>
    <row r="100" spans="1:6" ht="13.5" x14ac:dyDescent="0.2">
      <c r="A100" s="20">
        <f t="shared" si="2"/>
        <v>98</v>
      </c>
      <c r="B100" s="25">
        <f t="shared" si="3"/>
        <v>98</v>
      </c>
      <c r="C100" s="19" t="s">
        <v>10</v>
      </c>
      <c r="D100" s="6">
        <v>0.2</v>
      </c>
      <c r="E100" s="38">
        <v>11.9</v>
      </c>
      <c r="F100" s="64">
        <f>E100*(1-RDB)</f>
        <v>9.9960000000000004</v>
      </c>
    </row>
    <row r="101" spans="1:6" ht="13.5" x14ac:dyDescent="0.2">
      <c r="A101" s="20">
        <f t="shared" si="2"/>
        <v>99</v>
      </c>
      <c r="B101" s="25">
        <f t="shared" si="3"/>
        <v>99</v>
      </c>
      <c r="C101" s="19" t="s">
        <v>12</v>
      </c>
      <c r="D101" s="6">
        <v>0.2</v>
      </c>
      <c r="E101" s="38">
        <v>14.4</v>
      </c>
      <c r="F101" s="64">
        <f>E101*(1-RDB)</f>
        <v>12.096</v>
      </c>
    </row>
    <row r="102" spans="1:6" ht="13.5" x14ac:dyDescent="0.2">
      <c r="A102" s="20">
        <f t="shared" si="2"/>
        <v>100</v>
      </c>
      <c r="B102" s="25">
        <f t="shared" si="3"/>
        <v>100</v>
      </c>
      <c r="C102" s="19" t="s">
        <v>10</v>
      </c>
      <c r="D102" s="6">
        <v>0.2</v>
      </c>
      <c r="E102" s="38">
        <v>11.9</v>
      </c>
      <c r="F102" s="64">
        <f>E102*(1-RDB)</f>
        <v>9.9960000000000004</v>
      </c>
    </row>
    <row r="103" spans="1:6" ht="13.5" x14ac:dyDescent="0.2">
      <c r="A103" s="20">
        <f t="shared" si="2"/>
        <v>101</v>
      </c>
      <c r="B103" s="25">
        <f t="shared" si="3"/>
        <v>101</v>
      </c>
      <c r="C103" s="19" t="s">
        <v>10</v>
      </c>
      <c r="D103" s="6">
        <v>0.2</v>
      </c>
      <c r="E103" s="38">
        <v>13.3</v>
      </c>
      <c r="F103" s="64">
        <f>E103*(1-RDB)</f>
        <v>11.172000000000001</v>
      </c>
    </row>
    <row r="104" spans="1:6" ht="13.5" x14ac:dyDescent="0.2">
      <c r="A104" s="20">
        <f t="shared" si="2"/>
        <v>102</v>
      </c>
      <c r="B104" s="25">
        <f t="shared" si="3"/>
        <v>102</v>
      </c>
      <c r="C104" s="19" t="s">
        <v>10</v>
      </c>
      <c r="D104" s="6">
        <v>0.2</v>
      </c>
      <c r="E104" s="38">
        <v>13.3</v>
      </c>
      <c r="F104" s="64">
        <f>E104*(1-RDB)</f>
        <v>11.172000000000001</v>
      </c>
    </row>
    <row r="105" spans="1:6" ht="13.5" x14ac:dyDescent="0.2">
      <c r="A105" s="20">
        <f t="shared" si="2"/>
        <v>103</v>
      </c>
      <c r="B105" s="25">
        <f t="shared" si="3"/>
        <v>103</v>
      </c>
      <c r="C105" s="19" t="s">
        <v>12</v>
      </c>
      <c r="D105" s="6">
        <v>0.2</v>
      </c>
      <c r="E105" s="38">
        <v>12.95</v>
      </c>
      <c r="F105" s="64">
        <f>E105*(1-RDB)</f>
        <v>10.877999999999998</v>
      </c>
    </row>
    <row r="106" spans="1:6" ht="13.5" x14ac:dyDescent="0.2">
      <c r="A106" s="20">
        <f t="shared" si="2"/>
        <v>104</v>
      </c>
      <c r="B106" s="25">
        <f t="shared" si="3"/>
        <v>104</v>
      </c>
      <c r="C106" s="19" t="s">
        <v>10</v>
      </c>
      <c r="D106" s="6">
        <v>0.2</v>
      </c>
      <c r="E106" s="38">
        <v>12.8</v>
      </c>
      <c r="F106" s="64">
        <f>E106*(1-RDB)</f>
        <v>10.752000000000001</v>
      </c>
    </row>
    <row r="107" spans="1:6" ht="13.5" x14ac:dyDescent="0.2">
      <c r="A107" s="20">
        <f t="shared" si="2"/>
        <v>105</v>
      </c>
      <c r="B107" s="25">
        <f t="shared" si="3"/>
        <v>105</v>
      </c>
      <c r="C107" s="19" t="s">
        <v>5</v>
      </c>
      <c r="D107" s="6">
        <v>0.2</v>
      </c>
      <c r="E107" s="38">
        <v>9.6999999999999993</v>
      </c>
      <c r="F107" s="64">
        <f>E107*(1-RDB)</f>
        <v>8.1479999999999997</v>
      </c>
    </row>
    <row r="108" spans="1:6" ht="13.5" x14ac:dyDescent="0.2">
      <c r="A108" s="20">
        <f t="shared" si="2"/>
        <v>106</v>
      </c>
      <c r="B108" s="25">
        <f t="shared" si="3"/>
        <v>106</v>
      </c>
      <c r="C108" s="19" t="s">
        <v>10</v>
      </c>
      <c r="D108" s="6">
        <v>0.2</v>
      </c>
      <c r="E108" s="38">
        <v>14.1</v>
      </c>
      <c r="F108" s="64">
        <f>E108*(1-RDB)</f>
        <v>11.843999999999999</v>
      </c>
    </row>
    <row r="109" spans="1:6" ht="13.5" x14ac:dyDescent="0.2">
      <c r="A109" s="20">
        <f t="shared" si="2"/>
        <v>107</v>
      </c>
      <c r="B109" s="25">
        <f t="shared" si="3"/>
        <v>107</v>
      </c>
      <c r="C109" s="19" t="s">
        <v>4</v>
      </c>
      <c r="D109" s="6">
        <v>0.2</v>
      </c>
      <c r="E109" s="38">
        <v>8.8000000000000007</v>
      </c>
      <c r="F109" s="64">
        <f>E109*(1-RDB)</f>
        <v>7.3920000000000003</v>
      </c>
    </row>
    <row r="110" spans="1:6" ht="13.5" x14ac:dyDescent="0.2">
      <c r="A110" s="20">
        <f t="shared" si="2"/>
        <v>108</v>
      </c>
      <c r="B110" s="25">
        <f t="shared" si="3"/>
        <v>108</v>
      </c>
      <c r="C110" s="19" t="s">
        <v>11</v>
      </c>
      <c r="D110" s="6">
        <v>0.2</v>
      </c>
      <c r="E110" s="38">
        <v>8.9</v>
      </c>
      <c r="F110" s="64">
        <f>E110*(1-RDB)</f>
        <v>7.476</v>
      </c>
    </row>
    <row r="111" spans="1:6" ht="13.5" x14ac:dyDescent="0.2">
      <c r="A111" s="20">
        <f t="shared" si="2"/>
        <v>109</v>
      </c>
      <c r="B111" s="25">
        <f t="shared" si="3"/>
        <v>109</v>
      </c>
      <c r="C111" s="19" t="s">
        <v>10</v>
      </c>
      <c r="D111" s="6">
        <v>0.2</v>
      </c>
      <c r="E111" s="38">
        <v>13.3</v>
      </c>
      <c r="F111" s="64">
        <f>E111*(1-RDB)</f>
        <v>11.172000000000001</v>
      </c>
    </row>
    <row r="112" spans="1:6" ht="13.5" x14ac:dyDescent="0.2">
      <c r="A112" s="20">
        <f t="shared" si="2"/>
        <v>110</v>
      </c>
      <c r="B112" s="25">
        <f t="shared" si="3"/>
        <v>110</v>
      </c>
      <c r="C112" s="21" t="s">
        <v>7</v>
      </c>
      <c r="D112" s="6">
        <v>0.2</v>
      </c>
      <c r="E112" s="39">
        <v>6.1</v>
      </c>
      <c r="F112" s="64">
        <f>E112*(1-RDB)</f>
        <v>5.1239999999999997</v>
      </c>
    </row>
    <row r="113" spans="1:6" ht="13.5" x14ac:dyDescent="0.2">
      <c r="A113" s="20">
        <f t="shared" si="2"/>
        <v>111</v>
      </c>
      <c r="B113" s="25">
        <f t="shared" si="3"/>
        <v>111</v>
      </c>
      <c r="C113" s="19" t="s">
        <v>5</v>
      </c>
      <c r="D113" s="6">
        <v>0.2</v>
      </c>
      <c r="E113" s="38">
        <v>10.5</v>
      </c>
      <c r="F113" s="64">
        <f>E113*(1-RDB)</f>
        <v>8.82</v>
      </c>
    </row>
    <row r="114" spans="1:6" ht="13.5" x14ac:dyDescent="0.2">
      <c r="A114" s="20">
        <f t="shared" si="2"/>
        <v>112</v>
      </c>
      <c r="B114" s="25">
        <f t="shared" si="3"/>
        <v>112</v>
      </c>
      <c r="C114" s="19" t="s">
        <v>7</v>
      </c>
      <c r="D114" s="6">
        <v>0.2</v>
      </c>
      <c r="E114" s="38">
        <v>6.1</v>
      </c>
      <c r="F114" s="64">
        <f>E114*(1-RDB)</f>
        <v>5.1239999999999997</v>
      </c>
    </row>
    <row r="115" spans="1:6" ht="13.5" x14ac:dyDescent="0.2">
      <c r="A115" s="20">
        <f t="shared" si="2"/>
        <v>113</v>
      </c>
      <c r="B115" s="25">
        <f t="shared" si="3"/>
        <v>113</v>
      </c>
      <c r="C115" s="19" t="s">
        <v>7</v>
      </c>
      <c r="D115" s="6">
        <v>0.2</v>
      </c>
      <c r="E115" s="38">
        <v>6.9</v>
      </c>
      <c r="F115" s="64">
        <f>E115*(1-RDB)</f>
        <v>5.7960000000000003</v>
      </c>
    </row>
    <row r="116" spans="1:6" ht="13.5" x14ac:dyDescent="0.2">
      <c r="A116" s="20">
        <f t="shared" si="2"/>
        <v>114</v>
      </c>
      <c r="B116" s="25">
        <f t="shared" si="3"/>
        <v>114</v>
      </c>
      <c r="C116" s="19" t="s">
        <v>5</v>
      </c>
      <c r="D116" s="6">
        <v>0.2</v>
      </c>
      <c r="E116" s="38">
        <v>7.65</v>
      </c>
      <c r="F116" s="64">
        <f>E116*(1-RDB)</f>
        <v>6.4260000000000002</v>
      </c>
    </row>
    <row r="117" spans="1:6" ht="13.5" x14ac:dyDescent="0.2">
      <c r="A117" s="20">
        <f t="shared" si="2"/>
        <v>115</v>
      </c>
      <c r="B117" s="25">
        <f t="shared" si="3"/>
        <v>115</v>
      </c>
      <c r="C117" s="23" t="s">
        <v>49</v>
      </c>
      <c r="D117" s="6">
        <v>0.2</v>
      </c>
      <c r="E117" s="40">
        <v>14.8</v>
      </c>
      <c r="F117" s="64">
        <f>E117*(1-RDB)</f>
        <v>12.432</v>
      </c>
    </row>
    <row r="118" spans="1:6" ht="13.5" x14ac:dyDescent="0.2">
      <c r="A118" s="20">
        <f t="shared" si="2"/>
        <v>116</v>
      </c>
      <c r="B118" s="25">
        <f t="shared" si="3"/>
        <v>116</v>
      </c>
      <c r="C118" s="19" t="s">
        <v>43</v>
      </c>
      <c r="D118" s="6">
        <v>0.2</v>
      </c>
      <c r="E118" s="38">
        <v>12.7</v>
      </c>
      <c r="F118" s="64">
        <f>E118*(1-RDB)</f>
        <v>10.667999999999999</v>
      </c>
    </row>
    <row r="119" spans="1:6" ht="13.5" x14ac:dyDescent="0.2">
      <c r="A119" s="20">
        <f t="shared" si="2"/>
        <v>117</v>
      </c>
      <c r="B119" s="25">
        <f t="shared" si="3"/>
        <v>117</v>
      </c>
      <c r="C119" s="19" t="s">
        <v>43</v>
      </c>
      <c r="D119" s="6">
        <v>0.2</v>
      </c>
      <c r="E119" s="38">
        <v>12.7</v>
      </c>
      <c r="F119" s="64">
        <f>E119*(1-RDB)</f>
        <v>10.667999999999999</v>
      </c>
    </row>
    <row r="120" spans="1:6" ht="13.5" x14ac:dyDescent="0.2">
      <c r="A120" s="20">
        <f t="shared" si="2"/>
        <v>118</v>
      </c>
      <c r="B120" s="25">
        <f t="shared" si="3"/>
        <v>118</v>
      </c>
      <c r="C120" s="19" t="s">
        <v>43</v>
      </c>
      <c r="D120" s="6">
        <v>0.2</v>
      </c>
      <c r="E120" s="38">
        <v>12.7</v>
      </c>
      <c r="F120" s="64">
        <f>E120*(1-RDB)</f>
        <v>10.667999999999999</v>
      </c>
    </row>
    <row r="121" spans="1:6" ht="13.5" x14ac:dyDescent="0.2">
      <c r="A121" s="20">
        <f t="shared" si="2"/>
        <v>119</v>
      </c>
      <c r="B121" s="25">
        <f t="shared" si="3"/>
        <v>119</v>
      </c>
      <c r="C121" s="19" t="s">
        <v>43</v>
      </c>
      <c r="D121" s="6">
        <v>0.2</v>
      </c>
      <c r="E121" s="38">
        <v>12.7</v>
      </c>
      <c r="F121" s="64">
        <f>E121*(1-RDB)</f>
        <v>10.667999999999999</v>
      </c>
    </row>
    <row r="122" spans="1:6" ht="13.5" x14ac:dyDescent="0.2">
      <c r="A122" s="20">
        <f t="shared" si="2"/>
        <v>120</v>
      </c>
      <c r="B122" s="25">
        <f t="shared" si="3"/>
        <v>120</v>
      </c>
      <c r="C122" s="19" t="s">
        <v>43</v>
      </c>
      <c r="D122" s="6">
        <v>0.2</v>
      </c>
      <c r="E122" s="38">
        <v>12.7</v>
      </c>
      <c r="F122" s="64">
        <f>E122*(1-RDB)</f>
        <v>10.667999999999999</v>
      </c>
    </row>
    <row r="123" spans="1:6" ht="13.5" x14ac:dyDescent="0.2">
      <c r="A123" s="20">
        <f t="shared" si="2"/>
        <v>121</v>
      </c>
      <c r="B123" s="25">
        <f t="shared" si="3"/>
        <v>121</v>
      </c>
      <c r="C123" s="19" t="s">
        <v>50</v>
      </c>
      <c r="D123" s="6">
        <v>0.2</v>
      </c>
      <c r="E123" s="38">
        <v>10.35</v>
      </c>
      <c r="F123" s="64">
        <f>E123*(1-RDB)</f>
        <v>8.6939999999999991</v>
      </c>
    </row>
    <row r="124" spans="1:6" ht="13.5" x14ac:dyDescent="0.2">
      <c r="A124" s="20">
        <f t="shared" si="2"/>
        <v>122</v>
      </c>
      <c r="B124" s="25">
        <f t="shared" si="3"/>
        <v>122</v>
      </c>
      <c r="C124" s="19" t="s">
        <v>51</v>
      </c>
      <c r="D124" s="6">
        <v>0.2</v>
      </c>
      <c r="E124" s="38">
        <v>13.95</v>
      </c>
      <c r="F124" s="64">
        <f>E124*(1-RDB)</f>
        <v>11.717999999999998</v>
      </c>
    </row>
    <row r="125" spans="1:6" ht="13.5" x14ac:dyDescent="0.2">
      <c r="A125" s="20">
        <f t="shared" si="2"/>
        <v>123</v>
      </c>
      <c r="B125" s="25">
        <f t="shared" si="3"/>
        <v>123</v>
      </c>
      <c r="C125" s="19" t="s">
        <v>51</v>
      </c>
      <c r="D125" s="6">
        <v>0.2</v>
      </c>
      <c r="E125" s="38">
        <v>13.95</v>
      </c>
      <c r="F125" s="64">
        <f>E125*(1-RDB)</f>
        <v>11.717999999999998</v>
      </c>
    </row>
    <row r="126" spans="1:6" ht="13.5" x14ac:dyDescent="0.2">
      <c r="A126" s="20">
        <f t="shared" si="2"/>
        <v>124</v>
      </c>
      <c r="B126" s="25">
        <f t="shared" si="3"/>
        <v>124</v>
      </c>
      <c r="C126" s="19" t="s">
        <v>51</v>
      </c>
      <c r="D126" s="6">
        <v>0.2</v>
      </c>
      <c r="E126" s="38">
        <v>13.95</v>
      </c>
      <c r="F126" s="64">
        <f>E126*(1-RDB)</f>
        <v>11.717999999999998</v>
      </c>
    </row>
    <row r="127" spans="1:6" ht="13.5" x14ac:dyDescent="0.2">
      <c r="A127" s="20">
        <f t="shared" si="2"/>
        <v>125</v>
      </c>
      <c r="B127" s="25">
        <f t="shared" si="3"/>
        <v>125</v>
      </c>
      <c r="C127" s="19" t="s">
        <v>51</v>
      </c>
      <c r="D127" s="6">
        <v>0.2</v>
      </c>
      <c r="E127" s="38">
        <v>13.95</v>
      </c>
      <c r="F127" s="64">
        <f>E127*(1-RDB)</f>
        <v>11.717999999999998</v>
      </c>
    </row>
    <row r="128" spans="1:6" ht="13.5" x14ac:dyDescent="0.2">
      <c r="A128" s="20">
        <f t="shared" si="2"/>
        <v>126</v>
      </c>
      <c r="B128" s="25">
        <f t="shared" si="3"/>
        <v>126</v>
      </c>
      <c r="C128" s="19" t="s">
        <v>51</v>
      </c>
      <c r="D128" s="6">
        <v>0.2</v>
      </c>
      <c r="E128" s="38">
        <v>13.95</v>
      </c>
      <c r="F128" s="64">
        <f>E128*(1-RDB)</f>
        <v>11.717999999999998</v>
      </c>
    </row>
    <row r="129" spans="1:6" ht="13.5" x14ac:dyDescent="0.2">
      <c r="A129" s="20">
        <f t="shared" si="2"/>
        <v>127</v>
      </c>
      <c r="B129" s="25">
        <f t="shared" si="3"/>
        <v>127</v>
      </c>
      <c r="C129" s="19" t="s">
        <v>51</v>
      </c>
      <c r="D129" s="6">
        <v>0.2</v>
      </c>
      <c r="E129" s="38">
        <v>13.95</v>
      </c>
      <c r="F129" s="64">
        <f>E129*(1-RDB)</f>
        <v>11.717999999999998</v>
      </c>
    </row>
    <row r="130" spans="1:6" ht="13.5" x14ac:dyDescent="0.2">
      <c r="A130" s="20">
        <f t="shared" si="2"/>
        <v>128</v>
      </c>
      <c r="B130" s="25">
        <f t="shared" si="3"/>
        <v>128</v>
      </c>
      <c r="C130" s="19" t="s">
        <v>51</v>
      </c>
      <c r="D130" s="6">
        <v>0.2</v>
      </c>
      <c r="E130" s="38">
        <v>13.95</v>
      </c>
      <c r="F130" s="64">
        <f>E130*(1-RDB)</f>
        <v>11.717999999999998</v>
      </c>
    </row>
    <row r="131" spans="1:6" ht="13.5" x14ac:dyDescent="0.2">
      <c r="A131" s="20">
        <f t="shared" si="2"/>
        <v>129</v>
      </c>
      <c r="B131" s="25">
        <f t="shared" si="3"/>
        <v>129</v>
      </c>
      <c r="C131" s="19" t="s">
        <v>51</v>
      </c>
      <c r="D131" s="6">
        <v>0.2</v>
      </c>
      <c r="E131" s="38">
        <v>13.95</v>
      </c>
      <c r="F131" s="64">
        <f>E131*(1-RDB)</f>
        <v>11.717999999999998</v>
      </c>
    </row>
    <row r="132" spans="1:6" ht="13.5" x14ac:dyDescent="0.2">
      <c r="A132" s="20">
        <f t="shared" si="2"/>
        <v>130</v>
      </c>
      <c r="B132" s="25">
        <f t="shared" si="3"/>
        <v>130</v>
      </c>
      <c r="C132" s="19" t="s">
        <v>51</v>
      </c>
      <c r="D132" s="6">
        <v>0.2</v>
      </c>
      <c r="E132" s="38">
        <v>13.95</v>
      </c>
      <c r="F132" s="64">
        <f>E132*(1-RDB)</f>
        <v>11.717999999999998</v>
      </c>
    </row>
    <row r="133" spans="1:6" ht="13.5" x14ac:dyDescent="0.2">
      <c r="A133" s="20">
        <f t="shared" ref="A133:A196" si="4">A132+1</f>
        <v>131</v>
      </c>
      <c r="B133" s="25">
        <f t="shared" ref="B133:B196" si="5">B132+1</f>
        <v>131</v>
      </c>
      <c r="C133" s="19" t="s">
        <v>51</v>
      </c>
      <c r="D133" s="6">
        <v>0.2</v>
      </c>
      <c r="E133" s="38">
        <v>13.95</v>
      </c>
      <c r="F133" s="64">
        <f>E133*(1-RDB)</f>
        <v>11.717999999999998</v>
      </c>
    </row>
    <row r="134" spans="1:6" ht="13.5" x14ac:dyDescent="0.2">
      <c r="A134" s="20">
        <f t="shared" si="4"/>
        <v>132</v>
      </c>
      <c r="B134" s="25">
        <f t="shared" si="5"/>
        <v>132</v>
      </c>
      <c r="C134" s="19" t="s">
        <v>52</v>
      </c>
      <c r="D134" s="6">
        <v>0.2</v>
      </c>
      <c r="E134" s="38">
        <v>10.35</v>
      </c>
      <c r="F134" s="64">
        <f>E134*(1-RDB)</f>
        <v>8.6939999999999991</v>
      </c>
    </row>
    <row r="135" spans="1:6" ht="13.5" x14ac:dyDescent="0.2">
      <c r="A135" s="20">
        <f t="shared" si="4"/>
        <v>133</v>
      </c>
      <c r="B135" s="25">
        <f t="shared" si="5"/>
        <v>133</v>
      </c>
      <c r="C135" s="19" t="s">
        <v>52</v>
      </c>
      <c r="D135" s="6">
        <v>0.2</v>
      </c>
      <c r="E135" s="38">
        <v>10.35</v>
      </c>
      <c r="F135" s="64">
        <f>E135*(1-RDB)</f>
        <v>8.6939999999999991</v>
      </c>
    </row>
    <row r="136" spans="1:6" ht="13.5" x14ac:dyDescent="0.2">
      <c r="A136" s="20">
        <f t="shared" si="4"/>
        <v>134</v>
      </c>
      <c r="B136" s="25">
        <f t="shared" si="5"/>
        <v>134</v>
      </c>
      <c r="C136" s="19" t="s">
        <v>52</v>
      </c>
      <c r="D136" s="6">
        <v>0.2</v>
      </c>
      <c r="E136" s="38">
        <v>10.35</v>
      </c>
      <c r="F136" s="64">
        <f>E136*(1-RDB)</f>
        <v>8.6939999999999991</v>
      </c>
    </row>
    <row r="137" spans="1:6" ht="13.5" x14ac:dyDescent="0.2">
      <c r="A137" s="20">
        <f t="shared" si="4"/>
        <v>135</v>
      </c>
      <c r="B137" s="25">
        <f t="shared" si="5"/>
        <v>135</v>
      </c>
      <c r="C137" s="19" t="s">
        <v>53</v>
      </c>
      <c r="D137" s="6">
        <v>0.2</v>
      </c>
      <c r="E137" s="38">
        <v>14.7</v>
      </c>
      <c r="F137" s="64">
        <f>E137*(1-RDB)</f>
        <v>12.347999999999999</v>
      </c>
    </row>
    <row r="138" spans="1:6" ht="13.5" x14ac:dyDescent="0.2">
      <c r="A138" s="20">
        <f t="shared" si="4"/>
        <v>136</v>
      </c>
      <c r="B138" s="25">
        <f t="shared" si="5"/>
        <v>136</v>
      </c>
      <c r="C138" s="19" t="s">
        <v>53</v>
      </c>
      <c r="D138" s="6">
        <v>0.2</v>
      </c>
      <c r="E138" s="38">
        <v>14.7</v>
      </c>
      <c r="F138" s="64">
        <f>E138*(1-RDB)</f>
        <v>12.347999999999999</v>
      </c>
    </row>
    <row r="139" spans="1:6" ht="13.5" x14ac:dyDescent="0.2">
      <c r="A139" s="20">
        <f t="shared" si="4"/>
        <v>137</v>
      </c>
      <c r="B139" s="25">
        <f t="shared" si="5"/>
        <v>137</v>
      </c>
      <c r="C139" s="19" t="s">
        <v>53</v>
      </c>
      <c r="D139" s="6">
        <v>0.2</v>
      </c>
      <c r="E139" s="38">
        <v>14.7</v>
      </c>
      <c r="F139" s="64">
        <f>E139*(1-RDB)</f>
        <v>12.347999999999999</v>
      </c>
    </row>
    <row r="140" spans="1:6" ht="13.5" x14ac:dyDescent="0.2">
      <c r="A140" s="20">
        <f t="shared" si="4"/>
        <v>138</v>
      </c>
      <c r="B140" s="25">
        <f t="shared" si="5"/>
        <v>138</v>
      </c>
      <c r="C140" s="19" t="s">
        <v>54</v>
      </c>
      <c r="D140" s="6">
        <v>0.2</v>
      </c>
      <c r="E140" s="38">
        <v>10.199999999999999</v>
      </c>
      <c r="F140" s="64">
        <f>E140*(1-RDB)</f>
        <v>8.5679999999999996</v>
      </c>
    </row>
    <row r="141" spans="1:6" ht="13.5" x14ac:dyDescent="0.2">
      <c r="A141" s="20">
        <f t="shared" si="4"/>
        <v>139</v>
      </c>
      <c r="B141" s="25">
        <f t="shared" si="5"/>
        <v>139</v>
      </c>
      <c r="C141" s="19" t="s">
        <v>55</v>
      </c>
      <c r="D141" s="6">
        <v>0.2</v>
      </c>
      <c r="E141" s="38">
        <v>10.199999999999999</v>
      </c>
      <c r="F141" s="64">
        <f>E141*(1-RDB)</f>
        <v>8.5679999999999996</v>
      </c>
    </row>
    <row r="142" spans="1:6" ht="13.5" x14ac:dyDescent="0.2">
      <c r="A142" s="20">
        <f t="shared" si="4"/>
        <v>140</v>
      </c>
      <c r="B142" s="25">
        <f t="shared" si="5"/>
        <v>140</v>
      </c>
      <c r="C142" s="19" t="s">
        <v>56</v>
      </c>
      <c r="D142" s="6">
        <v>0.2</v>
      </c>
      <c r="E142" s="38">
        <v>12.75</v>
      </c>
      <c r="F142" s="64">
        <f>E142*(1-RDB)</f>
        <v>10.709999999999999</v>
      </c>
    </row>
    <row r="143" spans="1:6" ht="13.5" x14ac:dyDescent="0.2">
      <c r="A143" s="20">
        <f t="shared" si="4"/>
        <v>141</v>
      </c>
      <c r="B143" s="25">
        <f t="shared" si="5"/>
        <v>141</v>
      </c>
      <c r="C143" s="19" t="s">
        <v>56</v>
      </c>
      <c r="D143" s="6">
        <v>0.2</v>
      </c>
      <c r="E143" s="38">
        <v>12.75</v>
      </c>
      <c r="F143" s="64">
        <f>E143*(1-RDB)</f>
        <v>10.709999999999999</v>
      </c>
    </row>
    <row r="144" spans="1:6" ht="13.5" x14ac:dyDescent="0.2">
      <c r="A144" s="20">
        <f t="shared" si="4"/>
        <v>142</v>
      </c>
      <c r="B144" s="25">
        <f t="shared" si="5"/>
        <v>142</v>
      </c>
      <c r="C144" s="19" t="s">
        <v>4</v>
      </c>
      <c r="D144" s="6">
        <v>0.2</v>
      </c>
      <c r="E144" s="38">
        <v>12.3</v>
      </c>
      <c r="F144" s="64">
        <f>E144*(1-RDB)</f>
        <v>10.332000000000001</v>
      </c>
    </row>
    <row r="145" spans="1:6" ht="13.5" x14ac:dyDescent="0.2">
      <c r="A145" s="20">
        <f t="shared" si="4"/>
        <v>143</v>
      </c>
      <c r="B145" s="25">
        <f t="shared" si="5"/>
        <v>143</v>
      </c>
      <c r="C145" s="19" t="s">
        <v>4</v>
      </c>
      <c r="D145" s="6">
        <v>0.2</v>
      </c>
      <c r="E145" s="38">
        <v>12.3</v>
      </c>
      <c r="F145" s="64">
        <f>E145*(1-RDB)</f>
        <v>10.332000000000001</v>
      </c>
    </row>
    <row r="146" spans="1:6" ht="13.5" x14ac:dyDescent="0.2">
      <c r="A146" s="20">
        <f t="shared" si="4"/>
        <v>144</v>
      </c>
      <c r="B146" s="25">
        <f t="shared" si="5"/>
        <v>144</v>
      </c>
      <c r="C146" s="19" t="s">
        <v>4</v>
      </c>
      <c r="D146" s="6">
        <v>0.2</v>
      </c>
      <c r="E146" s="38">
        <v>12.3</v>
      </c>
      <c r="F146" s="64">
        <f>E146*(1-RDB)</f>
        <v>10.332000000000001</v>
      </c>
    </row>
    <row r="147" spans="1:6" ht="13.5" x14ac:dyDescent="0.2">
      <c r="A147" s="20">
        <f t="shared" si="4"/>
        <v>145</v>
      </c>
      <c r="B147" s="25">
        <f t="shared" si="5"/>
        <v>145</v>
      </c>
      <c r="C147" s="19" t="s">
        <v>4</v>
      </c>
      <c r="D147" s="6">
        <v>0.2</v>
      </c>
      <c r="E147" s="38">
        <v>12.3</v>
      </c>
      <c r="F147" s="64">
        <f>E147*(1-RDB)</f>
        <v>10.332000000000001</v>
      </c>
    </row>
    <row r="148" spans="1:6" ht="13.5" x14ac:dyDescent="0.2">
      <c r="A148" s="20">
        <f t="shared" si="4"/>
        <v>146</v>
      </c>
      <c r="B148" s="25">
        <f t="shared" si="5"/>
        <v>146</v>
      </c>
      <c r="C148" s="19" t="s">
        <v>4</v>
      </c>
      <c r="D148" s="6">
        <v>0.2</v>
      </c>
      <c r="E148" s="38">
        <v>12.3</v>
      </c>
      <c r="F148" s="64">
        <f>E148*(1-RDB)</f>
        <v>10.332000000000001</v>
      </c>
    </row>
    <row r="149" spans="1:6" ht="13.5" x14ac:dyDescent="0.2">
      <c r="A149" s="20">
        <f t="shared" si="4"/>
        <v>147</v>
      </c>
      <c r="B149" s="25">
        <f t="shared" si="5"/>
        <v>147</v>
      </c>
      <c r="C149" s="19" t="s">
        <v>4</v>
      </c>
      <c r="D149" s="6">
        <v>0.2</v>
      </c>
      <c r="E149" s="38">
        <v>12.3</v>
      </c>
      <c r="F149" s="64">
        <f>E149*(1-RDB)</f>
        <v>10.332000000000001</v>
      </c>
    </row>
    <row r="150" spans="1:6" ht="13.5" x14ac:dyDescent="0.2">
      <c r="A150" s="20">
        <f t="shared" si="4"/>
        <v>148</v>
      </c>
      <c r="B150" s="25">
        <f t="shared" si="5"/>
        <v>148</v>
      </c>
      <c r="C150" s="19" t="s">
        <v>3</v>
      </c>
      <c r="D150" s="6">
        <v>0.2</v>
      </c>
      <c r="E150" s="38">
        <v>17.3</v>
      </c>
      <c r="F150" s="64">
        <f>E150*(1-RDB)</f>
        <v>14.532</v>
      </c>
    </row>
    <row r="151" spans="1:6" ht="13.5" x14ac:dyDescent="0.2">
      <c r="A151" s="20">
        <f t="shared" si="4"/>
        <v>149</v>
      </c>
      <c r="B151" s="25">
        <f t="shared" si="5"/>
        <v>149</v>
      </c>
      <c r="C151" s="19" t="s">
        <v>5</v>
      </c>
      <c r="D151" s="6">
        <v>0.2</v>
      </c>
      <c r="E151" s="38">
        <v>13.9</v>
      </c>
      <c r="F151" s="64">
        <f>E151*(1-RDB)</f>
        <v>11.676</v>
      </c>
    </row>
    <row r="152" spans="1:6" ht="13.5" x14ac:dyDescent="0.2">
      <c r="A152" s="20">
        <f t="shared" si="4"/>
        <v>150</v>
      </c>
      <c r="B152" s="25">
        <f t="shared" si="5"/>
        <v>150</v>
      </c>
      <c r="C152" s="19" t="s">
        <v>10</v>
      </c>
      <c r="D152" s="6">
        <v>0.2</v>
      </c>
      <c r="E152" s="38">
        <v>16.45</v>
      </c>
      <c r="F152" s="64">
        <f>E152*(1-RDB)</f>
        <v>13.818</v>
      </c>
    </row>
    <row r="153" spans="1:6" ht="13.5" x14ac:dyDescent="0.2">
      <c r="A153" s="20">
        <f t="shared" si="4"/>
        <v>151</v>
      </c>
      <c r="B153" s="25">
        <f t="shared" si="5"/>
        <v>151</v>
      </c>
      <c r="C153" s="19" t="s">
        <v>3</v>
      </c>
      <c r="D153" s="6">
        <v>0.2</v>
      </c>
      <c r="E153" s="38">
        <v>17.3</v>
      </c>
      <c r="F153" s="64">
        <f>E153*(1-RDB)</f>
        <v>14.532</v>
      </c>
    </row>
    <row r="154" spans="1:6" ht="13.5" x14ac:dyDescent="0.2">
      <c r="A154" s="20">
        <f t="shared" si="4"/>
        <v>152</v>
      </c>
      <c r="B154" s="25">
        <f t="shared" si="5"/>
        <v>152</v>
      </c>
      <c r="C154" s="19" t="s">
        <v>5</v>
      </c>
      <c r="D154" s="6">
        <v>0.2</v>
      </c>
      <c r="E154" s="38">
        <v>13.9</v>
      </c>
      <c r="F154" s="64">
        <f>E154*(1-RDB)</f>
        <v>11.676</v>
      </c>
    </row>
    <row r="155" spans="1:6" ht="13.5" x14ac:dyDescent="0.2">
      <c r="A155" s="20">
        <f t="shared" si="4"/>
        <v>153</v>
      </c>
      <c r="B155" s="25">
        <f t="shared" si="5"/>
        <v>153</v>
      </c>
      <c r="C155" s="19" t="s">
        <v>10</v>
      </c>
      <c r="D155" s="6">
        <v>0.2</v>
      </c>
      <c r="E155" s="38">
        <v>16.45</v>
      </c>
      <c r="F155" s="64">
        <f>E155*(1-RDB)</f>
        <v>13.818</v>
      </c>
    </row>
    <row r="156" spans="1:6" ht="13.5" x14ac:dyDescent="0.2">
      <c r="A156" s="20">
        <f t="shared" si="4"/>
        <v>154</v>
      </c>
      <c r="B156" s="25">
        <f t="shared" si="5"/>
        <v>154</v>
      </c>
      <c r="C156" s="19" t="s">
        <v>6</v>
      </c>
      <c r="D156" s="6">
        <v>0.2</v>
      </c>
      <c r="E156" s="38">
        <v>10.3</v>
      </c>
      <c r="F156" s="64">
        <f>E156*(1-RDB)</f>
        <v>8.652000000000001</v>
      </c>
    </row>
    <row r="157" spans="1:6" ht="13.5" x14ac:dyDescent="0.2">
      <c r="A157" s="20">
        <f t="shared" si="4"/>
        <v>155</v>
      </c>
      <c r="B157" s="25">
        <f t="shared" si="5"/>
        <v>155</v>
      </c>
      <c r="C157" s="19" t="s">
        <v>43</v>
      </c>
      <c r="D157" s="6">
        <v>0.2</v>
      </c>
      <c r="E157" s="38">
        <v>10.050000000000001</v>
      </c>
      <c r="F157" s="64">
        <f>E157*(1-RDB)</f>
        <v>8.4420000000000002</v>
      </c>
    </row>
    <row r="158" spans="1:6" ht="13.5" x14ac:dyDescent="0.2">
      <c r="A158" s="20">
        <f t="shared" si="4"/>
        <v>156</v>
      </c>
      <c r="B158" s="25">
        <f t="shared" si="5"/>
        <v>156</v>
      </c>
      <c r="C158" s="19" t="s">
        <v>43</v>
      </c>
      <c r="D158" s="6">
        <v>0.2</v>
      </c>
      <c r="E158" s="38">
        <v>10.050000000000001</v>
      </c>
      <c r="F158" s="64">
        <f>E158*(1-RDB)</f>
        <v>8.4420000000000002</v>
      </c>
    </row>
    <row r="159" spans="1:6" ht="13.5" x14ac:dyDescent="0.2">
      <c r="A159" s="20">
        <f t="shared" si="4"/>
        <v>157</v>
      </c>
      <c r="B159" s="25">
        <f t="shared" si="5"/>
        <v>157</v>
      </c>
      <c r="C159" s="19" t="s">
        <v>4</v>
      </c>
      <c r="D159" s="6">
        <v>0.2</v>
      </c>
      <c r="E159" s="38">
        <v>11.55</v>
      </c>
      <c r="F159" s="64">
        <f>E159*(1-RDB)</f>
        <v>9.702</v>
      </c>
    </row>
    <row r="160" spans="1:6" ht="13.5" x14ac:dyDescent="0.2">
      <c r="A160" s="20">
        <f t="shared" si="4"/>
        <v>158</v>
      </c>
      <c r="B160" s="25">
        <f t="shared" si="5"/>
        <v>158</v>
      </c>
      <c r="C160" s="19" t="s">
        <v>4</v>
      </c>
      <c r="D160" s="6">
        <v>0.2</v>
      </c>
      <c r="E160" s="38">
        <v>11.55</v>
      </c>
      <c r="F160" s="64">
        <f>E160*(1-RDB)</f>
        <v>9.702</v>
      </c>
    </row>
    <row r="161" spans="1:6" ht="13.5" x14ac:dyDescent="0.2">
      <c r="A161" s="20">
        <f t="shared" si="4"/>
        <v>159</v>
      </c>
      <c r="B161" s="25">
        <f t="shared" si="5"/>
        <v>159</v>
      </c>
      <c r="C161" s="19" t="s">
        <v>4</v>
      </c>
      <c r="D161" s="6">
        <v>0.2</v>
      </c>
      <c r="E161" s="38">
        <v>11.55</v>
      </c>
      <c r="F161" s="64">
        <f>E161*(1-RDB)</f>
        <v>9.702</v>
      </c>
    </row>
    <row r="162" spans="1:6" ht="13.5" x14ac:dyDescent="0.2">
      <c r="A162" s="20">
        <f t="shared" si="4"/>
        <v>160</v>
      </c>
      <c r="B162" s="25">
        <f t="shared" si="5"/>
        <v>160</v>
      </c>
      <c r="C162" s="19" t="s">
        <v>10</v>
      </c>
      <c r="D162" s="6">
        <v>0.2</v>
      </c>
      <c r="E162" s="38">
        <v>17.149999999999999</v>
      </c>
      <c r="F162" s="64">
        <f>E162*(1-RDB)</f>
        <v>14.405999999999999</v>
      </c>
    </row>
    <row r="163" spans="1:6" ht="13.5" x14ac:dyDescent="0.2">
      <c r="A163" s="20">
        <f t="shared" si="4"/>
        <v>161</v>
      </c>
      <c r="B163" s="25">
        <f t="shared" si="5"/>
        <v>161</v>
      </c>
      <c r="C163" s="19" t="s">
        <v>10</v>
      </c>
      <c r="D163" s="6">
        <v>0.2</v>
      </c>
      <c r="E163" s="38">
        <v>15.4</v>
      </c>
      <c r="F163" s="64">
        <f>E163*(1-RDB)</f>
        <v>12.936</v>
      </c>
    </row>
    <row r="164" spans="1:6" ht="13.5" x14ac:dyDescent="0.2">
      <c r="A164" s="20">
        <f t="shared" si="4"/>
        <v>162</v>
      </c>
      <c r="B164" s="25">
        <f t="shared" si="5"/>
        <v>162</v>
      </c>
      <c r="C164" s="19" t="s">
        <v>52</v>
      </c>
      <c r="D164" s="6">
        <v>0.2</v>
      </c>
      <c r="E164" s="38">
        <v>6.05</v>
      </c>
      <c r="F164" s="64">
        <f>E164*(1-RDB)</f>
        <v>5.0819999999999999</v>
      </c>
    </row>
    <row r="165" spans="1:6" ht="13.5" x14ac:dyDescent="0.2">
      <c r="A165" s="20">
        <f t="shared" si="4"/>
        <v>163</v>
      </c>
      <c r="B165" s="25">
        <f t="shared" si="5"/>
        <v>163</v>
      </c>
      <c r="C165" s="19" t="s">
        <v>4</v>
      </c>
      <c r="D165" s="6">
        <v>0.2</v>
      </c>
      <c r="E165" s="38">
        <v>11.2</v>
      </c>
      <c r="F165" s="64">
        <f>E165*(1-RDB)</f>
        <v>9.4079999999999995</v>
      </c>
    </row>
    <row r="166" spans="1:6" ht="13.5" x14ac:dyDescent="0.2">
      <c r="A166" s="20">
        <f t="shared" si="4"/>
        <v>164</v>
      </c>
      <c r="B166" s="25">
        <f t="shared" si="5"/>
        <v>164</v>
      </c>
      <c r="C166" s="19" t="s">
        <v>10</v>
      </c>
      <c r="D166" s="6">
        <v>0.2</v>
      </c>
      <c r="E166" s="38">
        <v>14.5</v>
      </c>
      <c r="F166" s="64">
        <f>E166*(1-RDB)</f>
        <v>12.18</v>
      </c>
    </row>
    <row r="167" spans="1:6" ht="13.5" x14ac:dyDescent="0.2">
      <c r="A167" s="20">
        <f t="shared" si="4"/>
        <v>165</v>
      </c>
      <c r="B167" s="25">
        <f t="shared" si="5"/>
        <v>165</v>
      </c>
      <c r="C167" s="19" t="s">
        <v>7</v>
      </c>
      <c r="D167" s="6">
        <v>0.2</v>
      </c>
      <c r="E167" s="38">
        <v>12</v>
      </c>
      <c r="F167" s="64">
        <f>E167*(1-RDB)</f>
        <v>10.08</v>
      </c>
    </row>
    <row r="168" spans="1:6" ht="13.5" x14ac:dyDescent="0.2">
      <c r="A168" s="20">
        <f t="shared" si="4"/>
        <v>166</v>
      </c>
      <c r="B168" s="25">
        <f t="shared" si="5"/>
        <v>166</v>
      </c>
      <c r="C168" s="19" t="s">
        <v>7</v>
      </c>
      <c r="D168" s="6">
        <v>0.2</v>
      </c>
      <c r="E168" s="38">
        <v>12</v>
      </c>
      <c r="F168" s="64">
        <f>E168*(1-RDB)</f>
        <v>10.08</v>
      </c>
    </row>
    <row r="169" spans="1:6" ht="13.5" x14ac:dyDescent="0.2">
      <c r="A169" s="20">
        <f t="shared" si="4"/>
        <v>167</v>
      </c>
      <c r="B169" s="25">
        <f t="shared" si="5"/>
        <v>167</v>
      </c>
      <c r="C169" s="19" t="s">
        <v>4</v>
      </c>
      <c r="D169" s="6">
        <v>0.2</v>
      </c>
      <c r="E169" s="38">
        <v>12</v>
      </c>
      <c r="F169" s="64">
        <f>E169*(1-RDB)</f>
        <v>10.08</v>
      </c>
    </row>
    <row r="170" spans="1:6" ht="13.5" x14ac:dyDescent="0.2">
      <c r="A170" s="20">
        <f t="shared" si="4"/>
        <v>168</v>
      </c>
      <c r="B170" s="25">
        <f t="shared" si="5"/>
        <v>168</v>
      </c>
      <c r="C170" s="19" t="s">
        <v>5</v>
      </c>
      <c r="D170" s="6">
        <v>0.2</v>
      </c>
      <c r="E170" s="38">
        <v>13.9</v>
      </c>
      <c r="F170" s="64">
        <f>E170*(1-RDB)</f>
        <v>11.676</v>
      </c>
    </row>
    <row r="171" spans="1:6" ht="13.5" x14ac:dyDescent="0.2">
      <c r="A171" s="20">
        <f t="shared" si="4"/>
        <v>169</v>
      </c>
      <c r="B171" s="25">
        <f t="shared" si="5"/>
        <v>169</v>
      </c>
      <c r="C171" s="19" t="s">
        <v>44</v>
      </c>
      <c r="D171" s="6">
        <v>0.2</v>
      </c>
      <c r="E171" s="38">
        <v>6.5</v>
      </c>
      <c r="F171" s="64">
        <f>E171*(1-RDB)</f>
        <v>5.46</v>
      </c>
    </row>
    <row r="172" spans="1:6" ht="13.5" x14ac:dyDescent="0.2">
      <c r="A172" s="20">
        <f t="shared" si="4"/>
        <v>170</v>
      </c>
      <c r="B172" s="25">
        <f t="shared" si="5"/>
        <v>170</v>
      </c>
      <c r="C172" s="19" t="s">
        <v>51</v>
      </c>
      <c r="D172" s="6">
        <v>0.2</v>
      </c>
      <c r="E172" s="38">
        <v>15.3</v>
      </c>
      <c r="F172" s="64">
        <f>E172*(1-RDB)</f>
        <v>12.852</v>
      </c>
    </row>
    <row r="173" spans="1:6" ht="13.5" x14ac:dyDescent="0.2">
      <c r="A173" s="20">
        <f t="shared" si="4"/>
        <v>171</v>
      </c>
      <c r="B173" s="25">
        <f t="shared" si="5"/>
        <v>171</v>
      </c>
      <c r="C173" s="19" t="s">
        <v>51</v>
      </c>
      <c r="D173" s="6">
        <v>0.2</v>
      </c>
      <c r="E173" s="38">
        <v>15.3</v>
      </c>
      <c r="F173" s="64">
        <f>E173*(1-RDB)</f>
        <v>12.852</v>
      </c>
    </row>
    <row r="174" spans="1:6" ht="13.5" x14ac:dyDescent="0.2">
      <c r="A174" s="20">
        <f t="shared" si="4"/>
        <v>172</v>
      </c>
      <c r="B174" s="25">
        <f t="shared" si="5"/>
        <v>172</v>
      </c>
      <c r="C174" s="19" t="s">
        <v>5</v>
      </c>
      <c r="D174" s="6">
        <v>0.2</v>
      </c>
      <c r="E174" s="38">
        <v>12.5</v>
      </c>
      <c r="F174" s="64">
        <f>E174*(1-RDB)</f>
        <v>10.5</v>
      </c>
    </row>
    <row r="175" spans="1:6" ht="13.5" x14ac:dyDescent="0.2">
      <c r="A175" s="20">
        <f t="shared" si="4"/>
        <v>173</v>
      </c>
      <c r="B175" s="25">
        <f t="shared" si="5"/>
        <v>173</v>
      </c>
      <c r="C175" s="19" t="s">
        <v>12</v>
      </c>
      <c r="D175" s="6">
        <v>0.2</v>
      </c>
      <c r="E175" s="38">
        <v>14.35</v>
      </c>
      <c r="F175" s="64">
        <f>E175*(1-RDB)</f>
        <v>12.053999999999998</v>
      </c>
    </row>
    <row r="176" spans="1:6" ht="13.5" x14ac:dyDescent="0.2">
      <c r="A176" s="20">
        <f t="shared" si="4"/>
        <v>174</v>
      </c>
      <c r="B176" s="25">
        <f t="shared" si="5"/>
        <v>174</v>
      </c>
      <c r="C176" s="19" t="s">
        <v>57</v>
      </c>
      <c r="D176" s="6">
        <v>0.2</v>
      </c>
      <c r="E176" s="38">
        <v>11.3</v>
      </c>
      <c r="F176" s="64">
        <f>E176*(1-RDB)</f>
        <v>9.4920000000000009</v>
      </c>
    </row>
    <row r="177" spans="1:6" ht="13.5" x14ac:dyDescent="0.2">
      <c r="A177" s="20">
        <f t="shared" si="4"/>
        <v>175</v>
      </c>
      <c r="B177" s="25">
        <f t="shared" si="5"/>
        <v>175</v>
      </c>
      <c r="C177" s="19" t="s">
        <v>4</v>
      </c>
      <c r="D177" s="6">
        <v>0.2</v>
      </c>
      <c r="E177" s="39">
        <v>2.7</v>
      </c>
      <c r="F177" s="64">
        <f>E177*(1-RDB)</f>
        <v>2.2680000000000002</v>
      </c>
    </row>
    <row r="178" spans="1:6" ht="13.5" x14ac:dyDescent="0.2">
      <c r="A178" s="20">
        <f t="shared" si="4"/>
        <v>176</v>
      </c>
      <c r="B178" s="25">
        <f t="shared" si="5"/>
        <v>176</v>
      </c>
      <c r="C178" s="19" t="s">
        <v>5</v>
      </c>
      <c r="D178" s="6">
        <v>0.2</v>
      </c>
      <c r="E178" s="41">
        <v>3.9</v>
      </c>
      <c r="F178" s="64">
        <f>E178*(1-RDB)</f>
        <v>3.2759999999999998</v>
      </c>
    </row>
    <row r="179" spans="1:6" ht="13.5" x14ac:dyDescent="0.2">
      <c r="A179" s="20">
        <f t="shared" si="4"/>
        <v>177</v>
      </c>
      <c r="B179" s="25">
        <f t="shared" si="5"/>
        <v>177</v>
      </c>
      <c r="C179" s="19" t="s">
        <v>58</v>
      </c>
      <c r="D179" s="6">
        <v>0.2</v>
      </c>
      <c r="E179" s="41">
        <v>3.25</v>
      </c>
      <c r="F179" s="64">
        <f>E179*(1-RDB)</f>
        <v>2.73</v>
      </c>
    </row>
    <row r="180" spans="1:6" ht="13.5" x14ac:dyDescent="0.2">
      <c r="A180" s="20">
        <f t="shared" si="4"/>
        <v>178</v>
      </c>
      <c r="B180" s="25">
        <f t="shared" si="5"/>
        <v>178</v>
      </c>
      <c r="C180" s="19" t="s">
        <v>4</v>
      </c>
      <c r="D180" s="6">
        <v>0.2</v>
      </c>
      <c r="E180" s="41">
        <v>3.25</v>
      </c>
      <c r="F180" s="64">
        <f>E180*(1-RDB)</f>
        <v>2.73</v>
      </c>
    </row>
    <row r="181" spans="1:6" ht="13.5" x14ac:dyDescent="0.2">
      <c r="A181" s="20">
        <f t="shared" si="4"/>
        <v>179</v>
      </c>
      <c r="B181" s="25">
        <f t="shared" si="5"/>
        <v>179</v>
      </c>
      <c r="C181" s="19" t="s">
        <v>5</v>
      </c>
      <c r="D181" s="6">
        <v>0.2</v>
      </c>
      <c r="E181" s="41">
        <v>3.7</v>
      </c>
      <c r="F181" s="64">
        <f>E181*(1-RDB)</f>
        <v>3.1080000000000001</v>
      </c>
    </row>
    <row r="182" spans="1:6" ht="13.5" x14ac:dyDescent="0.2">
      <c r="A182" s="20">
        <f t="shared" si="4"/>
        <v>180</v>
      </c>
      <c r="B182" s="25">
        <f t="shared" si="5"/>
        <v>180</v>
      </c>
      <c r="C182" s="19" t="s">
        <v>5</v>
      </c>
      <c r="D182" s="6">
        <v>0.2</v>
      </c>
      <c r="E182" s="41">
        <v>3.7</v>
      </c>
      <c r="F182" s="64">
        <f>E182*(1-RDB)</f>
        <v>3.1080000000000001</v>
      </c>
    </row>
    <row r="183" spans="1:6" ht="13.5" x14ac:dyDescent="0.2">
      <c r="A183" s="20">
        <f t="shared" si="4"/>
        <v>181</v>
      </c>
      <c r="B183" s="25">
        <f t="shared" si="5"/>
        <v>181</v>
      </c>
      <c r="C183" s="19" t="s">
        <v>5</v>
      </c>
      <c r="D183" s="6">
        <v>0.2</v>
      </c>
      <c r="E183" s="41">
        <v>3.7</v>
      </c>
      <c r="F183" s="64">
        <f>E183*(1-RDB)</f>
        <v>3.1080000000000001</v>
      </c>
    </row>
    <row r="184" spans="1:6" ht="13.5" x14ac:dyDescent="0.2">
      <c r="A184" s="20">
        <f t="shared" si="4"/>
        <v>182</v>
      </c>
      <c r="B184" s="25">
        <f t="shared" si="5"/>
        <v>182</v>
      </c>
      <c r="C184" s="19" t="s">
        <v>5</v>
      </c>
      <c r="D184" s="6">
        <v>0.2</v>
      </c>
      <c r="E184" s="41">
        <v>3.9</v>
      </c>
      <c r="F184" s="64">
        <f>E184*(1-RDB)</f>
        <v>3.2759999999999998</v>
      </c>
    </row>
    <row r="185" spans="1:6" ht="13.5" x14ac:dyDescent="0.2">
      <c r="A185" s="20">
        <f t="shared" si="4"/>
        <v>183</v>
      </c>
      <c r="B185" s="25">
        <f t="shared" si="5"/>
        <v>183</v>
      </c>
      <c r="C185" s="19" t="s">
        <v>5</v>
      </c>
      <c r="D185" s="6">
        <v>0.2</v>
      </c>
      <c r="E185" s="41">
        <v>4.9000000000000004</v>
      </c>
      <c r="F185" s="64">
        <f>E185*(1-RDB)</f>
        <v>4.1160000000000005</v>
      </c>
    </row>
    <row r="186" spans="1:6" ht="13.5" x14ac:dyDescent="0.2">
      <c r="A186" s="20">
        <f t="shared" si="4"/>
        <v>184</v>
      </c>
      <c r="B186" s="25">
        <f t="shared" si="5"/>
        <v>184</v>
      </c>
      <c r="C186" s="19" t="s">
        <v>5</v>
      </c>
      <c r="D186" s="6">
        <v>0.2</v>
      </c>
      <c r="E186" s="41">
        <v>4</v>
      </c>
      <c r="F186" s="64">
        <f>E186*(1-RDB)</f>
        <v>3.36</v>
      </c>
    </row>
    <row r="187" spans="1:6" ht="13.5" x14ac:dyDescent="0.2">
      <c r="A187" s="20">
        <f t="shared" si="4"/>
        <v>185</v>
      </c>
      <c r="B187" s="25">
        <f t="shared" si="5"/>
        <v>185</v>
      </c>
      <c r="C187" s="22" t="s">
        <v>5</v>
      </c>
      <c r="D187" s="6">
        <v>0.2</v>
      </c>
      <c r="E187" s="42">
        <v>3.2</v>
      </c>
      <c r="F187" s="64">
        <f>E187*(1-RDB)</f>
        <v>2.6880000000000002</v>
      </c>
    </row>
    <row r="188" spans="1:6" ht="13.5" x14ac:dyDescent="0.2">
      <c r="A188" s="20">
        <f t="shared" si="4"/>
        <v>186</v>
      </c>
      <c r="B188" s="25">
        <f t="shared" si="5"/>
        <v>186</v>
      </c>
      <c r="C188" s="23" t="s">
        <v>41</v>
      </c>
      <c r="D188" s="6">
        <v>0.2</v>
      </c>
      <c r="E188" s="40">
        <v>6.3</v>
      </c>
      <c r="F188" s="64">
        <f>E188*(1-RDB)</f>
        <v>5.2919999999999998</v>
      </c>
    </row>
    <row r="189" spans="1:6" ht="13.5" x14ac:dyDescent="0.2">
      <c r="A189" s="20">
        <f t="shared" si="4"/>
        <v>187</v>
      </c>
      <c r="B189" s="25">
        <f t="shared" si="5"/>
        <v>187</v>
      </c>
      <c r="C189" s="23" t="s">
        <v>59</v>
      </c>
      <c r="D189" s="6">
        <v>0.2</v>
      </c>
      <c r="E189" s="40">
        <v>25.6</v>
      </c>
      <c r="F189" s="64">
        <f>E189*(1-RDB)</f>
        <v>21.504000000000001</v>
      </c>
    </row>
    <row r="190" spans="1:6" ht="13.5" x14ac:dyDescent="0.2">
      <c r="A190" s="20">
        <f t="shared" si="4"/>
        <v>188</v>
      </c>
      <c r="B190" s="25">
        <f t="shared" si="5"/>
        <v>188</v>
      </c>
      <c r="C190" s="19" t="s">
        <v>12</v>
      </c>
      <c r="D190" s="6">
        <v>0.2</v>
      </c>
      <c r="E190" s="38">
        <v>13.3</v>
      </c>
      <c r="F190" s="64">
        <f>E190*(1-RDB)</f>
        <v>11.172000000000001</v>
      </c>
    </row>
    <row r="191" spans="1:6" ht="13.5" x14ac:dyDescent="0.2">
      <c r="A191" s="20">
        <f t="shared" si="4"/>
        <v>189</v>
      </c>
      <c r="B191" s="25">
        <f t="shared" si="5"/>
        <v>189</v>
      </c>
      <c r="C191" s="19" t="s">
        <v>4</v>
      </c>
      <c r="D191" s="6">
        <v>0.2</v>
      </c>
      <c r="E191" s="38">
        <v>11.6</v>
      </c>
      <c r="F191" s="64">
        <f>E191*(1-RDB)</f>
        <v>9.7439999999999998</v>
      </c>
    </row>
    <row r="192" spans="1:6" ht="13.5" x14ac:dyDescent="0.2">
      <c r="A192" s="20">
        <f t="shared" si="4"/>
        <v>190</v>
      </c>
      <c r="B192" s="25">
        <f t="shared" si="5"/>
        <v>190</v>
      </c>
      <c r="C192" s="19" t="s">
        <v>43</v>
      </c>
      <c r="D192" s="6">
        <v>0.2</v>
      </c>
      <c r="E192" s="38">
        <v>12.9</v>
      </c>
      <c r="F192" s="64">
        <f>E192*(1-RDB)</f>
        <v>10.836</v>
      </c>
    </row>
    <row r="193" spans="1:6" ht="13.5" x14ac:dyDescent="0.2">
      <c r="A193" s="20">
        <f t="shared" si="4"/>
        <v>191</v>
      </c>
      <c r="B193" s="25">
        <f t="shared" si="5"/>
        <v>191</v>
      </c>
      <c r="C193" s="19" t="s">
        <v>43</v>
      </c>
      <c r="D193" s="6">
        <v>0.2</v>
      </c>
      <c r="E193" s="38">
        <v>12.9</v>
      </c>
      <c r="F193" s="64">
        <f>E193*(1-RDB)</f>
        <v>10.836</v>
      </c>
    </row>
    <row r="194" spans="1:6" ht="13.5" x14ac:dyDescent="0.2">
      <c r="A194" s="20">
        <f t="shared" si="4"/>
        <v>192</v>
      </c>
      <c r="B194" s="25">
        <f t="shared" si="5"/>
        <v>192</v>
      </c>
      <c r="C194" s="19" t="s">
        <v>43</v>
      </c>
      <c r="D194" s="6">
        <v>0.2</v>
      </c>
      <c r="E194" s="38">
        <v>12.9</v>
      </c>
      <c r="F194" s="64">
        <f>E194*(1-RDB)</f>
        <v>10.836</v>
      </c>
    </row>
    <row r="195" spans="1:6" ht="13.5" x14ac:dyDescent="0.2">
      <c r="A195" s="20">
        <f t="shared" si="4"/>
        <v>193</v>
      </c>
      <c r="B195" s="25">
        <f t="shared" si="5"/>
        <v>193</v>
      </c>
      <c r="C195" s="19" t="s">
        <v>43</v>
      </c>
      <c r="D195" s="6">
        <v>0.2</v>
      </c>
      <c r="E195" s="38">
        <v>12.9</v>
      </c>
      <c r="F195" s="64">
        <f>E195*(1-RDB)</f>
        <v>10.836</v>
      </c>
    </row>
    <row r="196" spans="1:6" ht="13.5" x14ac:dyDescent="0.2">
      <c r="A196" s="20">
        <f t="shared" si="4"/>
        <v>194</v>
      </c>
      <c r="B196" s="25">
        <f t="shared" si="5"/>
        <v>194</v>
      </c>
      <c r="C196" s="19" t="s">
        <v>43</v>
      </c>
      <c r="D196" s="6">
        <v>0.2</v>
      </c>
      <c r="E196" s="38">
        <v>12.9</v>
      </c>
      <c r="F196" s="64">
        <f>E196*(1-RDB)</f>
        <v>10.836</v>
      </c>
    </row>
    <row r="197" spans="1:6" ht="13.5" x14ac:dyDescent="0.2">
      <c r="A197" s="20">
        <f t="shared" ref="A197:A215" si="6">A196+1</f>
        <v>195</v>
      </c>
      <c r="B197" s="25">
        <f t="shared" ref="B197:B215" si="7">B196+1</f>
        <v>195</v>
      </c>
      <c r="C197" s="19" t="s">
        <v>43</v>
      </c>
      <c r="D197" s="6">
        <v>0.2</v>
      </c>
      <c r="E197" s="38">
        <v>12.9</v>
      </c>
      <c r="F197" s="64">
        <f>E197*(1-RDB)</f>
        <v>10.836</v>
      </c>
    </row>
    <row r="198" spans="1:6" ht="13.5" x14ac:dyDescent="0.2">
      <c r="A198" s="20">
        <f t="shared" si="6"/>
        <v>196</v>
      </c>
      <c r="B198" s="25">
        <f t="shared" si="7"/>
        <v>196</v>
      </c>
      <c r="C198" s="19" t="s">
        <v>51</v>
      </c>
      <c r="D198" s="6">
        <v>0.2</v>
      </c>
      <c r="E198" s="38">
        <v>13.95</v>
      </c>
      <c r="F198" s="64">
        <f>E198*(1-RDB)</f>
        <v>11.717999999999998</v>
      </c>
    </row>
    <row r="199" spans="1:6" ht="13.5" x14ac:dyDescent="0.2">
      <c r="A199" s="20">
        <f t="shared" si="6"/>
        <v>197</v>
      </c>
      <c r="B199" s="25">
        <f t="shared" si="7"/>
        <v>197</v>
      </c>
      <c r="C199" s="19" t="s">
        <v>51</v>
      </c>
      <c r="D199" s="6">
        <v>0.2</v>
      </c>
      <c r="E199" s="38">
        <v>13.95</v>
      </c>
      <c r="F199" s="64">
        <f>E199*(1-RDB)</f>
        <v>11.717999999999998</v>
      </c>
    </row>
    <row r="200" spans="1:6" ht="13.5" x14ac:dyDescent="0.2">
      <c r="A200" s="20">
        <f t="shared" si="6"/>
        <v>198</v>
      </c>
      <c r="B200" s="25">
        <f t="shared" si="7"/>
        <v>198</v>
      </c>
      <c r="C200" s="19" t="s">
        <v>51</v>
      </c>
      <c r="D200" s="6">
        <v>0.2</v>
      </c>
      <c r="E200" s="38">
        <v>14.9</v>
      </c>
      <c r="F200" s="64">
        <f>E200*(1-RDB)</f>
        <v>12.516</v>
      </c>
    </row>
    <row r="201" spans="1:6" ht="13.5" x14ac:dyDescent="0.2">
      <c r="A201" s="20">
        <f t="shared" si="6"/>
        <v>199</v>
      </c>
      <c r="B201" s="25">
        <f t="shared" si="7"/>
        <v>199</v>
      </c>
      <c r="C201" s="19" t="s">
        <v>51</v>
      </c>
      <c r="D201" s="6">
        <v>0.2</v>
      </c>
      <c r="E201" s="38">
        <v>14.9</v>
      </c>
      <c r="F201" s="64">
        <f>E201*(1-RDB)</f>
        <v>12.516</v>
      </c>
    </row>
    <row r="202" spans="1:6" ht="13.5" x14ac:dyDescent="0.2">
      <c r="A202" s="20">
        <f t="shared" si="6"/>
        <v>200</v>
      </c>
      <c r="B202" s="25">
        <f t="shared" si="7"/>
        <v>200</v>
      </c>
      <c r="C202" s="19" t="s">
        <v>51</v>
      </c>
      <c r="D202" s="6">
        <v>0.2</v>
      </c>
      <c r="E202" s="38">
        <v>14.9</v>
      </c>
      <c r="F202" s="64">
        <f>E202*(1-RDB)</f>
        <v>12.516</v>
      </c>
    </row>
    <row r="203" spans="1:6" ht="13.5" x14ac:dyDescent="0.2">
      <c r="A203" s="20">
        <f t="shared" si="6"/>
        <v>201</v>
      </c>
      <c r="B203" s="25">
        <f t="shared" si="7"/>
        <v>201</v>
      </c>
      <c r="C203" s="19" t="s">
        <v>51</v>
      </c>
      <c r="D203" s="6">
        <v>0.2</v>
      </c>
      <c r="E203" s="38">
        <v>14.9</v>
      </c>
      <c r="F203" s="64">
        <f>E203*(1-RDB)</f>
        <v>12.516</v>
      </c>
    </row>
    <row r="204" spans="1:6" ht="13.5" x14ac:dyDescent="0.2">
      <c r="A204" s="20">
        <f t="shared" si="6"/>
        <v>202</v>
      </c>
      <c r="B204" s="25">
        <f t="shared" si="7"/>
        <v>202</v>
      </c>
      <c r="C204" s="19" t="s">
        <v>15</v>
      </c>
      <c r="D204" s="6">
        <v>0.2</v>
      </c>
      <c r="E204" s="38">
        <v>10.35</v>
      </c>
      <c r="F204" s="64">
        <f>E204*(1-RDB)</f>
        <v>8.6939999999999991</v>
      </c>
    </row>
    <row r="205" spans="1:6" ht="13.5" x14ac:dyDescent="0.2">
      <c r="A205" s="20">
        <f t="shared" si="6"/>
        <v>203</v>
      </c>
      <c r="B205" s="25">
        <f t="shared" si="7"/>
        <v>203</v>
      </c>
      <c r="C205" s="19" t="s">
        <v>15</v>
      </c>
      <c r="D205" s="6">
        <v>0.2</v>
      </c>
      <c r="E205" s="38">
        <v>10.35</v>
      </c>
      <c r="F205" s="64">
        <f>E205*(1-RDB)</f>
        <v>8.6939999999999991</v>
      </c>
    </row>
    <row r="206" spans="1:6" ht="13.5" x14ac:dyDescent="0.2">
      <c r="A206" s="20">
        <f t="shared" si="6"/>
        <v>204</v>
      </c>
      <c r="B206" s="25">
        <f t="shared" si="7"/>
        <v>204</v>
      </c>
      <c r="C206" s="19" t="s">
        <v>15</v>
      </c>
      <c r="D206" s="6">
        <v>0.2</v>
      </c>
      <c r="E206" s="38">
        <v>10.35</v>
      </c>
      <c r="F206" s="64">
        <f>E206*(1-RDB)</f>
        <v>8.6939999999999991</v>
      </c>
    </row>
    <row r="207" spans="1:6" ht="13.5" x14ac:dyDescent="0.2">
      <c r="A207" s="20">
        <f t="shared" si="6"/>
        <v>205</v>
      </c>
      <c r="B207" s="25">
        <f t="shared" si="7"/>
        <v>205</v>
      </c>
      <c r="C207" s="19" t="s">
        <v>4</v>
      </c>
      <c r="D207" s="6">
        <v>0.2</v>
      </c>
      <c r="E207" s="38">
        <v>12.3</v>
      </c>
      <c r="F207" s="64">
        <f>E207*(1-RDB)</f>
        <v>10.332000000000001</v>
      </c>
    </row>
    <row r="208" spans="1:6" ht="13.5" x14ac:dyDescent="0.2">
      <c r="A208" s="20">
        <f t="shared" si="6"/>
        <v>206</v>
      </c>
      <c r="B208" s="25">
        <f t="shared" si="7"/>
        <v>206</v>
      </c>
      <c r="C208" s="19" t="s">
        <v>4</v>
      </c>
      <c r="D208" s="6">
        <v>0.2</v>
      </c>
      <c r="E208" s="38">
        <v>12.3</v>
      </c>
      <c r="F208" s="64">
        <f>E208*(1-RDB)</f>
        <v>10.332000000000001</v>
      </c>
    </row>
    <row r="209" spans="1:6" ht="13.5" x14ac:dyDescent="0.2">
      <c r="A209" s="20">
        <f t="shared" si="6"/>
        <v>207</v>
      </c>
      <c r="B209" s="25">
        <f t="shared" si="7"/>
        <v>207</v>
      </c>
      <c r="C209" s="19" t="s">
        <v>4</v>
      </c>
      <c r="D209" s="6">
        <v>0.2</v>
      </c>
      <c r="E209" s="38">
        <v>12.3</v>
      </c>
      <c r="F209" s="64">
        <f>E209*(1-RDB)</f>
        <v>10.332000000000001</v>
      </c>
    </row>
    <row r="210" spans="1:6" ht="13.5" x14ac:dyDescent="0.2">
      <c r="A210" s="20">
        <f t="shared" si="6"/>
        <v>208</v>
      </c>
      <c r="B210" s="25">
        <f t="shared" si="7"/>
        <v>208</v>
      </c>
      <c r="C210" s="19" t="s">
        <v>4</v>
      </c>
      <c r="D210" s="6">
        <v>0.2</v>
      </c>
      <c r="E210" s="38">
        <v>12.3</v>
      </c>
      <c r="F210" s="64">
        <f>E210*(1-RDB)</f>
        <v>10.332000000000001</v>
      </c>
    </row>
    <row r="211" spans="1:6" ht="13.5" x14ac:dyDescent="0.2">
      <c r="A211" s="20">
        <f t="shared" si="6"/>
        <v>209</v>
      </c>
      <c r="B211" s="25">
        <f t="shared" si="7"/>
        <v>209</v>
      </c>
      <c r="C211" s="19" t="s">
        <v>4</v>
      </c>
      <c r="D211" s="6">
        <v>0.2</v>
      </c>
      <c r="E211" s="38">
        <v>12.3</v>
      </c>
      <c r="F211" s="64">
        <f>E211*(1-RDB)</f>
        <v>10.332000000000001</v>
      </c>
    </row>
    <row r="212" spans="1:6" ht="13.5" x14ac:dyDescent="0.2">
      <c r="A212" s="20">
        <f t="shared" si="6"/>
        <v>210</v>
      </c>
      <c r="B212" s="25">
        <f t="shared" si="7"/>
        <v>210</v>
      </c>
      <c r="C212" s="19" t="s">
        <v>4</v>
      </c>
      <c r="D212" s="6">
        <v>0.2</v>
      </c>
      <c r="E212" s="38">
        <v>12.3</v>
      </c>
      <c r="F212" s="64">
        <f>E212*(1-RDB)</f>
        <v>10.332000000000001</v>
      </c>
    </row>
    <row r="213" spans="1:6" ht="13.5" x14ac:dyDescent="0.2">
      <c r="A213" s="20">
        <f t="shared" si="6"/>
        <v>211</v>
      </c>
      <c r="B213" s="25">
        <f t="shared" si="7"/>
        <v>211</v>
      </c>
      <c r="C213" s="19" t="s">
        <v>4</v>
      </c>
      <c r="D213" s="6">
        <v>0.2</v>
      </c>
      <c r="E213" s="38">
        <v>12.3</v>
      </c>
      <c r="F213" s="64">
        <f>E213*(1-RDB)</f>
        <v>10.332000000000001</v>
      </c>
    </row>
    <row r="214" spans="1:6" ht="13.5" x14ac:dyDescent="0.2">
      <c r="A214" s="20">
        <f t="shared" si="6"/>
        <v>212</v>
      </c>
      <c r="B214" s="25">
        <f t="shared" si="7"/>
        <v>212</v>
      </c>
      <c r="C214" s="19" t="s">
        <v>43</v>
      </c>
      <c r="D214" s="6">
        <v>0.2</v>
      </c>
      <c r="E214" s="38">
        <v>10.050000000000001</v>
      </c>
      <c r="F214" s="64">
        <f>E214*(1-RDB)</f>
        <v>8.4420000000000002</v>
      </c>
    </row>
    <row r="215" spans="1:6" ht="13.5" x14ac:dyDescent="0.2">
      <c r="A215" s="20">
        <f t="shared" si="6"/>
        <v>213</v>
      </c>
      <c r="B215" s="25">
        <f t="shared" si="7"/>
        <v>213</v>
      </c>
      <c r="C215" s="23" t="s">
        <v>9</v>
      </c>
      <c r="D215" s="6">
        <v>0.2</v>
      </c>
      <c r="E215" s="40">
        <v>16.3</v>
      </c>
      <c r="F215" s="64">
        <f>E215*(1-RDB)</f>
        <v>13.692</v>
      </c>
    </row>
  </sheetData>
  <mergeCells count="2">
    <mergeCell ref="A1:E1"/>
    <mergeCell ref="F1:G1"/>
  </mergeCells>
  <pageMargins left="0.78740157499999996" right="0.78740157499999996" top="0.984251969" bottom="0.984251969" header="0.4921259845" footer="0.4921259845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workbookViewId="0">
      <pane xSplit="14" ySplit="3" topLeftCell="O16" activePane="bottomRight" state="frozen"/>
      <selection pane="topRight" activeCell="L1" sqref="L1"/>
      <selection pane="bottomLeft" activeCell="A2" sqref="A2"/>
      <selection pane="bottomRight" activeCell="A27" sqref="A27:XFD33"/>
    </sheetView>
  </sheetViews>
  <sheetFormatPr baseColWidth="10" defaultRowHeight="12" x14ac:dyDescent="0.2"/>
  <cols>
    <col min="1" max="1" width="14.5703125" style="26" bestFit="1" customWidth="1"/>
    <col min="2" max="2" width="44.7109375" style="9" customWidth="1"/>
    <col min="3" max="3" width="15.140625" style="10" bestFit="1" customWidth="1"/>
    <col min="4" max="4" width="9.5703125" style="10" bestFit="1" customWidth="1"/>
    <col min="5" max="5" width="9.5703125" style="10" customWidth="1"/>
    <col min="6" max="6" width="10.28515625" style="10" bestFit="1" customWidth="1"/>
    <col min="7" max="7" width="10.140625" style="10" bestFit="1" customWidth="1"/>
    <col min="8" max="8" width="8.85546875" style="32" bestFit="1" customWidth="1"/>
    <col min="9" max="9" width="8" style="28" customWidth="1"/>
    <col min="10" max="10" width="11.42578125" style="32"/>
    <col min="11" max="11" width="11.42578125" style="35"/>
    <col min="12" max="12" width="11.42578125" style="32"/>
    <col min="13" max="13" width="10.42578125" style="35" bestFit="1" customWidth="1"/>
    <col min="14" max="14" width="11.85546875" style="36" customWidth="1"/>
    <col min="15" max="16384" width="11.42578125" style="9"/>
  </cols>
  <sheetData>
    <row r="1" spans="1:14" ht="15" x14ac:dyDescent="0.2">
      <c r="D1" s="35"/>
      <c r="J1" s="29" t="s">
        <v>25</v>
      </c>
      <c r="K1" s="33">
        <f>1-SUMPRODUCT(Tableau1[Qté
totale]*Tableau1[PA HT
remisé])/SUMPRODUCT(Tableau1[Qté
totale]*Tableau1[PV HT])</f>
        <v>0.30083830525083477</v>
      </c>
      <c r="L1" s="44" t="s">
        <v>60</v>
      </c>
      <c r="M1" s="43"/>
    </row>
    <row r="2" spans="1:14" ht="15" x14ac:dyDescent="0.2">
      <c r="D2" s="46"/>
      <c r="J2" s="30" t="s">
        <v>26</v>
      </c>
      <c r="K2" s="34">
        <v>0.3</v>
      </c>
      <c r="L2" s="35"/>
    </row>
    <row r="3" spans="1:14" s="12" customFormat="1" ht="24" x14ac:dyDescent="0.2">
      <c r="A3" s="27" t="s">
        <v>78</v>
      </c>
      <c r="B3" s="12" t="s">
        <v>18</v>
      </c>
      <c r="C3" s="12" t="s">
        <v>19</v>
      </c>
      <c r="D3" s="13" t="s">
        <v>27</v>
      </c>
      <c r="E3" s="13" t="s">
        <v>61</v>
      </c>
      <c r="F3" s="13" t="s">
        <v>28</v>
      </c>
      <c r="G3" s="13" t="s">
        <v>29</v>
      </c>
      <c r="H3" s="14" t="s">
        <v>16</v>
      </c>
      <c r="I3" s="15" t="s">
        <v>20</v>
      </c>
      <c r="J3" s="14" t="s">
        <v>21</v>
      </c>
      <c r="K3" s="16" t="s">
        <v>72</v>
      </c>
      <c r="L3" s="14" t="s">
        <v>22</v>
      </c>
      <c r="M3" s="15" t="s">
        <v>23</v>
      </c>
      <c r="N3" s="37" t="s">
        <v>24</v>
      </c>
    </row>
    <row r="4" spans="1:14" ht="12.75" x14ac:dyDescent="0.2">
      <c r="A4" s="45">
        <v>1</v>
      </c>
      <c r="B4" s="9">
        <f t="shared" ref="B4:B26" si="0">VLOOKUP($A4,base,2,0)</f>
        <v>1</v>
      </c>
      <c r="C4" s="10" t="str">
        <f t="shared" ref="C4:C26" si="1">VLOOKUP($A4,base,3,0)</f>
        <v>300 ml</v>
      </c>
      <c r="D4" s="11">
        <v>6</v>
      </c>
      <c r="E4" s="17">
        <v>1</v>
      </c>
      <c r="F4" s="11"/>
      <c r="G4" s="11">
        <f>SUM(Tableau1[[#This Row],[qté
cdée]:[Stock]])</f>
        <v>7</v>
      </c>
      <c r="H4" s="32">
        <f t="shared" ref="H4:H26" si="2">VLOOKUP($A4,base,4,0)</f>
        <v>0.2</v>
      </c>
      <c r="I4" s="28">
        <f t="shared" ref="I4:I26" si="3">VLOOKUP($A4,base,5,0)</f>
        <v>6.6</v>
      </c>
      <c r="J4" s="31">
        <v>0.3</v>
      </c>
      <c r="K4" s="35">
        <f>IF(Tableau1[[#This Row],[UG]]=0,Tableau1[PA HT]*(1-Tableau1[Remise]),((Tableau1[[#This Row],[PA HT]]*Tableau1[[#This Row],[qté
cdée]])/(Tableau1[[#This Row],[qté
cdée]]+Tableau1[[#This Row],[UG]]))*(1-Tableau1[[#This Row],[Remise]]))</f>
        <v>3.9599999999999995</v>
      </c>
      <c r="L4" s="31">
        <v>0.44449318448942488</v>
      </c>
      <c r="M4" s="35">
        <f>Tableau1[[#This Row],[PA HT
remisé]]/(1-Tableau1[TM])</f>
        <v>7.1286254091415611</v>
      </c>
      <c r="N4" s="36">
        <f>Tableau1[PV HT]*(1+Tableau1[TVA])</f>
        <v>8.5543504909698722</v>
      </c>
    </row>
    <row r="5" spans="1:14" ht="12.75" x14ac:dyDescent="0.2">
      <c r="A5" s="45">
        <v>2</v>
      </c>
      <c r="B5" s="9">
        <f t="shared" si="0"/>
        <v>2</v>
      </c>
      <c r="C5" s="10" t="str">
        <f t="shared" si="1"/>
        <v>150 ml</v>
      </c>
      <c r="D5" s="11">
        <v>8</v>
      </c>
      <c r="E5" s="17"/>
      <c r="F5" s="11"/>
      <c r="G5" s="11">
        <f>SUM(Tableau1[[#This Row],[qté
cdée]:[Stock]])</f>
        <v>8</v>
      </c>
      <c r="H5" s="32">
        <f t="shared" si="2"/>
        <v>0.2</v>
      </c>
      <c r="I5" s="28">
        <f t="shared" si="3"/>
        <v>5.0999999999999996</v>
      </c>
      <c r="J5" s="31">
        <v>0.22</v>
      </c>
      <c r="K5" s="35">
        <f>IF(Tableau1[[#This Row],[UG]]=0,Tableau1[PA HT]*(1-Tableau1[Remise]),((Tableau1[[#This Row],[PA HT]]*Tableau1[[#This Row],[qté
cdée]])/(Tableau1[[#This Row],[qté
cdée]]+Tableau1[[#This Row],[UG]]))*(1-Tableau1[[#This Row],[Remise]]))</f>
        <v>3.9779999999999998</v>
      </c>
      <c r="L5" s="31">
        <v>0.41803300085306716</v>
      </c>
      <c r="M5" s="35">
        <f>Tableau1[[#This Row],[PA HT
remisé]]/(1-Tableau1[TM])</f>
        <v>6.8354391328564823</v>
      </c>
      <c r="N5" s="36">
        <f>Tableau1[PV HT]*(1+Tableau1[TVA])</f>
        <v>8.2025269594277788</v>
      </c>
    </row>
    <row r="6" spans="1:14" ht="12.75" x14ac:dyDescent="0.2">
      <c r="A6" s="45">
        <v>3</v>
      </c>
      <c r="B6" s="9">
        <f t="shared" si="0"/>
        <v>3</v>
      </c>
      <c r="C6" s="10" t="str">
        <f t="shared" si="1"/>
        <v>200 ml</v>
      </c>
      <c r="D6" s="11">
        <v>3</v>
      </c>
      <c r="E6" s="17"/>
      <c r="F6" s="11"/>
      <c r="G6" s="11">
        <f>SUM(Tableau1[[#This Row],[qté
cdée]:[Stock]])</f>
        <v>3</v>
      </c>
      <c r="H6" s="32">
        <f t="shared" si="2"/>
        <v>0.2</v>
      </c>
      <c r="I6" s="28">
        <f t="shared" si="3"/>
        <v>11.9</v>
      </c>
      <c r="J6" s="31">
        <v>0.23</v>
      </c>
      <c r="K6" s="35">
        <f>IF(Tableau1[[#This Row],[UG]]=0,Tableau1[PA HT]*(1-Tableau1[Remise]),((Tableau1[[#This Row],[PA HT]]*Tableau1[[#This Row],[qté
cdée]])/(Tableau1[[#This Row],[qté
cdée]]+Tableau1[[#This Row],[UG]]))*(1-Tableau1[[#This Row],[Remise]]))</f>
        <v>9.1630000000000003</v>
      </c>
      <c r="L6" s="31">
        <v>0.30808025845590581</v>
      </c>
      <c r="M6" s="35">
        <f>Tableau1[[#This Row],[PA HT
remisé]]/(1-Tableau1[TM])</f>
        <v>13.242865392959837</v>
      </c>
      <c r="N6" s="36">
        <f>Tableau1[PV HT]*(1+Tableau1[TVA])</f>
        <v>15.891438471551805</v>
      </c>
    </row>
    <row r="7" spans="1:14" ht="12.75" x14ac:dyDescent="0.2">
      <c r="A7" s="45">
        <v>4</v>
      </c>
      <c r="B7" s="9">
        <f t="shared" si="0"/>
        <v>4</v>
      </c>
      <c r="C7" s="10" t="str">
        <f t="shared" si="1"/>
        <v>50 ml</v>
      </c>
      <c r="D7" s="11">
        <v>0</v>
      </c>
      <c r="E7" s="17">
        <v>5</v>
      </c>
      <c r="F7" s="11"/>
      <c r="G7" s="11">
        <f>SUM(Tableau1[[#This Row],[qté
cdée]:[Stock]])</f>
        <v>5</v>
      </c>
      <c r="H7" s="32">
        <f t="shared" si="2"/>
        <v>0.2</v>
      </c>
      <c r="I7" s="28">
        <f t="shared" si="3"/>
        <v>12.8</v>
      </c>
      <c r="J7" s="31">
        <v>0.16</v>
      </c>
      <c r="K7" s="35">
        <f>IF(Tableau1[[#This Row],[UG]]=0,Tableau1[PA HT]*(1-Tableau1[Remise]),((Tableau1[[#This Row],[PA HT]]*Tableau1[[#This Row],[qté
cdée]])/(Tableau1[[#This Row],[qté
cdée]]+Tableau1[[#This Row],[UG]]))*(1-Tableau1[[#This Row],[Remise]]))</f>
        <v>0</v>
      </c>
      <c r="L7" s="31">
        <v>0.1</v>
      </c>
      <c r="M7" s="35">
        <f>Tableau1[[#This Row],[PA HT
remisé]]/(1-Tableau1[TM])</f>
        <v>0</v>
      </c>
      <c r="N7" s="36">
        <f>Tableau1[PV HT]*(1+Tableau1[TVA])</f>
        <v>0</v>
      </c>
    </row>
    <row r="8" spans="1:14" ht="12.75" x14ac:dyDescent="0.2">
      <c r="A8" s="45">
        <v>5</v>
      </c>
      <c r="B8" s="9">
        <f t="shared" si="0"/>
        <v>5</v>
      </c>
      <c r="C8" s="10" t="str">
        <f t="shared" si="1"/>
        <v>50 ml</v>
      </c>
      <c r="D8" s="11">
        <v>2</v>
      </c>
      <c r="E8" s="17"/>
      <c r="F8" s="11"/>
      <c r="G8" s="11">
        <f>SUM(Tableau1[[#This Row],[qté
cdée]:[Stock]])</f>
        <v>2</v>
      </c>
      <c r="H8" s="32">
        <f t="shared" si="2"/>
        <v>0.2</v>
      </c>
      <c r="I8" s="28">
        <f t="shared" si="3"/>
        <v>12.8</v>
      </c>
      <c r="J8" s="31">
        <v>0.23</v>
      </c>
      <c r="K8" s="35">
        <f>IF(Tableau1[[#This Row],[UG]]=0,Tableau1[PA HT]*(1-Tableau1[Remise]),((Tableau1[[#This Row],[PA HT]]*Tableau1[[#This Row],[qté
cdée]])/(Tableau1[[#This Row],[qté
cdée]]+Tableau1[[#This Row],[UG]]))*(1-Tableau1[[#This Row],[Remise]]))</f>
        <v>9.8560000000000016</v>
      </c>
      <c r="L8" s="31">
        <v>0.32818378011803778</v>
      </c>
      <c r="M8" s="35">
        <f>Tableau1[[#This Row],[PA HT
remisé]]/(1-Tableau1[TM])</f>
        <v>14.670678837929362</v>
      </c>
      <c r="N8" s="36">
        <f>Tableau1[PV HT]*(1+Tableau1[TVA])</f>
        <v>17.604814605515234</v>
      </c>
    </row>
    <row r="9" spans="1:14" ht="12.75" x14ac:dyDescent="0.2">
      <c r="A9" s="45">
        <v>6</v>
      </c>
      <c r="B9" s="9">
        <f t="shared" si="0"/>
        <v>6</v>
      </c>
      <c r="C9" s="10" t="str">
        <f t="shared" si="1"/>
        <v>50 ml</v>
      </c>
      <c r="D9" s="11">
        <v>2</v>
      </c>
      <c r="E9" s="17"/>
      <c r="F9" s="11"/>
      <c r="G9" s="11">
        <f>SUM(Tableau1[[#This Row],[qté
cdée]:[Stock]])</f>
        <v>2</v>
      </c>
      <c r="H9" s="32">
        <f t="shared" si="2"/>
        <v>0.2</v>
      </c>
      <c r="I9" s="28">
        <f t="shared" si="3"/>
        <v>13</v>
      </c>
      <c r="J9" s="31">
        <v>0.23</v>
      </c>
      <c r="K9" s="35">
        <f>IF(Tableau1[[#This Row],[UG]]=0,Tableau1[PA HT]*(1-Tableau1[Remise]),((Tableau1[[#This Row],[PA HT]]*Tableau1[[#This Row],[qté
cdée]])/(Tableau1[[#This Row],[qté
cdée]]+Tableau1[[#This Row],[UG]]))*(1-Tableau1[[#This Row],[Remise]]))</f>
        <v>10.01</v>
      </c>
      <c r="L9" s="31">
        <v>0.32828540580386012</v>
      </c>
      <c r="M9" s="35">
        <f>Tableau1[[#This Row],[PA HT
remisé]]/(1-Tableau1[TM])</f>
        <v>14.902162445910907</v>
      </c>
      <c r="N9" s="36">
        <f>Tableau1[PV HT]*(1+Tableau1[TVA])</f>
        <v>17.882594935093088</v>
      </c>
    </row>
    <row r="10" spans="1:14" ht="12.75" x14ac:dyDescent="0.2">
      <c r="A10" s="45">
        <v>7</v>
      </c>
      <c r="B10" s="9">
        <f t="shared" si="0"/>
        <v>7</v>
      </c>
      <c r="C10" s="10" t="str">
        <f t="shared" si="1"/>
        <v>2x100 g</v>
      </c>
      <c r="D10" s="11">
        <v>2</v>
      </c>
      <c r="E10" s="17">
        <v>0</v>
      </c>
      <c r="F10" s="11"/>
      <c r="G10" s="11">
        <f>SUM(Tableau1[[#This Row],[qté
cdée]:[Stock]])</f>
        <v>2</v>
      </c>
      <c r="H10" s="32">
        <f t="shared" si="2"/>
        <v>0.2</v>
      </c>
      <c r="I10" s="28">
        <f t="shared" si="3"/>
        <v>7.4</v>
      </c>
      <c r="J10" s="31">
        <v>0.23</v>
      </c>
      <c r="K10" s="35">
        <f>IF(Tableau1[[#This Row],[UG]]=0,Tableau1[PA HT]*(1-Tableau1[Remise]),((Tableau1[[#This Row],[PA HT]]*Tableau1[[#This Row],[qté
cdée]])/(Tableau1[[#This Row],[qté
cdée]]+Tableau1[[#This Row],[UG]]))*(1-Tableau1[[#This Row],[Remise]]))</f>
        <v>5.6980000000000004</v>
      </c>
      <c r="L10" s="31">
        <v>0.32180578460119347</v>
      </c>
      <c r="M10" s="35">
        <f>Tableau1[[#This Row],[PA HT
remisé]]/(1-Tableau1[TM])</f>
        <v>8.4017230914441505</v>
      </c>
      <c r="N10" s="36">
        <f>Tableau1[PV HT]*(1+Tableau1[TVA])</f>
        <v>10.08206770973298</v>
      </c>
    </row>
    <row r="11" spans="1:14" ht="12.75" x14ac:dyDescent="0.2">
      <c r="A11" s="45">
        <v>8</v>
      </c>
      <c r="B11" s="9">
        <f t="shared" si="0"/>
        <v>8</v>
      </c>
      <c r="C11" s="10" t="str">
        <f t="shared" si="1"/>
        <v>100 g</v>
      </c>
      <c r="D11" s="11">
        <v>0</v>
      </c>
      <c r="E11" s="17">
        <v>5</v>
      </c>
      <c r="F11" s="11"/>
      <c r="G11" s="11">
        <f>SUM(Tableau1[[#This Row],[qté
cdée]:[Stock]])</f>
        <v>5</v>
      </c>
      <c r="H11" s="32">
        <f t="shared" si="2"/>
        <v>0.2</v>
      </c>
      <c r="I11" s="28">
        <f t="shared" si="3"/>
        <v>3.85</v>
      </c>
      <c r="J11" s="31">
        <v>0.23</v>
      </c>
      <c r="K11" s="35">
        <f>IF(Tableau1[[#This Row],[UG]]=0,Tableau1[PA HT]*(1-Tableau1[Remise]),((Tableau1[[#This Row],[PA HT]]*Tableau1[[#This Row],[qté
cdée]])/(Tableau1[[#This Row],[qté
cdée]]+Tableau1[[#This Row],[UG]]))*(1-Tableau1[[#This Row],[Remise]]))</f>
        <v>0</v>
      </c>
      <c r="L11" s="31">
        <v>0.2994</v>
      </c>
      <c r="M11" s="35">
        <f>Tableau1[[#This Row],[PA HT
remisé]]/(1-Tableau1[TM])</f>
        <v>0</v>
      </c>
      <c r="N11" s="36">
        <f>Tableau1[PV HT]*(1+Tableau1[TVA])</f>
        <v>0</v>
      </c>
    </row>
    <row r="12" spans="1:14" ht="12.75" x14ac:dyDescent="0.2">
      <c r="A12" s="45">
        <v>9</v>
      </c>
      <c r="B12" s="9">
        <f t="shared" si="0"/>
        <v>9</v>
      </c>
      <c r="C12" s="10" t="str">
        <f t="shared" si="1"/>
        <v>300 ml</v>
      </c>
      <c r="D12" s="11">
        <v>2</v>
      </c>
      <c r="E12" s="17"/>
      <c r="F12" s="11"/>
      <c r="G12" s="11">
        <f>SUM(Tableau1[[#This Row],[qté
cdée]:[Stock]])</f>
        <v>2</v>
      </c>
      <c r="H12" s="32">
        <f t="shared" si="2"/>
        <v>0.2</v>
      </c>
      <c r="I12" s="28">
        <f t="shared" si="3"/>
        <v>8.6999999999999993</v>
      </c>
      <c r="J12" s="31">
        <v>0.23</v>
      </c>
      <c r="K12" s="35">
        <f>IF(Tableau1[[#This Row],[UG]]=0,Tableau1[PA HT]*(1-Tableau1[Remise]),((Tableau1[[#This Row],[PA HT]]*Tableau1[[#This Row],[qté
cdée]])/(Tableau1[[#This Row],[qté
cdée]]+Tableau1[[#This Row],[UG]]))*(1-Tableau1[[#This Row],[Remise]]))</f>
        <v>6.6989999999999998</v>
      </c>
      <c r="L12" s="31">
        <v>0.28565253730544293</v>
      </c>
      <c r="M12" s="35">
        <f>Tableau1[[#This Row],[PA HT
remisé]]/(1-Tableau1[TM])</f>
        <v>9.3777893110042161</v>
      </c>
      <c r="N12" s="36">
        <f>Tableau1[PV HT]*(1+Tableau1[TVA])</f>
        <v>11.253347173205059</v>
      </c>
    </row>
    <row r="13" spans="1:14" ht="12.75" x14ac:dyDescent="0.2">
      <c r="A13" s="45">
        <v>10</v>
      </c>
      <c r="B13" s="9">
        <f t="shared" si="0"/>
        <v>10</v>
      </c>
      <c r="C13" s="10" t="str">
        <f t="shared" si="1"/>
        <v>50 ml</v>
      </c>
      <c r="D13" s="11">
        <v>2</v>
      </c>
      <c r="E13" s="17"/>
      <c r="F13" s="11"/>
      <c r="G13" s="11">
        <f>SUM(Tableau1[[#This Row],[qté
cdée]:[Stock]])</f>
        <v>2</v>
      </c>
      <c r="H13" s="32">
        <f t="shared" si="2"/>
        <v>0.2</v>
      </c>
      <c r="I13" s="28">
        <f t="shared" si="3"/>
        <v>12.8</v>
      </c>
      <c r="J13" s="31">
        <v>0.23</v>
      </c>
      <c r="K13" s="35">
        <f>IF(Tableau1[[#This Row],[UG]]=0,Tableau1[PA HT]*(1-Tableau1[Remise]),((Tableau1[[#This Row],[PA HT]]*Tableau1[[#This Row],[qté
cdée]])/(Tableau1[[#This Row],[qté
cdée]]+Tableau1[[#This Row],[UG]]))*(1-Tableau1[[#This Row],[Remise]]))</f>
        <v>9.8560000000000016</v>
      </c>
      <c r="L13" s="31">
        <v>0.28904828517541181</v>
      </c>
      <c r="M13" s="35">
        <f>Tableau1[[#This Row],[PA HT
remisé]]/(1-Tableau1[TM])</f>
        <v>13.863107429780593</v>
      </c>
      <c r="N13" s="36">
        <f>Tableau1[PV HT]*(1+Tableau1[TVA])</f>
        <v>16.63572891573671</v>
      </c>
    </row>
    <row r="14" spans="1:14" ht="12.75" x14ac:dyDescent="0.2">
      <c r="A14" s="45">
        <v>11</v>
      </c>
      <c r="B14" s="9">
        <f t="shared" si="0"/>
        <v>11</v>
      </c>
      <c r="C14" s="10" t="str">
        <f t="shared" si="1"/>
        <v>50 ml</v>
      </c>
      <c r="D14" s="11">
        <v>1</v>
      </c>
      <c r="E14" s="17"/>
      <c r="F14" s="11"/>
      <c r="G14" s="11">
        <f>SUM(Tableau1[[#This Row],[qté
cdée]:[Stock]])</f>
        <v>1</v>
      </c>
      <c r="H14" s="32">
        <f t="shared" si="2"/>
        <v>0.2</v>
      </c>
      <c r="I14" s="28">
        <f t="shared" si="3"/>
        <v>12.8</v>
      </c>
      <c r="J14" s="31">
        <v>0.23</v>
      </c>
      <c r="K14" s="35">
        <f>IF(Tableau1[[#This Row],[UG]]=0,Tableau1[PA HT]*(1-Tableau1[Remise]),((Tableau1[[#This Row],[PA HT]]*Tableau1[[#This Row],[qté
cdée]])/(Tableau1[[#This Row],[qté
cdée]]+Tableau1[[#This Row],[UG]]))*(1-Tableau1[[#This Row],[Remise]]))</f>
        <v>9.8560000000000016</v>
      </c>
      <c r="L14" s="31">
        <v>0.3167028161076878</v>
      </c>
      <c r="M14" s="35">
        <f>Tableau1[[#This Row],[PA HT
remisé]]/(1-Tableau1[TM])</f>
        <v>14.424177696528176</v>
      </c>
      <c r="N14" s="36">
        <f>Tableau1[PV HT]*(1+Tableau1[TVA])</f>
        <v>17.30901323583381</v>
      </c>
    </row>
    <row r="15" spans="1:14" ht="12.75" x14ac:dyDescent="0.2">
      <c r="A15" s="45">
        <v>12</v>
      </c>
      <c r="B15" s="9">
        <f t="shared" si="0"/>
        <v>12</v>
      </c>
      <c r="C15" s="10" t="str">
        <f t="shared" si="1"/>
        <v>150 ml</v>
      </c>
      <c r="D15" s="11">
        <v>2</v>
      </c>
      <c r="E15" s="17"/>
      <c r="F15" s="11"/>
      <c r="G15" s="11">
        <f>SUM(Tableau1[[#This Row],[qté
cdée]:[Stock]])</f>
        <v>2</v>
      </c>
      <c r="H15" s="32">
        <f t="shared" si="2"/>
        <v>0.2</v>
      </c>
      <c r="I15" s="28">
        <f t="shared" si="3"/>
        <v>8</v>
      </c>
      <c r="J15" s="31">
        <v>0.23</v>
      </c>
      <c r="K15" s="35">
        <f>IF(Tableau1[[#This Row],[UG]]=0,Tableau1[PA HT]*(1-Tableau1[Remise]),((Tableau1[[#This Row],[PA HT]]*Tableau1[[#This Row],[qté
cdée]])/(Tableau1[[#This Row],[qté
cdée]]+Tableau1[[#This Row],[UG]]))*(1-Tableau1[[#This Row],[Remise]]))</f>
        <v>6.16</v>
      </c>
      <c r="L15" s="31">
        <v>0.32793215947825838</v>
      </c>
      <c r="M15" s="35">
        <f>Tableau1[[#This Row],[PA HT
remisé]]/(1-Tableau1[TM])</f>
        <v>9.1657413561372785</v>
      </c>
      <c r="N15" s="36">
        <f>Tableau1[PV HT]*(1+Tableau1[TVA])</f>
        <v>10.998889627364735</v>
      </c>
    </row>
    <row r="16" spans="1:14" ht="12.75" x14ac:dyDescent="0.2">
      <c r="A16" s="45">
        <v>13</v>
      </c>
      <c r="B16" s="9">
        <f t="shared" si="0"/>
        <v>13</v>
      </c>
      <c r="C16" s="10" t="str">
        <f t="shared" si="1"/>
        <v>200 ml</v>
      </c>
      <c r="D16" s="11">
        <v>1</v>
      </c>
      <c r="E16" s="17"/>
      <c r="F16" s="11"/>
      <c r="G16" s="11">
        <f>SUM(Tableau1[[#This Row],[qté
cdée]:[Stock]])</f>
        <v>1</v>
      </c>
      <c r="H16" s="32">
        <f t="shared" si="2"/>
        <v>0.2</v>
      </c>
      <c r="I16" s="28">
        <f t="shared" si="3"/>
        <v>8</v>
      </c>
      <c r="J16" s="31">
        <v>0.23</v>
      </c>
      <c r="K16" s="35">
        <f>IF(Tableau1[[#This Row],[UG]]=0,Tableau1[PA HT]*(1-Tableau1[Remise]),((Tableau1[[#This Row],[PA HT]]*Tableau1[[#This Row],[qté
cdée]])/(Tableau1[[#This Row],[qté
cdée]]+Tableau1[[#This Row],[UG]]))*(1-Tableau1[[#This Row],[Remise]]))</f>
        <v>6.16</v>
      </c>
      <c r="L16" s="31">
        <v>0.31401991158411258</v>
      </c>
      <c r="M16" s="35">
        <f>Tableau1[[#This Row],[PA HT
remisé]]/(1-Tableau1[TM])</f>
        <v>8.9798524826356072</v>
      </c>
      <c r="N16" s="36">
        <f>Tableau1[PV HT]*(1+Tableau1[TVA])</f>
        <v>10.775822979162728</v>
      </c>
    </row>
    <row r="17" spans="1:14" ht="12.75" x14ac:dyDescent="0.2">
      <c r="A17" s="45">
        <v>14</v>
      </c>
      <c r="B17" s="9">
        <f t="shared" si="0"/>
        <v>14</v>
      </c>
      <c r="C17" s="10" t="str">
        <f t="shared" si="1"/>
        <v>100 ml</v>
      </c>
      <c r="D17" s="11">
        <v>1</v>
      </c>
      <c r="E17" s="17"/>
      <c r="F17" s="11"/>
      <c r="G17" s="11">
        <f>SUM(Tableau1[[#This Row],[qté
cdée]:[Stock]])</f>
        <v>1</v>
      </c>
      <c r="H17" s="32">
        <f t="shared" si="2"/>
        <v>0.2</v>
      </c>
      <c r="I17" s="28">
        <f t="shared" si="3"/>
        <v>6.4</v>
      </c>
      <c r="J17" s="31">
        <v>0.23</v>
      </c>
      <c r="K17" s="35">
        <f>IF(Tableau1[[#This Row],[UG]]=0,Tableau1[PA HT]*(1-Tableau1[Remise]),((Tableau1[[#This Row],[PA HT]]*Tableau1[[#This Row],[qté
cdée]])/(Tableau1[[#This Row],[qté
cdée]]+Tableau1[[#This Row],[UG]]))*(1-Tableau1[[#This Row],[Remise]]))</f>
        <v>4.9280000000000008</v>
      </c>
      <c r="L17" s="31">
        <v>0.31312560990280502</v>
      </c>
      <c r="M17" s="35">
        <f>Tableau1[[#This Row],[PA HT
remisé]]/(1-Tableau1[TM])</f>
        <v>7.1745286635343515</v>
      </c>
      <c r="N17" s="36">
        <f>Tableau1[PV HT]*(1+Tableau1[TVA])</f>
        <v>8.6094343962412214</v>
      </c>
    </row>
    <row r="18" spans="1:14" ht="12.75" x14ac:dyDescent="0.2">
      <c r="A18" s="45">
        <v>15</v>
      </c>
      <c r="B18" s="9">
        <f t="shared" si="0"/>
        <v>15</v>
      </c>
      <c r="C18" s="10" t="str">
        <f t="shared" si="1"/>
        <v>75 ml</v>
      </c>
      <c r="D18" s="11">
        <v>1</v>
      </c>
      <c r="E18" s="17"/>
      <c r="F18" s="11"/>
      <c r="G18" s="11">
        <f>SUM(Tableau1[[#This Row],[qté
cdée]:[Stock]])</f>
        <v>1</v>
      </c>
      <c r="H18" s="32">
        <f t="shared" si="2"/>
        <v>0.2</v>
      </c>
      <c r="I18" s="28">
        <f t="shared" si="3"/>
        <v>11.9</v>
      </c>
      <c r="J18" s="31">
        <v>0.27</v>
      </c>
      <c r="K18" s="35">
        <f>IF(Tableau1[[#This Row],[UG]]=0,Tableau1[PA HT]*(1-Tableau1[Remise]),((Tableau1[[#This Row],[PA HT]]*Tableau1[[#This Row],[qté
cdée]])/(Tableau1[[#This Row],[qté
cdée]]+Tableau1[[#This Row],[UG]]))*(1-Tableau1[[#This Row],[Remise]]))</f>
        <v>8.6869999999999994</v>
      </c>
      <c r="L18" s="31">
        <v>0.27599259442783869</v>
      </c>
      <c r="M18" s="35">
        <f>Tableau1[[#This Row],[PA HT
remisé]]/(1-Tableau1[TM])</f>
        <v>11.998496055623802</v>
      </c>
      <c r="N18" s="36">
        <f>Tableau1[PV HT]*(1+Tableau1[TVA])</f>
        <v>14.398195266748562</v>
      </c>
    </row>
    <row r="19" spans="1:14" ht="12.75" x14ac:dyDescent="0.2">
      <c r="A19" s="45">
        <v>16</v>
      </c>
      <c r="B19" s="9">
        <f t="shared" si="0"/>
        <v>16</v>
      </c>
      <c r="C19" s="10" t="str">
        <f t="shared" si="1"/>
        <v>75 ml</v>
      </c>
      <c r="D19" s="11">
        <v>2</v>
      </c>
      <c r="E19" s="17"/>
      <c r="F19" s="11"/>
      <c r="G19" s="11">
        <f>SUM(Tableau1[[#This Row],[qté
cdée]:[Stock]])</f>
        <v>2</v>
      </c>
      <c r="H19" s="32">
        <f t="shared" si="2"/>
        <v>0.2</v>
      </c>
      <c r="I19" s="28">
        <f t="shared" si="3"/>
        <v>11.9</v>
      </c>
      <c r="J19" s="31">
        <v>0.27</v>
      </c>
      <c r="K19" s="35">
        <f>IF(Tableau1[[#This Row],[UG]]=0,Tableau1[PA HT]*(1-Tableau1[Remise]),((Tableau1[[#This Row],[PA HT]]*Tableau1[[#This Row],[qté
cdée]])/(Tableau1[[#This Row],[qté
cdée]]+Tableau1[[#This Row],[UG]]))*(1-Tableau1[[#This Row],[Remise]]))</f>
        <v>8.6869999999999994</v>
      </c>
      <c r="L19" s="31">
        <v>0.28552231520015897</v>
      </c>
      <c r="M19" s="35">
        <f>Tableau1[[#This Row],[PA HT
remisé]]/(1-Tableau1[TM])</f>
        <v>12.158532288427788</v>
      </c>
      <c r="N19" s="36">
        <f>Tableau1[PV HT]*(1+Tableau1[TVA])</f>
        <v>14.590238746113345</v>
      </c>
    </row>
    <row r="20" spans="1:14" ht="12.75" x14ac:dyDescent="0.2">
      <c r="A20" s="45">
        <v>17</v>
      </c>
      <c r="B20" s="9">
        <f t="shared" si="0"/>
        <v>17</v>
      </c>
      <c r="C20" s="10" t="str">
        <f t="shared" si="1"/>
        <v>40 ml</v>
      </c>
      <c r="D20" s="11">
        <v>4</v>
      </c>
      <c r="E20" s="17"/>
      <c r="F20" s="11"/>
      <c r="G20" s="11">
        <f>SUM(Tableau1[[#This Row],[qté
cdée]:[Stock]])</f>
        <v>4</v>
      </c>
      <c r="H20" s="32">
        <f t="shared" si="2"/>
        <v>0.2</v>
      </c>
      <c r="I20" s="28">
        <f t="shared" si="3"/>
        <v>9.9</v>
      </c>
      <c r="J20" s="31">
        <v>0.16</v>
      </c>
      <c r="K20" s="35">
        <f>IF(Tableau1[[#This Row],[UG]]=0,Tableau1[PA HT]*(1-Tableau1[Remise]),((Tableau1[[#This Row],[PA HT]]*Tableau1[[#This Row],[qté
cdée]])/(Tableau1[[#This Row],[qté
cdée]]+Tableau1[[#This Row],[UG]]))*(1-Tableau1[[#This Row],[Remise]]))</f>
        <v>8.3160000000000007</v>
      </c>
      <c r="L20" s="31">
        <v>0.28533449147695583</v>
      </c>
      <c r="M20" s="35">
        <f>Tableau1[[#This Row],[PA HT
remisé]]/(1-Tableau1[TM])</f>
        <v>11.63621288676177</v>
      </c>
      <c r="N20" s="36">
        <f>Tableau1[PV HT]*(1+Tableau1[TVA])</f>
        <v>13.963455464114125</v>
      </c>
    </row>
    <row r="21" spans="1:14" ht="12.75" x14ac:dyDescent="0.2">
      <c r="A21" s="45">
        <v>18</v>
      </c>
      <c r="B21" s="9">
        <f t="shared" si="0"/>
        <v>18</v>
      </c>
      <c r="C21" s="10" t="str">
        <f t="shared" si="1"/>
        <v>50 ml</v>
      </c>
      <c r="D21" s="11">
        <v>2</v>
      </c>
      <c r="E21" s="11"/>
      <c r="F21" s="11"/>
      <c r="G21" s="11">
        <f>SUM(Tableau1[[#This Row],[qté
cdée]:[Stock]])</f>
        <v>2</v>
      </c>
      <c r="H21" s="32">
        <f t="shared" si="2"/>
        <v>0.2</v>
      </c>
      <c r="I21" s="28">
        <f t="shared" si="3"/>
        <v>20</v>
      </c>
      <c r="J21" s="31">
        <v>0.16</v>
      </c>
      <c r="K21" s="35">
        <f>IF(Tableau1[[#This Row],[UG]]=0,Tableau1[PA HT]*(1-Tableau1[Remise]),((Tableau1[[#This Row],[PA HT]]*Tableau1[[#This Row],[qté
cdée]])/(Tableau1[[#This Row],[qté
cdée]]+Tableau1[[#This Row],[UG]]))*(1-Tableau1[[#This Row],[Remise]]))</f>
        <v>16.8</v>
      </c>
      <c r="L21" s="31">
        <v>0.29151615074343623</v>
      </c>
      <c r="M21" s="35">
        <f>Tableau1[[#This Row],[PA HT
remisé]]/(1-Tableau1[TM])</f>
        <v>23.712608293934736</v>
      </c>
      <c r="N21" s="36">
        <f>Tableau1[PV HT]*(1+Tableau1[TVA])</f>
        <v>28.455129952721681</v>
      </c>
    </row>
    <row r="22" spans="1:14" ht="12.75" x14ac:dyDescent="0.2">
      <c r="A22" s="45">
        <v>19</v>
      </c>
      <c r="B22" s="9">
        <f t="shared" si="0"/>
        <v>19</v>
      </c>
      <c r="C22" s="10" t="str">
        <f t="shared" si="1"/>
        <v>30 ml</v>
      </c>
      <c r="D22" s="11">
        <v>4</v>
      </c>
      <c r="E22" s="11"/>
      <c r="F22" s="11"/>
      <c r="G22" s="11">
        <f>SUM(Tableau1[[#This Row],[qté
cdée]:[Stock]])</f>
        <v>4</v>
      </c>
      <c r="H22" s="32">
        <f t="shared" si="2"/>
        <v>0.2</v>
      </c>
      <c r="I22" s="28">
        <f t="shared" si="3"/>
        <v>19.100000000000001</v>
      </c>
      <c r="J22" s="31">
        <v>0.16</v>
      </c>
      <c r="K22" s="35">
        <f>IF(Tableau1[[#This Row],[UG]]=0,Tableau1[PA HT]*(1-Tableau1[Remise]),((Tableau1[[#This Row],[PA HT]]*Tableau1[[#This Row],[qté
cdée]])/(Tableau1[[#This Row],[qté
cdée]]+Tableau1[[#This Row],[UG]]))*(1-Tableau1[[#This Row],[Remise]]))</f>
        <v>16.044</v>
      </c>
      <c r="L22" s="31">
        <v>0.30622652414365381</v>
      </c>
      <c r="M22" s="35">
        <f>Tableau1[[#This Row],[PA HT
remisé]]/(1-Tableau1[TM])</f>
        <v>23.125703934121137</v>
      </c>
      <c r="N22" s="36">
        <f>Tableau1[PV HT]*(1+Tableau1[TVA])</f>
        <v>27.750844720945363</v>
      </c>
    </row>
    <row r="23" spans="1:14" ht="12.75" x14ac:dyDescent="0.2">
      <c r="A23" s="45">
        <v>20</v>
      </c>
      <c r="B23" s="9">
        <f t="shared" si="0"/>
        <v>20</v>
      </c>
      <c r="C23" s="10" t="str">
        <f t="shared" si="1"/>
        <v>40 ml</v>
      </c>
      <c r="D23" s="11">
        <v>4</v>
      </c>
      <c r="E23" s="11"/>
      <c r="F23" s="11"/>
      <c r="G23" s="11">
        <f>SUM(Tableau1[[#This Row],[qté
cdée]:[Stock]])</f>
        <v>4</v>
      </c>
      <c r="H23" s="32">
        <f t="shared" si="2"/>
        <v>0.2</v>
      </c>
      <c r="I23" s="28">
        <f t="shared" si="3"/>
        <v>12.7</v>
      </c>
      <c r="J23" s="31">
        <v>0.16</v>
      </c>
      <c r="K23" s="35">
        <f>IF(Tableau1[[#This Row],[UG]]=0,Tableau1[PA HT]*(1-Tableau1[Remise]),((Tableau1[[#This Row],[PA HT]]*Tableau1[[#This Row],[qté
cdée]])/(Tableau1[[#This Row],[qté
cdée]]+Tableau1[[#This Row],[UG]]))*(1-Tableau1[[#This Row],[Remise]]))</f>
        <v>10.667999999999999</v>
      </c>
      <c r="L23" s="31">
        <v>0.28319543874531977</v>
      </c>
      <c r="M23" s="35">
        <f>Tableau1[[#This Row],[PA HT
remisé]]/(1-Tableau1[TM])</f>
        <v>14.882717795945588</v>
      </c>
      <c r="N23" s="36">
        <f>Tableau1[PV HT]*(1+Tableau1[TVA])</f>
        <v>17.859261355134706</v>
      </c>
    </row>
    <row r="24" spans="1:14" ht="12.75" x14ac:dyDescent="0.2">
      <c r="A24" s="45">
        <v>21</v>
      </c>
      <c r="B24" s="9">
        <f t="shared" si="0"/>
        <v>21</v>
      </c>
      <c r="C24" s="10" t="str">
        <f t="shared" si="1"/>
        <v>40 ml</v>
      </c>
      <c r="D24" s="11">
        <v>2</v>
      </c>
      <c r="E24" s="11"/>
      <c r="F24" s="11"/>
      <c r="G24" s="11">
        <f>SUM(Tableau1[[#This Row],[qté
cdée]:[Stock]])</f>
        <v>2</v>
      </c>
      <c r="H24" s="32">
        <f t="shared" si="2"/>
        <v>0.2</v>
      </c>
      <c r="I24" s="28">
        <f t="shared" si="3"/>
        <v>12.7</v>
      </c>
      <c r="J24" s="31">
        <v>0.16</v>
      </c>
      <c r="K24" s="35">
        <f>IF(Tableau1[[#This Row],[UG]]=0,Tableau1[PA HT]*(1-Tableau1[Remise]),((Tableau1[[#This Row],[PA HT]]*Tableau1[[#This Row],[qté
cdée]])/(Tableau1[[#This Row],[qté
cdée]]+Tableau1[[#This Row],[UG]]))*(1-Tableau1[[#This Row],[Remise]]))</f>
        <v>10.667999999999999</v>
      </c>
      <c r="L24" s="31">
        <v>0.23162737577223905</v>
      </c>
      <c r="M24" s="35">
        <f>Tableau1[[#This Row],[PA HT
remisé]]/(1-Tableau1[TM])</f>
        <v>13.883888706630692</v>
      </c>
      <c r="N24" s="36">
        <f>Tableau1[PV HT]*(1+Tableau1[TVA])</f>
        <v>16.660666447956832</v>
      </c>
    </row>
    <row r="25" spans="1:14" ht="12.75" x14ac:dyDescent="0.2">
      <c r="A25" s="45">
        <v>22</v>
      </c>
      <c r="B25" s="9">
        <f t="shared" si="0"/>
        <v>22</v>
      </c>
      <c r="C25" s="10" t="str">
        <f t="shared" si="1"/>
        <v>40 ml</v>
      </c>
      <c r="D25" s="11">
        <v>8</v>
      </c>
      <c r="E25" s="11"/>
      <c r="F25" s="11"/>
      <c r="G25" s="11">
        <f>SUM(Tableau1[[#This Row],[qté
cdée]:[Stock]])</f>
        <v>8</v>
      </c>
      <c r="H25" s="32">
        <f t="shared" si="2"/>
        <v>0.2</v>
      </c>
      <c r="I25" s="28">
        <f t="shared" si="3"/>
        <v>13.85</v>
      </c>
      <c r="J25" s="31">
        <v>0.23</v>
      </c>
      <c r="K25" s="35">
        <f>IF(Tableau1[[#This Row],[UG]]=0,Tableau1[PA HT]*(1-Tableau1[Remise]),((Tableau1[[#This Row],[PA HT]]*Tableau1[[#This Row],[qté
cdée]])/(Tableau1[[#This Row],[qté
cdée]]+Tableau1[[#This Row],[UG]]))*(1-Tableau1[[#This Row],[Remise]]))</f>
        <v>10.6645</v>
      </c>
      <c r="L25" s="31">
        <v>0.39811829448821334</v>
      </c>
      <c r="M25" s="35">
        <f>Tableau1[[#This Row],[PA HT
remisé]]/(1-Tableau1[TM])</f>
        <v>17.718598027384566</v>
      </c>
      <c r="N25" s="36">
        <f>Tableau1[PV HT]*(1+Tableau1[TVA])</f>
        <v>21.262317632861478</v>
      </c>
    </row>
    <row r="26" spans="1:14" ht="12.75" x14ac:dyDescent="0.2">
      <c r="A26" s="45">
        <v>23</v>
      </c>
      <c r="B26" s="9">
        <f t="shared" si="0"/>
        <v>23</v>
      </c>
      <c r="C26" s="10" t="str">
        <f t="shared" si="1"/>
        <v>40 ml</v>
      </c>
      <c r="D26" s="11">
        <v>24</v>
      </c>
      <c r="E26" s="11">
        <v>2</v>
      </c>
      <c r="F26" s="11"/>
      <c r="G26" s="11">
        <f>SUM(Tableau1[[#This Row],[qté
cdée]:[Stock]])</f>
        <v>26</v>
      </c>
      <c r="H26" s="32">
        <f t="shared" si="2"/>
        <v>0.2</v>
      </c>
      <c r="I26" s="28">
        <f t="shared" si="3"/>
        <v>13.85</v>
      </c>
      <c r="J26" s="31">
        <v>0.23</v>
      </c>
      <c r="K26" s="35">
        <f>IF(Tableau1[[#This Row],[UG]]=0,Tableau1[PA HT]*(1-Tableau1[Remise]),((Tableau1[[#This Row],[PA HT]]*Tableau1[[#This Row],[qté
cdée]])/(Tableau1[[#This Row],[qté
cdée]]+Tableau1[[#This Row],[UG]]))*(1-Tableau1[[#This Row],[Remise]]))</f>
        <v>9.844153846153846</v>
      </c>
      <c r="L26" s="31">
        <v>0.22300411285410715</v>
      </c>
      <c r="M26" s="35">
        <f>Tableau1[[#This Row],[PA HT
remisé]]/(1-Tableau1[TM])</f>
        <v>12.669505732281252</v>
      </c>
      <c r="N26" s="36">
        <f>Tableau1[PV HT]*(1+Tableau1[TVA])</f>
        <v>15.203406878737502</v>
      </c>
    </row>
  </sheetData>
  <pageMargins left="0.7" right="0.7" top="0.75" bottom="0.75" header="0.3" footer="0.3"/>
  <pageSetup paperSize="9" orientation="portrait" horizontalDpi="4294967294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8"/>
  <sheetViews>
    <sheetView tabSelected="1" workbookViewId="0">
      <pane xSplit="12" ySplit="12" topLeftCell="M25" activePane="bottomRight" state="frozen"/>
      <selection pane="topRight" activeCell="L1" sqref="L1"/>
      <selection pane="bottomLeft" activeCell="A13" sqref="A13"/>
      <selection pane="bottomRight" activeCell="B37" sqref="B37"/>
    </sheetView>
  </sheetViews>
  <sheetFormatPr baseColWidth="10" defaultRowHeight="12.75" x14ac:dyDescent="0.2"/>
  <cols>
    <col min="1" max="1" width="14" style="52" bestFit="1" customWidth="1"/>
    <col min="2" max="2" width="53" style="56" bestFit="1" customWidth="1"/>
    <col min="3" max="4" width="11.42578125" style="56"/>
    <col min="5" max="5" width="0" style="54" hidden="1" customWidth="1"/>
    <col min="6" max="6" width="11.42578125" style="59"/>
    <col min="7" max="7" width="9.140625" style="59" hidden="1" customWidth="1"/>
    <col min="8" max="8" width="8.28515625" style="61" hidden="1" customWidth="1"/>
    <col min="9" max="9" width="14.140625" style="59" bestFit="1" customWidth="1"/>
    <col min="10" max="10" width="15" style="59" customWidth="1"/>
    <col min="11" max="12" width="11.42578125" style="56"/>
  </cols>
  <sheetData>
    <row r="1" spans="1:12" ht="25.5" x14ac:dyDescent="0.2">
      <c r="C1" s="55" t="s">
        <v>74</v>
      </c>
    </row>
    <row r="2" spans="1:12" x14ac:dyDescent="0.2">
      <c r="B2" s="66" t="s">
        <v>66</v>
      </c>
      <c r="C2" s="59">
        <f>SUMPRODUCT(Tableau2[Total 
facturé])</f>
        <v>743.25969230769238</v>
      </c>
    </row>
    <row r="3" spans="1:12" x14ac:dyDescent="0.2">
      <c r="B3" s="65" t="s">
        <v>67</v>
      </c>
      <c r="D3" s="59">
        <f>SUMPRODUCT(Tableau2[Total en €
avec ug])</f>
        <v>850.15800000000013</v>
      </c>
    </row>
    <row r="4" spans="1:12" x14ac:dyDescent="0.2">
      <c r="B4" s="66" t="s">
        <v>75</v>
      </c>
      <c r="C4" s="59">
        <f>D3-C2</f>
        <v>106.89830769230775</v>
      </c>
    </row>
    <row r="5" spans="1:12" x14ac:dyDescent="0.2">
      <c r="B5" s="66" t="s">
        <v>69</v>
      </c>
      <c r="C5" s="61">
        <f>C4/C2</f>
        <v>0.14382363095785142</v>
      </c>
    </row>
    <row r="12" spans="1:12" s="49" customFormat="1" ht="25.5" x14ac:dyDescent="0.2">
      <c r="A12" s="50" t="s">
        <v>17</v>
      </c>
      <c r="B12" s="47" t="s">
        <v>18</v>
      </c>
      <c r="C12" s="48" t="s">
        <v>64</v>
      </c>
      <c r="D12" s="47" t="s">
        <v>61</v>
      </c>
      <c r="E12" s="53" t="s">
        <v>16</v>
      </c>
      <c r="F12" s="57" t="s">
        <v>73</v>
      </c>
      <c r="G12" s="57" t="s">
        <v>63</v>
      </c>
      <c r="H12" s="53" t="s">
        <v>22</v>
      </c>
      <c r="I12" s="63" t="s">
        <v>70</v>
      </c>
      <c r="J12" s="57" t="s">
        <v>65</v>
      </c>
      <c r="K12" s="48" t="s">
        <v>68</v>
      </c>
      <c r="L12" s="48" t="s">
        <v>71</v>
      </c>
    </row>
    <row r="13" spans="1:12" x14ac:dyDescent="0.2">
      <c r="A13" s="51">
        <f>IF(marge!A4="","",marge!A4)</f>
        <v>1</v>
      </c>
      <c r="B13" s="7">
        <f t="shared" ref="B13:B35" si="0">VLOOKUP($A13,base,2,0)</f>
        <v>1</v>
      </c>
      <c r="C13" s="55">
        <f t="shared" ref="C13:C35" si="1">VLOOKUP($A13,marge,4,0)</f>
        <v>6</v>
      </c>
      <c r="D13" s="4">
        <f t="shared" ref="D13:D35" si="2">VLOOKUP($A13,marge,5,0)</f>
        <v>1</v>
      </c>
      <c r="E13" s="6">
        <f t="shared" ref="E13:E35" si="3">VLOOKUP($A13,marge,8,0)</f>
        <v>0.2</v>
      </c>
      <c r="F13" s="58">
        <f t="shared" ref="F13:F35" si="4">VLOOKUP($A13,marge,11,0)</f>
        <v>3.9599999999999995</v>
      </c>
      <c r="G13" s="58">
        <f t="shared" ref="G13:G35" si="5">VLOOKUP($A13,marge,14,0)</f>
        <v>8.5543504909698722</v>
      </c>
      <c r="H13" s="60">
        <f t="shared" ref="H13:H35" si="6">VLOOKUP($A13,marge,12,0)</f>
        <v>0.44449318448942488</v>
      </c>
      <c r="I13" s="64">
        <f>IF(AND(Tableau2[[#This Row],[Qté
cdée]]=0,Tableau2[[#This Row],[UG]]&gt;0),marge!I4,(IF(AND(Tableau2[[#This Row],[Qté
cdée]]&gt;0,Tableau2[[#This Row],[UG]]&gt;0),marge!K4,IF(AND(Tableau2[[#This Row],[Qté
cdée]]&gt;0,Tableau2[[#This Row],[UG]]=0),Tableau2[[#This Row],[PA remise
HT]]))))</f>
        <v>3.9599999999999995</v>
      </c>
      <c r="J13" s="58">
        <f>IF(Tableau2[CIP]="","",Tableau2[PA remise
HT]*Tableau2[Qté
cdée])</f>
        <v>23.759999999999998</v>
      </c>
      <c r="K13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3.9599999999999995</v>
      </c>
      <c r="L13" s="58">
        <f>IF(Tableau2[[#This Row],[UG]]=0,Tableau2[Total 
facturé],Tableau2[[#This Row],[Total UG]]+Tableau2[[#This Row],[Total 
facturé]])</f>
        <v>27.72</v>
      </c>
    </row>
    <row r="14" spans="1:12" x14ac:dyDescent="0.2">
      <c r="A14" s="51">
        <f>IF(marge!A5="","",marge!A5)</f>
        <v>2</v>
      </c>
      <c r="B14" s="7">
        <f t="shared" si="0"/>
        <v>2</v>
      </c>
      <c r="C14" s="55">
        <f t="shared" si="1"/>
        <v>8</v>
      </c>
      <c r="D14" s="4">
        <f t="shared" si="2"/>
        <v>0</v>
      </c>
      <c r="E14" s="6">
        <f t="shared" si="3"/>
        <v>0.2</v>
      </c>
      <c r="F14" s="58">
        <f t="shared" si="4"/>
        <v>3.9779999999999998</v>
      </c>
      <c r="G14" s="58">
        <f t="shared" si="5"/>
        <v>8.2025269594277788</v>
      </c>
      <c r="H14" s="60">
        <f t="shared" si="6"/>
        <v>0.41803300085306716</v>
      </c>
      <c r="I14" s="64">
        <f>IF(AND(Tableau2[[#This Row],[Qté
cdée]]=0,Tableau2[[#This Row],[UG]]&gt;0),marge!I5,(IF(AND(Tableau2[[#This Row],[Qté
cdée]]&gt;0,Tableau2[[#This Row],[UG]]&gt;0),marge!K5,IF(AND(Tableau2[[#This Row],[Qté
cdée]]&gt;0,Tableau2[[#This Row],[UG]]=0),Tableau2[[#This Row],[PA remise
HT]]))))</f>
        <v>3.9779999999999998</v>
      </c>
      <c r="J14" s="58">
        <f>IF(Tableau2[CIP]="","",Tableau2[PA remise
HT]*Tableau2[Qté
cdée])</f>
        <v>31.823999999999998</v>
      </c>
      <c r="K14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14" s="58">
        <f>IF(Tableau2[[#This Row],[UG]]=0,Tableau2[Total 
facturé],Tableau2[[#This Row],[Total UG]]+Tableau2[[#This Row],[Total 
facturé]])</f>
        <v>31.823999999999998</v>
      </c>
    </row>
    <row r="15" spans="1:12" x14ac:dyDescent="0.2">
      <c r="A15" s="51">
        <f>IF(marge!A6="","",marge!A6)</f>
        <v>3</v>
      </c>
      <c r="B15" s="7">
        <f t="shared" si="0"/>
        <v>3</v>
      </c>
      <c r="C15" s="55">
        <f t="shared" si="1"/>
        <v>3</v>
      </c>
      <c r="D15" s="4">
        <f t="shared" si="2"/>
        <v>0</v>
      </c>
      <c r="E15" s="6">
        <f t="shared" si="3"/>
        <v>0.2</v>
      </c>
      <c r="F15" s="58">
        <f t="shared" si="4"/>
        <v>9.1630000000000003</v>
      </c>
      <c r="G15" s="58">
        <f t="shared" si="5"/>
        <v>15.891438471551805</v>
      </c>
      <c r="H15" s="60">
        <f t="shared" si="6"/>
        <v>0.30808025845590581</v>
      </c>
      <c r="I15" s="64">
        <f>IF(AND(Tableau2[[#This Row],[Qté
cdée]]=0,Tableau2[[#This Row],[UG]]&gt;0),marge!I6,(IF(AND(Tableau2[[#This Row],[Qté
cdée]]&gt;0,Tableau2[[#This Row],[UG]]&gt;0),marge!K6,IF(AND(Tableau2[[#This Row],[Qté
cdée]]&gt;0,Tableau2[[#This Row],[UG]]=0),Tableau2[[#This Row],[PA remise
HT]]))))</f>
        <v>9.1630000000000003</v>
      </c>
      <c r="J15" s="58">
        <f>IF(Tableau2[CIP]="","",Tableau2[PA remise
HT]*Tableau2[Qté
cdée])</f>
        <v>27.489000000000001</v>
      </c>
      <c r="K15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15" s="58">
        <f>IF(Tableau2[[#This Row],[UG]]=0,Tableau2[Total 
facturé],Tableau2[[#This Row],[Total UG]]+Tableau2[[#This Row],[Total 
facturé]])</f>
        <v>27.489000000000001</v>
      </c>
    </row>
    <row r="16" spans="1:12" x14ac:dyDescent="0.2">
      <c r="A16" s="51">
        <f>IF(marge!A7="","",marge!A7)</f>
        <v>4</v>
      </c>
      <c r="B16" s="7">
        <f t="shared" si="0"/>
        <v>4</v>
      </c>
      <c r="C16" s="55">
        <f t="shared" si="1"/>
        <v>0</v>
      </c>
      <c r="D16" s="4">
        <f t="shared" si="2"/>
        <v>5</v>
      </c>
      <c r="E16" s="6">
        <f t="shared" si="3"/>
        <v>0.2</v>
      </c>
      <c r="F16" s="58">
        <f t="shared" si="4"/>
        <v>0</v>
      </c>
      <c r="G16" s="58">
        <f t="shared" si="5"/>
        <v>0</v>
      </c>
      <c r="H16" s="60">
        <f t="shared" si="6"/>
        <v>0.1</v>
      </c>
      <c r="I16" s="64">
        <f>IF(AND(Tableau2[[#This Row],[Qté
cdée]]=0,Tableau2[[#This Row],[UG]]&gt;0),marge!I7,(IF(AND(Tableau2[[#This Row],[Qté
cdée]]&gt;0,Tableau2[[#This Row],[UG]]&gt;0),marge!K7,IF(AND(Tableau2[[#This Row],[Qté
cdée]]&gt;0,Tableau2[[#This Row],[UG]]=0),Tableau2[[#This Row],[PA remise
HT]]))))</f>
        <v>12.8</v>
      </c>
      <c r="J16" s="58">
        <f>IF(Tableau2[CIP]="","",Tableau2[PA remise
HT]*Tableau2[Qté
cdée])</f>
        <v>0</v>
      </c>
      <c r="K16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64</v>
      </c>
      <c r="L16" s="58">
        <f>IF(Tableau2[[#This Row],[UG]]=0,Tableau2[Total 
facturé],Tableau2[[#This Row],[Total UG]]+Tableau2[[#This Row],[Total 
facturé]])</f>
        <v>64</v>
      </c>
    </row>
    <row r="17" spans="1:12" x14ac:dyDescent="0.2">
      <c r="A17" s="51">
        <f>IF(marge!A8="","",marge!A8)</f>
        <v>5</v>
      </c>
      <c r="B17" s="7">
        <f t="shared" si="0"/>
        <v>5</v>
      </c>
      <c r="C17" s="55">
        <f t="shared" si="1"/>
        <v>2</v>
      </c>
      <c r="D17" s="4">
        <f t="shared" si="2"/>
        <v>0</v>
      </c>
      <c r="E17" s="6">
        <f t="shared" si="3"/>
        <v>0.2</v>
      </c>
      <c r="F17" s="58">
        <f t="shared" si="4"/>
        <v>9.8560000000000016</v>
      </c>
      <c r="G17" s="58">
        <f t="shared" si="5"/>
        <v>17.604814605515234</v>
      </c>
      <c r="H17" s="60">
        <f t="shared" si="6"/>
        <v>0.32818378011803778</v>
      </c>
      <c r="I17" s="64">
        <f>IF(AND(Tableau2[[#This Row],[Qté
cdée]]=0,Tableau2[[#This Row],[UG]]&gt;0),marge!I8,(IF(AND(Tableau2[[#This Row],[Qté
cdée]]&gt;0,Tableau2[[#This Row],[UG]]&gt;0),marge!K8,IF(AND(Tableau2[[#This Row],[Qté
cdée]]&gt;0,Tableau2[[#This Row],[UG]]=0),Tableau2[[#This Row],[PA remise
HT]]))))</f>
        <v>9.8560000000000016</v>
      </c>
      <c r="J17" s="58">
        <f>IF(Tableau2[CIP]="","",Tableau2[PA remise
HT]*Tableau2[Qté
cdée])</f>
        <v>19.712000000000003</v>
      </c>
      <c r="K17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17" s="58">
        <f>IF(Tableau2[[#This Row],[UG]]=0,Tableau2[Total 
facturé],Tableau2[[#This Row],[Total UG]]+Tableau2[[#This Row],[Total 
facturé]])</f>
        <v>19.712000000000003</v>
      </c>
    </row>
    <row r="18" spans="1:12" x14ac:dyDescent="0.2">
      <c r="A18" s="51">
        <f>IF(marge!A9="","",marge!A9)</f>
        <v>6</v>
      </c>
      <c r="B18" s="7">
        <f t="shared" si="0"/>
        <v>6</v>
      </c>
      <c r="C18" s="55">
        <f t="shared" si="1"/>
        <v>2</v>
      </c>
      <c r="D18" s="4">
        <f t="shared" si="2"/>
        <v>0</v>
      </c>
      <c r="E18" s="6">
        <f t="shared" si="3"/>
        <v>0.2</v>
      </c>
      <c r="F18" s="58">
        <f t="shared" si="4"/>
        <v>10.01</v>
      </c>
      <c r="G18" s="58">
        <f t="shared" si="5"/>
        <v>17.882594935093088</v>
      </c>
      <c r="H18" s="60">
        <f t="shared" si="6"/>
        <v>0.32828540580386012</v>
      </c>
      <c r="I18" s="64">
        <f>IF(AND(Tableau2[[#This Row],[Qté
cdée]]=0,Tableau2[[#This Row],[UG]]&gt;0),marge!I9,(IF(AND(Tableau2[[#This Row],[Qté
cdée]]&gt;0,Tableau2[[#This Row],[UG]]&gt;0),marge!K9,IF(AND(Tableau2[[#This Row],[Qté
cdée]]&gt;0,Tableau2[[#This Row],[UG]]=0),Tableau2[[#This Row],[PA remise
HT]]))))</f>
        <v>10.01</v>
      </c>
      <c r="J18" s="58">
        <f>IF(Tableau2[CIP]="","",Tableau2[PA remise
HT]*Tableau2[Qté
cdée])</f>
        <v>20.02</v>
      </c>
      <c r="K18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18" s="58">
        <f>IF(Tableau2[[#This Row],[UG]]=0,Tableau2[Total 
facturé],Tableau2[[#This Row],[Total UG]]+Tableau2[[#This Row],[Total 
facturé]])</f>
        <v>20.02</v>
      </c>
    </row>
    <row r="19" spans="1:12" x14ac:dyDescent="0.2">
      <c r="A19" s="51">
        <f>IF(marge!A10="","",marge!A10)</f>
        <v>7</v>
      </c>
      <c r="B19" s="7">
        <f t="shared" si="0"/>
        <v>7</v>
      </c>
      <c r="C19" s="55">
        <f t="shared" si="1"/>
        <v>2</v>
      </c>
      <c r="D19" s="4">
        <f t="shared" si="2"/>
        <v>0</v>
      </c>
      <c r="E19" s="6">
        <f t="shared" si="3"/>
        <v>0.2</v>
      </c>
      <c r="F19" s="58">
        <f t="shared" si="4"/>
        <v>5.6980000000000004</v>
      </c>
      <c r="G19" s="58">
        <f t="shared" si="5"/>
        <v>10.08206770973298</v>
      </c>
      <c r="H19" s="60">
        <f t="shared" si="6"/>
        <v>0.32180578460119347</v>
      </c>
      <c r="I19" s="64">
        <f>IF(AND(Tableau2[[#This Row],[Qté
cdée]]=0,Tableau2[[#This Row],[UG]]&gt;0),marge!I10,(IF(AND(Tableau2[[#This Row],[Qté
cdée]]&gt;0,Tableau2[[#This Row],[UG]]&gt;0),marge!K10,IF(AND(Tableau2[[#This Row],[Qté
cdée]]&gt;0,Tableau2[[#This Row],[UG]]=0),Tableau2[[#This Row],[PA remise
HT]]))))</f>
        <v>5.6980000000000004</v>
      </c>
      <c r="J19" s="58">
        <f>IF(Tableau2[CIP]="","",Tableau2[PA remise
HT]*Tableau2[Qté
cdée])</f>
        <v>11.396000000000001</v>
      </c>
      <c r="K19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19" s="58">
        <f>IF(Tableau2[[#This Row],[UG]]=0,Tableau2[Total 
facturé],Tableau2[[#This Row],[Total UG]]+Tableau2[[#This Row],[Total 
facturé]])</f>
        <v>11.396000000000001</v>
      </c>
    </row>
    <row r="20" spans="1:12" x14ac:dyDescent="0.2">
      <c r="A20" s="51">
        <f>IF(marge!A11="","",marge!A11)</f>
        <v>8</v>
      </c>
      <c r="B20" s="7">
        <f t="shared" si="0"/>
        <v>8</v>
      </c>
      <c r="C20" s="55">
        <f t="shared" si="1"/>
        <v>0</v>
      </c>
      <c r="D20" s="4">
        <f t="shared" si="2"/>
        <v>5</v>
      </c>
      <c r="E20" s="6">
        <f t="shared" si="3"/>
        <v>0.2</v>
      </c>
      <c r="F20" s="58">
        <f t="shared" si="4"/>
        <v>0</v>
      </c>
      <c r="G20" s="58">
        <f t="shared" si="5"/>
        <v>0</v>
      </c>
      <c r="H20" s="60">
        <f t="shared" si="6"/>
        <v>0.2994</v>
      </c>
      <c r="I20" s="64">
        <f>IF(AND(Tableau2[[#This Row],[Qté
cdée]]=0,Tableau2[[#This Row],[UG]]&gt;0),marge!I11,(IF(AND(Tableau2[[#This Row],[Qté
cdée]]&gt;0,Tableau2[[#This Row],[UG]]&gt;0),marge!K11,IF(AND(Tableau2[[#This Row],[Qté
cdée]]&gt;0,Tableau2[[#This Row],[UG]]=0),Tableau2[[#This Row],[PA remise
HT]]))))</f>
        <v>3.85</v>
      </c>
      <c r="J20" s="58">
        <f>IF(Tableau2[CIP]="","",Tableau2[PA remise
HT]*Tableau2[Qté
cdée])</f>
        <v>0</v>
      </c>
      <c r="K20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19.25</v>
      </c>
      <c r="L20" s="58">
        <f>IF(Tableau2[[#This Row],[UG]]=0,Tableau2[Total 
facturé],Tableau2[[#This Row],[Total UG]]+Tableau2[[#This Row],[Total 
facturé]])</f>
        <v>19.25</v>
      </c>
    </row>
    <row r="21" spans="1:12" x14ac:dyDescent="0.2">
      <c r="A21" s="51">
        <f>IF(marge!A12="","",marge!A12)</f>
        <v>9</v>
      </c>
      <c r="B21" s="7">
        <f t="shared" si="0"/>
        <v>9</v>
      </c>
      <c r="C21" s="55">
        <f t="shared" si="1"/>
        <v>2</v>
      </c>
      <c r="D21" s="4">
        <f t="shared" si="2"/>
        <v>0</v>
      </c>
      <c r="E21" s="6">
        <f t="shared" si="3"/>
        <v>0.2</v>
      </c>
      <c r="F21" s="58">
        <f t="shared" si="4"/>
        <v>6.6989999999999998</v>
      </c>
      <c r="G21" s="58">
        <f t="shared" si="5"/>
        <v>11.253347173205059</v>
      </c>
      <c r="H21" s="60">
        <f t="shared" si="6"/>
        <v>0.28565253730544293</v>
      </c>
      <c r="I21" s="64">
        <f>IF(AND(Tableau2[[#This Row],[Qté
cdée]]=0,Tableau2[[#This Row],[UG]]&gt;0),marge!I12,(IF(AND(Tableau2[[#This Row],[Qté
cdée]]&gt;0,Tableau2[[#This Row],[UG]]&gt;0),marge!K12,IF(AND(Tableau2[[#This Row],[Qté
cdée]]&gt;0,Tableau2[[#This Row],[UG]]=0),Tableau2[[#This Row],[PA remise
HT]]))))</f>
        <v>6.6989999999999998</v>
      </c>
      <c r="J21" s="58">
        <f>IF(Tableau2[CIP]="","",Tableau2[PA remise
HT]*Tableau2[Qté
cdée])</f>
        <v>13.398</v>
      </c>
      <c r="K21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21" s="58">
        <f>IF(Tableau2[[#This Row],[UG]]=0,Tableau2[Total 
facturé],Tableau2[[#This Row],[Total UG]]+Tableau2[[#This Row],[Total 
facturé]])</f>
        <v>13.398</v>
      </c>
    </row>
    <row r="22" spans="1:12" x14ac:dyDescent="0.2">
      <c r="A22" s="51">
        <f>IF(marge!A13="","",marge!A13)</f>
        <v>10</v>
      </c>
      <c r="B22" s="7">
        <f t="shared" si="0"/>
        <v>10</v>
      </c>
      <c r="C22" s="55">
        <f t="shared" si="1"/>
        <v>2</v>
      </c>
      <c r="D22" s="4">
        <f t="shared" si="2"/>
        <v>0</v>
      </c>
      <c r="E22" s="6">
        <f t="shared" si="3"/>
        <v>0.2</v>
      </c>
      <c r="F22" s="58">
        <f t="shared" si="4"/>
        <v>9.8560000000000016</v>
      </c>
      <c r="G22" s="58">
        <f t="shared" si="5"/>
        <v>16.63572891573671</v>
      </c>
      <c r="H22" s="60">
        <f t="shared" si="6"/>
        <v>0.28904828517541181</v>
      </c>
      <c r="I22" s="64">
        <f>IF(AND(Tableau2[[#This Row],[Qté
cdée]]=0,Tableau2[[#This Row],[UG]]&gt;0),marge!I13,(IF(AND(Tableau2[[#This Row],[Qté
cdée]]&gt;0,Tableau2[[#This Row],[UG]]&gt;0),marge!K13,IF(AND(Tableau2[[#This Row],[Qté
cdée]]&gt;0,Tableau2[[#This Row],[UG]]=0),Tableau2[[#This Row],[PA remise
HT]]))))</f>
        <v>9.8560000000000016</v>
      </c>
      <c r="J22" s="58">
        <f>IF(Tableau2[CIP]="","",Tableau2[PA remise
HT]*Tableau2[Qté
cdée])</f>
        <v>19.712000000000003</v>
      </c>
      <c r="K22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22" s="58">
        <f>IF(Tableau2[[#This Row],[UG]]=0,Tableau2[Total 
facturé],Tableau2[[#This Row],[Total UG]]+Tableau2[[#This Row],[Total 
facturé]])</f>
        <v>19.712000000000003</v>
      </c>
    </row>
    <row r="23" spans="1:12" x14ac:dyDescent="0.2">
      <c r="A23" s="51">
        <f>IF(marge!A14="","",marge!A14)</f>
        <v>11</v>
      </c>
      <c r="B23" s="7">
        <f t="shared" si="0"/>
        <v>11</v>
      </c>
      <c r="C23" s="55">
        <f t="shared" si="1"/>
        <v>1</v>
      </c>
      <c r="D23" s="4">
        <f t="shared" si="2"/>
        <v>0</v>
      </c>
      <c r="E23" s="6">
        <f t="shared" si="3"/>
        <v>0.2</v>
      </c>
      <c r="F23" s="58">
        <f t="shared" si="4"/>
        <v>9.8560000000000016</v>
      </c>
      <c r="G23" s="58">
        <f t="shared" si="5"/>
        <v>17.30901323583381</v>
      </c>
      <c r="H23" s="60">
        <f t="shared" si="6"/>
        <v>0.3167028161076878</v>
      </c>
      <c r="I23" s="64">
        <f>IF(AND(Tableau2[[#This Row],[Qté
cdée]]=0,Tableau2[[#This Row],[UG]]&gt;0),marge!I14,(IF(AND(Tableau2[[#This Row],[Qté
cdée]]&gt;0,Tableau2[[#This Row],[UG]]&gt;0),marge!K14,IF(AND(Tableau2[[#This Row],[Qté
cdée]]&gt;0,Tableau2[[#This Row],[UG]]=0),Tableau2[[#This Row],[PA remise
HT]]))))</f>
        <v>9.8560000000000016</v>
      </c>
      <c r="J23" s="58">
        <f>IF(Tableau2[CIP]="","",Tableau2[PA remise
HT]*Tableau2[Qté
cdée])</f>
        <v>9.8560000000000016</v>
      </c>
      <c r="K23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23" s="58">
        <f>IF(Tableau2[[#This Row],[UG]]=0,Tableau2[Total 
facturé],Tableau2[[#This Row],[Total UG]]+Tableau2[[#This Row],[Total 
facturé]])</f>
        <v>9.8560000000000016</v>
      </c>
    </row>
    <row r="24" spans="1:12" x14ac:dyDescent="0.2">
      <c r="A24" s="51">
        <f>IF(marge!A15="","",marge!A15)</f>
        <v>12</v>
      </c>
      <c r="B24" s="7">
        <f t="shared" si="0"/>
        <v>12</v>
      </c>
      <c r="C24" s="55">
        <f t="shared" si="1"/>
        <v>2</v>
      </c>
      <c r="D24" s="4">
        <f t="shared" si="2"/>
        <v>0</v>
      </c>
      <c r="E24" s="6">
        <f t="shared" si="3"/>
        <v>0.2</v>
      </c>
      <c r="F24" s="58">
        <f t="shared" si="4"/>
        <v>6.16</v>
      </c>
      <c r="G24" s="58">
        <f t="shared" si="5"/>
        <v>10.998889627364735</v>
      </c>
      <c r="H24" s="60">
        <f t="shared" si="6"/>
        <v>0.32793215947825838</v>
      </c>
      <c r="I24" s="64">
        <f>IF(AND(Tableau2[[#This Row],[Qté
cdée]]=0,Tableau2[[#This Row],[UG]]&gt;0),marge!I15,(IF(AND(Tableau2[[#This Row],[Qté
cdée]]&gt;0,Tableau2[[#This Row],[UG]]&gt;0),marge!K15,IF(AND(Tableau2[[#This Row],[Qté
cdée]]&gt;0,Tableau2[[#This Row],[UG]]=0),Tableau2[[#This Row],[PA remise
HT]]))))</f>
        <v>6.16</v>
      </c>
      <c r="J24" s="58">
        <f>IF(Tableau2[CIP]="","",Tableau2[PA remise
HT]*Tableau2[Qté
cdée])</f>
        <v>12.32</v>
      </c>
      <c r="K24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24" s="58">
        <f>IF(Tableau2[[#This Row],[UG]]=0,Tableau2[Total 
facturé],Tableau2[[#This Row],[Total UG]]+Tableau2[[#This Row],[Total 
facturé]])</f>
        <v>12.32</v>
      </c>
    </row>
    <row r="25" spans="1:12" x14ac:dyDescent="0.2">
      <c r="A25" s="51">
        <f>IF(marge!A16="","",marge!A16)</f>
        <v>13</v>
      </c>
      <c r="B25" s="7">
        <f t="shared" si="0"/>
        <v>13</v>
      </c>
      <c r="C25" s="55">
        <f t="shared" si="1"/>
        <v>1</v>
      </c>
      <c r="D25" s="4">
        <f t="shared" si="2"/>
        <v>0</v>
      </c>
      <c r="E25" s="6">
        <f t="shared" si="3"/>
        <v>0.2</v>
      </c>
      <c r="F25" s="58">
        <f t="shared" si="4"/>
        <v>6.16</v>
      </c>
      <c r="G25" s="58">
        <f t="shared" si="5"/>
        <v>10.775822979162728</v>
      </c>
      <c r="H25" s="60">
        <f t="shared" si="6"/>
        <v>0.31401991158411258</v>
      </c>
      <c r="I25" s="64">
        <f>IF(AND(Tableau2[[#This Row],[Qté
cdée]]=0,Tableau2[[#This Row],[UG]]&gt;0),marge!I16,(IF(AND(Tableau2[[#This Row],[Qté
cdée]]&gt;0,Tableau2[[#This Row],[UG]]&gt;0),marge!K16,IF(AND(Tableau2[[#This Row],[Qté
cdée]]&gt;0,Tableau2[[#This Row],[UG]]=0),Tableau2[[#This Row],[PA remise
HT]]))))</f>
        <v>6.16</v>
      </c>
      <c r="J25" s="58">
        <f>IF(Tableau2[CIP]="","",Tableau2[PA remise
HT]*Tableau2[Qté
cdée])</f>
        <v>6.16</v>
      </c>
      <c r="K25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25" s="58">
        <f>IF(Tableau2[[#This Row],[UG]]=0,Tableau2[Total 
facturé],Tableau2[[#This Row],[Total UG]]+Tableau2[[#This Row],[Total 
facturé]])</f>
        <v>6.16</v>
      </c>
    </row>
    <row r="26" spans="1:12" x14ac:dyDescent="0.2">
      <c r="A26" s="51">
        <f>IF(marge!A17="","",marge!A17)</f>
        <v>14</v>
      </c>
      <c r="B26" s="7">
        <f t="shared" si="0"/>
        <v>14</v>
      </c>
      <c r="C26" s="55">
        <f t="shared" si="1"/>
        <v>1</v>
      </c>
      <c r="D26" s="4">
        <f t="shared" si="2"/>
        <v>0</v>
      </c>
      <c r="E26" s="6">
        <f t="shared" si="3"/>
        <v>0.2</v>
      </c>
      <c r="F26" s="58">
        <f t="shared" si="4"/>
        <v>4.9280000000000008</v>
      </c>
      <c r="G26" s="58">
        <f t="shared" si="5"/>
        <v>8.6094343962412214</v>
      </c>
      <c r="H26" s="60">
        <f t="shared" si="6"/>
        <v>0.31312560990280502</v>
      </c>
      <c r="I26" s="64">
        <f>IF(AND(Tableau2[[#This Row],[Qté
cdée]]=0,Tableau2[[#This Row],[UG]]&gt;0),marge!I17,(IF(AND(Tableau2[[#This Row],[Qté
cdée]]&gt;0,Tableau2[[#This Row],[UG]]&gt;0),marge!K17,IF(AND(Tableau2[[#This Row],[Qté
cdée]]&gt;0,Tableau2[[#This Row],[UG]]=0),Tableau2[[#This Row],[PA remise
HT]]))))</f>
        <v>4.9280000000000008</v>
      </c>
      <c r="J26" s="58">
        <f>IF(Tableau2[CIP]="","",Tableau2[PA remise
HT]*Tableau2[Qté
cdée])</f>
        <v>4.9280000000000008</v>
      </c>
      <c r="K26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26" s="58">
        <f>IF(Tableau2[[#This Row],[UG]]=0,Tableau2[Total 
facturé],Tableau2[[#This Row],[Total UG]]+Tableau2[[#This Row],[Total 
facturé]])</f>
        <v>4.9280000000000008</v>
      </c>
    </row>
    <row r="27" spans="1:12" x14ac:dyDescent="0.2">
      <c r="A27" s="51">
        <f>IF(marge!A18="","",marge!A18)</f>
        <v>15</v>
      </c>
      <c r="B27" s="7">
        <f t="shared" si="0"/>
        <v>15</v>
      </c>
      <c r="C27" s="55">
        <f t="shared" si="1"/>
        <v>1</v>
      </c>
      <c r="D27" s="4">
        <f t="shared" si="2"/>
        <v>0</v>
      </c>
      <c r="E27" s="6">
        <f t="shared" si="3"/>
        <v>0.2</v>
      </c>
      <c r="F27" s="58">
        <f t="shared" si="4"/>
        <v>8.6869999999999994</v>
      </c>
      <c r="G27" s="58">
        <f t="shared" si="5"/>
        <v>14.398195266748562</v>
      </c>
      <c r="H27" s="60">
        <f t="shared" si="6"/>
        <v>0.27599259442783869</v>
      </c>
      <c r="I27" s="64">
        <f>IF(AND(Tableau2[[#This Row],[Qté
cdée]]=0,Tableau2[[#This Row],[UG]]&gt;0),marge!I18,(IF(AND(Tableau2[[#This Row],[Qté
cdée]]&gt;0,Tableau2[[#This Row],[UG]]&gt;0),marge!K18,IF(AND(Tableau2[[#This Row],[Qté
cdée]]&gt;0,Tableau2[[#This Row],[UG]]=0),Tableau2[[#This Row],[PA remise
HT]]))))</f>
        <v>8.6869999999999994</v>
      </c>
      <c r="J27" s="58">
        <f>IF(Tableau2[CIP]="","",Tableau2[PA remise
HT]*Tableau2[Qté
cdée])</f>
        <v>8.6869999999999994</v>
      </c>
      <c r="K27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27" s="58">
        <f>IF(Tableau2[[#This Row],[UG]]=0,Tableau2[Total 
facturé],Tableau2[[#This Row],[Total UG]]+Tableau2[[#This Row],[Total 
facturé]])</f>
        <v>8.6869999999999994</v>
      </c>
    </row>
    <row r="28" spans="1:12" x14ac:dyDescent="0.2">
      <c r="A28" s="51">
        <f>IF(marge!A19="","",marge!A19)</f>
        <v>16</v>
      </c>
      <c r="B28" s="7">
        <f t="shared" si="0"/>
        <v>16</v>
      </c>
      <c r="C28" s="55">
        <f t="shared" si="1"/>
        <v>2</v>
      </c>
      <c r="D28" s="4">
        <f t="shared" si="2"/>
        <v>0</v>
      </c>
      <c r="E28" s="6">
        <f t="shared" si="3"/>
        <v>0.2</v>
      </c>
      <c r="F28" s="58">
        <f t="shared" si="4"/>
        <v>8.6869999999999994</v>
      </c>
      <c r="G28" s="58">
        <f t="shared" si="5"/>
        <v>14.590238746113345</v>
      </c>
      <c r="H28" s="60">
        <f t="shared" si="6"/>
        <v>0.28552231520015897</v>
      </c>
      <c r="I28" s="64">
        <f>IF(AND(Tableau2[[#This Row],[Qté
cdée]]=0,Tableau2[[#This Row],[UG]]&gt;0),marge!I19,(IF(AND(Tableau2[[#This Row],[Qté
cdée]]&gt;0,Tableau2[[#This Row],[UG]]&gt;0),marge!K19,IF(AND(Tableau2[[#This Row],[Qté
cdée]]&gt;0,Tableau2[[#This Row],[UG]]=0),Tableau2[[#This Row],[PA remise
HT]]))))</f>
        <v>8.6869999999999994</v>
      </c>
      <c r="J28" s="58">
        <f>IF(Tableau2[CIP]="","",Tableau2[PA remise
HT]*Tableau2[Qté
cdée])</f>
        <v>17.373999999999999</v>
      </c>
      <c r="K28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28" s="58">
        <f>IF(Tableau2[[#This Row],[UG]]=0,Tableau2[Total 
facturé],Tableau2[[#This Row],[Total UG]]+Tableau2[[#This Row],[Total 
facturé]])</f>
        <v>17.373999999999999</v>
      </c>
    </row>
    <row r="29" spans="1:12" x14ac:dyDescent="0.2">
      <c r="A29" s="51">
        <f>IF(marge!A20="","",marge!A20)</f>
        <v>17</v>
      </c>
      <c r="B29" s="7">
        <f t="shared" si="0"/>
        <v>17</v>
      </c>
      <c r="C29" s="55">
        <f t="shared" si="1"/>
        <v>4</v>
      </c>
      <c r="D29" s="4">
        <f t="shared" si="2"/>
        <v>0</v>
      </c>
      <c r="E29" s="6">
        <f t="shared" si="3"/>
        <v>0.2</v>
      </c>
      <c r="F29" s="58">
        <f t="shared" si="4"/>
        <v>8.3160000000000007</v>
      </c>
      <c r="G29" s="58">
        <f t="shared" si="5"/>
        <v>13.963455464114125</v>
      </c>
      <c r="H29" s="60">
        <f t="shared" si="6"/>
        <v>0.28533449147695583</v>
      </c>
      <c r="I29" s="64">
        <f>IF(AND(Tableau2[[#This Row],[Qté
cdée]]=0,Tableau2[[#This Row],[UG]]&gt;0),marge!I20,(IF(AND(Tableau2[[#This Row],[Qté
cdée]]&gt;0,Tableau2[[#This Row],[UG]]&gt;0),marge!K20,IF(AND(Tableau2[[#This Row],[Qté
cdée]]&gt;0,Tableau2[[#This Row],[UG]]=0),Tableau2[[#This Row],[PA remise
HT]]))))</f>
        <v>8.3160000000000007</v>
      </c>
      <c r="J29" s="58">
        <f>IF(Tableau2[CIP]="","",Tableau2[PA remise
HT]*Tableau2[Qté
cdée])</f>
        <v>33.264000000000003</v>
      </c>
      <c r="K29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29" s="58">
        <f>IF(Tableau2[[#This Row],[UG]]=0,Tableau2[Total 
facturé],Tableau2[[#This Row],[Total UG]]+Tableau2[[#This Row],[Total 
facturé]])</f>
        <v>33.264000000000003</v>
      </c>
    </row>
    <row r="30" spans="1:12" x14ac:dyDescent="0.2">
      <c r="A30" s="51">
        <f>IF(marge!A21="","",marge!A21)</f>
        <v>18</v>
      </c>
      <c r="B30" s="7">
        <f t="shared" si="0"/>
        <v>18</v>
      </c>
      <c r="C30" s="55">
        <f t="shared" si="1"/>
        <v>2</v>
      </c>
      <c r="D30" s="4">
        <f t="shared" si="2"/>
        <v>0</v>
      </c>
      <c r="E30" s="6">
        <f t="shared" si="3"/>
        <v>0.2</v>
      </c>
      <c r="F30" s="58">
        <f t="shared" si="4"/>
        <v>16.8</v>
      </c>
      <c r="G30" s="58">
        <f t="shared" si="5"/>
        <v>28.455129952721681</v>
      </c>
      <c r="H30" s="60">
        <f t="shared" si="6"/>
        <v>0.29151615074343623</v>
      </c>
      <c r="I30" s="64">
        <f>IF(AND(Tableau2[[#This Row],[Qté
cdée]]=0,Tableau2[[#This Row],[UG]]&gt;0),marge!I21,(IF(AND(Tableau2[[#This Row],[Qté
cdée]]&gt;0,Tableau2[[#This Row],[UG]]&gt;0),marge!K21,IF(AND(Tableau2[[#This Row],[Qté
cdée]]&gt;0,Tableau2[[#This Row],[UG]]=0),Tableau2[[#This Row],[PA remise
HT]]))))</f>
        <v>16.8</v>
      </c>
      <c r="J30" s="58">
        <f>IF(Tableau2[CIP]="","",Tableau2[PA remise
HT]*Tableau2[Qté
cdée])</f>
        <v>33.6</v>
      </c>
      <c r="K30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30" s="58">
        <f>IF(Tableau2[[#This Row],[UG]]=0,Tableau2[Total 
facturé],Tableau2[[#This Row],[Total UG]]+Tableau2[[#This Row],[Total 
facturé]])</f>
        <v>33.6</v>
      </c>
    </row>
    <row r="31" spans="1:12" x14ac:dyDescent="0.2">
      <c r="A31" s="51">
        <f>IF(marge!A22="","",marge!A22)</f>
        <v>19</v>
      </c>
      <c r="B31" s="7">
        <f t="shared" si="0"/>
        <v>19</v>
      </c>
      <c r="C31" s="55">
        <f t="shared" si="1"/>
        <v>4</v>
      </c>
      <c r="D31" s="4">
        <f t="shared" si="2"/>
        <v>0</v>
      </c>
      <c r="E31" s="6">
        <f t="shared" si="3"/>
        <v>0.2</v>
      </c>
      <c r="F31" s="58">
        <f t="shared" si="4"/>
        <v>16.044</v>
      </c>
      <c r="G31" s="58">
        <f t="shared" si="5"/>
        <v>27.750844720945363</v>
      </c>
      <c r="H31" s="60">
        <f t="shared" si="6"/>
        <v>0.30622652414365381</v>
      </c>
      <c r="I31" s="64">
        <f>IF(AND(Tableau2[[#This Row],[Qté
cdée]]=0,Tableau2[[#This Row],[UG]]&gt;0),marge!I22,(IF(AND(Tableau2[[#This Row],[Qté
cdée]]&gt;0,Tableau2[[#This Row],[UG]]&gt;0),marge!K22,IF(AND(Tableau2[[#This Row],[Qté
cdée]]&gt;0,Tableau2[[#This Row],[UG]]=0),Tableau2[[#This Row],[PA remise
HT]]))))</f>
        <v>16.044</v>
      </c>
      <c r="J31" s="58">
        <f>IF(Tableau2[CIP]="","",Tableau2[PA remise
HT]*Tableau2[Qté
cdée])</f>
        <v>64.176000000000002</v>
      </c>
      <c r="K31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31" s="58">
        <f>IF(Tableau2[[#This Row],[UG]]=0,Tableau2[Total 
facturé],Tableau2[[#This Row],[Total UG]]+Tableau2[[#This Row],[Total 
facturé]])</f>
        <v>64.176000000000002</v>
      </c>
    </row>
    <row r="32" spans="1:12" x14ac:dyDescent="0.2">
      <c r="A32" s="51">
        <f>IF(marge!A23="","",marge!A23)</f>
        <v>20</v>
      </c>
      <c r="B32" s="7">
        <f t="shared" si="0"/>
        <v>20</v>
      </c>
      <c r="C32" s="55">
        <f t="shared" si="1"/>
        <v>4</v>
      </c>
      <c r="D32" s="4">
        <f t="shared" si="2"/>
        <v>0</v>
      </c>
      <c r="E32" s="6">
        <f t="shared" si="3"/>
        <v>0.2</v>
      </c>
      <c r="F32" s="58">
        <f t="shared" si="4"/>
        <v>10.667999999999999</v>
      </c>
      <c r="G32" s="58">
        <f t="shared" si="5"/>
        <v>17.859261355134706</v>
      </c>
      <c r="H32" s="60">
        <f t="shared" si="6"/>
        <v>0.28319543874531977</v>
      </c>
      <c r="I32" s="64">
        <f>IF(AND(Tableau2[[#This Row],[Qté
cdée]]=0,Tableau2[[#This Row],[UG]]&gt;0),marge!I23,(IF(AND(Tableau2[[#This Row],[Qté
cdée]]&gt;0,Tableau2[[#This Row],[UG]]&gt;0),marge!K23,IF(AND(Tableau2[[#This Row],[Qté
cdée]]&gt;0,Tableau2[[#This Row],[UG]]=0),Tableau2[[#This Row],[PA remise
HT]]))))</f>
        <v>10.667999999999999</v>
      </c>
      <c r="J32" s="58">
        <f>IF(Tableau2[CIP]="","",Tableau2[PA remise
HT]*Tableau2[Qté
cdée])</f>
        <v>42.671999999999997</v>
      </c>
      <c r="K32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32" s="58">
        <f>IF(Tableau2[[#This Row],[UG]]=0,Tableau2[Total 
facturé],Tableau2[[#This Row],[Total UG]]+Tableau2[[#This Row],[Total 
facturé]])</f>
        <v>42.671999999999997</v>
      </c>
    </row>
    <row r="33" spans="1:12" x14ac:dyDescent="0.2">
      <c r="A33" s="51">
        <f>IF(marge!A24="","",marge!A24)</f>
        <v>21</v>
      </c>
      <c r="B33" s="7">
        <f t="shared" si="0"/>
        <v>21</v>
      </c>
      <c r="C33" s="55">
        <f t="shared" si="1"/>
        <v>2</v>
      </c>
      <c r="D33" s="4">
        <f t="shared" si="2"/>
        <v>0</v>
      </c>
      <c r="E33" s="6">
        <f t="shared" si="3"/>
        <v>0.2</v>
      </c>
      <c r="F33" s="58">
        <f t="shared" si="4"/>
        <v>10.667999999999999</v>
      </c>
      <c r="G33" s="58">
        <f t="shared" si="5"/>
        <v>16.660666447956832</v>
      </c>
      <c r="H33" s="60">
        <f t="shared" si="6"/>
        <v>0.23162737577223905</v>
      </c>
      <c r="I33" s="64">
        <f>IF(AND(Tableau2[[#This Row],[Qté
cdée]]=0,Tableau2[[#This Row],[UG]]&gt;0),marge!I24,(IF(AND(Tableau2[[#This Row],[Qté
cdée]]&gt;0,Tableau2[[#This Row],[UG]]&gt;0),marge!K24,IF(AND(Tableau2[[#This Row],[Qté
cdée]]&gt;0,Tableau2[[#This Row],[UG]]=0),Tableau2[[#This Row],[PA remise
HT]]))))</f>
        <v>10.667999999999999</v>
      </c>
      <c r="J33" s="58">
        <f>IF(Tableau2[CIP]="","",Tableau2[PA remise
HT]*Tableau2[Qté
cdée])</f>
        <v>21.335999999999999</v>
      </c>
      <c r="K33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33" s="58">
        <f>IF(Tableau2[[#This Row],[UG]]=0,Tableau2[Total 
facturé],Tableau2[[#This Row],[Total UG]]+Tableau2[[#This Row],[Total 
facturé]])</f>
        <v>21.335999999999999</v>
      </c>
    </row>
    <row r="34" spans="1:12" x14ac:dyDescent="0.2">
      <c r="A34" s="51">
        <f>IF(marge!A25="","",marge!A25)</f>
        <v>22</v>
      </c>
      <c r="B34" s="7">
        <f t="shared" si="0"/>
        <v>22</v>
      </c>
      <c r="C34" s="55">
        <f t="shared" si="1"/>
        <v>8</v>
      </c>
      <c r="D34" s="4">
        <f t="shared" si="2"/>
        <v>0</v>
      </c>
      <c r="E34" s="6">
        <f t="shared" si="3"/>
        <v>0.2</v>
      </c>
      <c r="F34" s="58">
        <f t="shared" si="4"/>
        <v>10.6645</v>
      </c>
      <c r="G34" s="58">
        <f t="shared" si="5"/>
        <v>21.262317632861478</v>
      </c>
      <c r="H34" s="60">
        <f t="shared" si="6"/>
        <v>0.39811829448821334</v>
      </c>
      <c r="I34" s="64">
        <f>IF(AND(Tableau2[[#This Row],[Qté
cdée]]=0,Tableau2[[#This Row],[UG]]&gt;0),marge!I25,(IF(AND(Tableau2[[#This Row],[Qté
cdée]]&gt;0,Tableau2[[#This Row],[UG]]&gt;0),marge!K25,IF(AND(Tableau2[[#This Row],[Qté
cdée]]&gt;0,Tableau2[[#This Row],[UG]]=0),Tableau2[[#This Row],[PA remise
HT]]))))</f>
        <v>10.6645</v>
      </c>
      <c r="J34" s="58">
        <f>IF(Tableau2[CIP]="","",Tableau2[PA remise
HT]*Tableau2[Qté
cdée])</f>
        <v>85.316000000000003</v>
      </c>
      <c r="K34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0</v>
      </c>
      <c r="L34" s="58">
        <f>IF(Tableau2[[#This Row],[UG]]=0,Tableau2[Total 
facturé],Tableau2[[#This Row],[Total UG]]+Tableau2[[#This Row],[Total 
facturé]])</f>
        <v>85.316000000000003</v>
      </c>
    </row>
    <row r="35" spans="1:12" x14ac:dyDescent="0.2">
      <c r="A35" s="51">
        <f>IF(marge!A26="","",marge!A26)</f>
        <v>23</v>
      </c>
      <c r="B35" s="7">
        <f t="shared" si="0"/>
        <v>23</v>
      </c>
      <c r="C35" s="55">
        <f t="shared" si="1"/>
        <v>24</v>
      </c>
      <c r="D35" s="4">
        <f t="shared" si="2"/>
        <v>2</v>
      </c>
      <c r="E35" s="6">
        <f t="shared" si="3"/>
        <v>0.2</v>
      </c>
      <c r="F35" s="58">
        <f t="shared" si="4"/>
        <v>9.844153846153846</v>
      </c>
      <c r="G35" s="58">
        <f t="shared" si="5"/>
        <v>15.203406878737502</v>
      </c>
      <c r="H35" s="60">
        <f t="shared" si="6"/>
        <v>0.22300411285410715</v>
      </c>
      <c r="I35" s="64">
        <f>IF(AND(Tableau2[[#This Row],[Qté
cdée]]=0,Tableau2[[#This Row],[UG]]&gt;0),marge!I26,(IF(AND(Tableau2[[#This Row],[Qté
cdée]]&gt;0,Tableau2[[#This Row],[UG]]&gt;0),marge!K26,IF(AND(Tableau2[[#This Row],[Qté
cdée]]&gt;0,Tableau2[[#This Row],[UG]]=0),Tableau2[[#This Row],[PA remise
HT]]))))</f>
        <v>9.844153846153846</v>
      </c>
      <c r="J35" s="58">
        <f>IF(Tableau2[CIP]="","",Tableau2[PA remise
HT]*Tableau2[Qté
cdée])</f>
        <v>236.25969230769232</v>
      </c>
      <c r="K35" s="58">
        <f>IF(AND(Tableau2[[#This Row],[UG]]=0,Tableau2[[#This Row],[Qté
cdée]]&gt;0),Tableau2[[#This Row],[PA remise
HT]]*Tableau2[[#This Row],[UG]],IF(AND(Tableau2[[#This Row],[Qté
cdée]]=0,Tableau2[[#This Row],[UG]]&gt;0),Tableau2[[#This Row],[Colonne1]]*Tableau2[[#This Row],[UG]],IF(AND(Tableau2[[#This Row],[Qté
cdée]]&gt;0,Tableau2[[#This Row],[UG]]&gt;0),Tableau2[[#This Row],[Colonne1]]*Tableau2[[#This Row],[UG]])))</f>
        <v>19.688307692307692</v>
      </c>
      <c r="L35" s="58">
        <f>IF(Tableau2[[#This Row],[UG]]=0,Tableau2[Total 
facturé],Tableau2[[#This Row],[Total UG]]+Tableau2[[#This Row],[Total 
facturé]])</f>
        <v>255.94800000000001</v>
      </c>
    </row>
    <row r="36" spans="1:12" x14ac:dyDescent="0.2">
      <c r="D36" s="62"/>
    </row>
    <row r="37" spans="1:12" x14ac:dyDescent="0.2">
      <c r="D37" s="62"/>
    </row>
    <row r="38" spans="1:12" x14ac:dyDescent="0.2">
      <c r="D38" s="62"/>
    </row>
    <row r="39" spans="1:12" x14ac:dyDescent="0.2">
      <c r="D39" s="62"/>
    </row>
    <row r="40" spans="1:12" x14ac:dyDescent="0.2">
      <c r="D40" s="62"/>
    </row>
    <row r="41" spans="1:12" x14ac:dyDescent="0.2">
      <c r="D41" s="62"/>
    </row>
    <row r="42" spans="1:12" x14ac:dyDescent="0.2">
      <c r="D42" s="62"/>
    </row>
    <row r="43" spans="1:12" x14ac:dyDescent="0.2">
      <c r="D43" s="62"/>
    </row>
    <row r="44" spans="1:12" x14ac:dyDescent="0.2">
      <c r="D44" s="62"/>
    </row>
    <row r="45" spans="1:12" x14ac:dyDescent="0.2">
      <c r="D45" s="62"/>
    </row>
    <row r="46" spans="1:12" x14ac:dyDescent="0.2">
      <c r="D46" s="62"/>
    </row>
    <row r="47" spans="1:12" x14ac:dyDescent="0.2">
      <c r="D47" s="62"/>
    </row>
    <row r="48" spans="1:12" x14ac:dyDescent="0.2">
      <c r="D48" s="62"/>
    </row>
    <row r="49" spans="4:4" x14ac:dyDescent="0.2">
      <c r="D49" s="62"/>
    </row>
    <row r="50" spans="4:4" x14ac:dyDescent="0.2">
      <c r="D50" s="62"/>
    </row>
    <row r="51" spans="4:4" x14ac:dyDescent="0.2">
      <c r="D51" s="62"/>
    </row>
    <row r="52" spans="4:4" x14ac:dyDescent="0.2">
      <c r="D52" s="62"/>
    </row>
    <row r="53" spans="4:4" x14ac:dyDescent="0.2">
      <c r="D53" s="62"/>
    </row>
    <row r="54" spans="4:4" x14ac:dyDescent="0.2">
      <c r="D54" s="62"/>
    </row>
    <row r="55" spans="4:4" x14ac:dyDescent="0.2">
      <c r="D55" s="62"/>
    </row>
    <row r="56" spans="4:4" x14ac:dyDescent="0.2">
      <c r="D56" s="62"/>
    </row>
    <row r="57" spans="4:4" x14ac:dyDescent="0.2">
      <c r="D57" s="62"/>
    </row>
    <row r="58" spans="4:4" x14ac:dyDescent="0.2">
      <c r="D58" s="62"/>
    </row>
    <row r="59" spans="4:4" x14ac:dyDescent="0.2">
      <c r="D59" s="62"/>
    </row>
    <row r="60" spans="4:4" x14ac:dyDescent="0.2">
      <c r="D60" s="62"/>
    </row>
    <row r="61" spans="4:4" x14ac:dyDescent="0.2">
      <c r="D61" s="62"/>
    </row>
    <row r="62" spans="4:4" x14ac:dyDescent="0.2">
      <c r="D62" s="62"/>
    </row>
    <row r="63" spans="4:4" x14ac:dyDescent="0.2">
      <c r="D63" s="62"/>
    </row>
    <row r="64" spans="4:4" x14ac:dyDescent="0.2">
      <c r="D64" s="62"/>
    </row>
    <row r="65" spans="4:4" x14ac:dyDescent="0.2">
      <c r="D65" s="62"/>
    </row>
    <row r="66" spans="4:4" x14ac:dyDescent="0.2">
      <c r="D66" s="62"/>
    </row>
    <row r="67" spans="4:4" x14ac:dyDescent="0.2">
      <c r="D67" s="62"/>
    </row>
    <row r="68" spans="4:4" x14ac:dyDescent="0.2">
      <c r="D68" s="62"/>
    </row>
    <row r="69" spans="4:4" x14ac:dyDescent="0.2">
      <c r="D69" s="62"/>
    </row>
    <row r="70" spans="4:4" x14ac:dyDescent="0.2">
      <c r="D70" s="62"/>
    </row>
    <row r="71" spans="4:4" x14ac:dyDescent="0.2">
      <c r="D71" s="62"/>
    </row>
    <row r="72" spans="4:4" x14ac:dyDescent="0.2">
      <c r="D72" s="62"/>
    </row>
    <row r="73" spans="4:4" x14ac:dyDescent="0.2">
      <c r="D73" s="62"/>
    </row>
    <row r="74" spans="4:4" x14ac:dyDescent="0.2">
      <c r="D74" s="62"/>
    </row>
    <row r="75" spans="4:4" x14ac:dyDescent="0.2">
      <c r="D75" s="62"/>
    </row>
    <row r="76" spans="4:4" x14ac:dyDescent="0.2">
      <c r="D76" s="62"/>
    </row>
    <row r="77" spans="4:4" x14ac:dyDescent="0.2">
      <c r="D77" s="62"/>
    </row>
    <row r="78" spans="4:4" x14ac:dyDescent="0.2">
      <c r="D78" s="62"/>
    </row>
    <row r="79" spans="4:4" x14ac:dyDescent="0.2">
      <c r="D79" s="62"/>
    </row>
    <row r="80" spans="4:4" x14ac:dyDescent="0.2">
      <c r="D80" s="62"/>
    </row>
    <row r="81" spans="4:4" x14ac:dyDescent="0.2">
      <c r="D81" s="62"/>
    </row>
    <row r="82" spans="4:4" x14ac:dyDescent="0.2">
      <c r="D82" s="62"/>
    </row>
    <row r="83" spans="4:4" x14ac:dyDescent="0.2">
      <c r="D83" s="62"/>
    </row>
    <row r="84" spans="4:4" x14ac:dyDescent="0.2">
      <c r="D84" s="62"/>
    </row>
    <row r="85" spans="4:4" x14ac:dyDescent="0.2">
      <c r="D85" s="62"/>
    </row>
    <row r="86" spans="4:4" x14ac:dyDescent="0.2">
      <c r="D86" s="62"/>
    </row>
    <row r="87" spans="4:4" x14ac:dyDescent="0.2">
      <c r="D87" s="62"/>
    </row>
    <row r="88" spans="4:4" x14ac:dyDescent="0.2">
      <c r="D88" s="62"/>
    </row>
    <row r="89" spans="4:4" x14ac:dyDescent="0.2">
      <c r="D89" s="62"/>
    </row>
    <row r="90" spans="4:4" x14ac:dyDescent="0.2">
      <c r="D90" s="62"/>
    </row>
    <row r="91" spans="4:4" x14ac:dyDescent="0.2">
      <c r="D91" s="62"/>
    </row>
    <row r="92" spans="4:4" x14ac:dyDescent="0.2">
      <c r="D92" s="62"/>
    </row>
    <row r="93" spans="4:4" x14ac:dyDescent="0.2">
      <c r="D93" s="62"/>
    </row>
    <row r="94" spans="4:4" x14ac:dyDescent="0.2">
      <c r="D94" s="62"/>
    </row>
    <row r="95" spans="4:4" x14ac:dyDescent="0.2">
      <c r="D95" s="62"/>
    </row>
    <row r="96" spans="4:4" x14ac:dyDescent="0.2">
      <c r="D96" s="62"/>
    </row>
    <row r="97" spans="4:4" x14ac:dyDescent="0.2">
      <c r="D97" s="62"/>
    </row>
    <row r="98" spans="4:4" x14ac:dyDescent="0.2">
      <c r="D98" s="62"/>
    </row>
    <row r="99" spans="4:4" x14ac:dyDescent="0.2">
      <c r="D99" s="62"/>
    </row>
    <row r="100" spans="4:4" x14ac:dyDescent="0.2">
      <c r="D100" s="62"/>
    </row>
    <row r="101" spans="4:4" x14ac:dyDescent="0.2">
      <c r="D101" s="62"/>
    </row>
    <row r="102" spans="4:4" x14ac:dyDescent="0.2">
      <c r="D102" s="62"/>
    </row>
    <row r="103" spans="4:4" x14ac:dyDescent="0.2">
      <c r="D103" s="62"/>
    </row>
    <row r="104" spans="4:4" x14ac:dyDescent="0.2">
      <c r="D104" s="62"/>
    </row>
    <row r="105" spans="4:4" x14ac:dyDescent="0.2">
      <c r="D105" s="62"/>
    </row>
    <row r="106" spans="4:4" x14ac:dyDescent="0.2">
      <c r="D106" s="62"/>
    </row>
    <row r="107" spans="4:4" x14ac:dyDescent="0.2">
      <c r="D107" s="62"/>
    </row>
    <row r="108" spans="4:4" x14ac:dyDescent="0.2">
      <c r="D108" s="62"/>
    </row>
    <row r="109" spans="4:4" x14ac:dyDescent="0.2">
      <c r="D109" s="62"/>
    </row>
    <row r="110" spans="4:4" x14ac:dyDescent="0.2">
      <c r="D110" s="62"/>
    </row>
    <row r="111" spans="4:4" x14ac:dyDescent="0.2">
      <c r="D111" s="62"/>
    </row>
    <row r="112" spans="4:4" x14ac:dyDescent="0.2">
      <c r="D112" s="62"/>
    </row>
    <row r="113" spans="4:4" x14ac:dyDescent="0.2">
      <c r="D113" s="62"/>
    </row>
    <row r="114" spans="4:4" x14ac:dyDescent="0.2">
      <c r="D114" s="62"/>
    </row>
    <row r="115" spans="4:4" x14ac:dyDescent="0.2">
      <c r="D115" s="62"/>
    </row>
    <row r="116" spans="4:4" x14ac:dyDescent="0.2">
      <c r="D116" s="62"/>
    </row>
    <row r="117" spans="4:4" x14ac:dyDescent="0.2">
      <c r="D117" s="62"/>
    </row>
    <row r="118" spans="4:4" x14ac:dyDescent="0.2">
      <c r="D118" s="62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marge</vt:lpstr>
      <vt:lpstr>calcul avec UG</vt:lpstr>
      <vt:lpstr>base</vt:lpstr>
      <vt:lpstr>marge</vt:lpstr>
      <vt:lpstr>RDB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yvon</cp:lastModifiedBy>
  <dcterms:created xsi:type="dcterms:W3CDTF">2017-12-23T10:20:32Z</dcterms:created>
  <dcterms:modified xsi:type="dcterms:W3CDTF">2017-12-31T16:22:08Z</dcterms:modified>
</cp:coreProperties>
</file>