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 codeName="{91B80F79-697F-C00D-A1F8-6C9A07846A5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abian\Downloads\"/>
    </mc:Choice>
  </mc:AlternateContent>
  <bookViews>
    <workbookView xWindow="0" yWindow="0" windowWidth="24000" windowHeight="8910" xr2:uid="{00000000-000D-0000-FFFF-FFFF00000000}"/>
  </bookViews>
  <sheets>
    <sheet name="Boutique" sheetId="1" r:id="rId1"/>
    <sheet name="Calcul" sheetId="3" r:id="rId2"/>
    <sheet name="Panier2" sheetId="5" r:id="rId3"/>
    <sheet name="facture" sheetId="6" r:id="rId4"/>
  </sheets>
  <calcPr calcId="171027"/>
</workbook>
</file>

<file path=xl/calcChain.xml><?xml version="1.0" encoding="utf-8"?>
<calcChain xmlns="http://schemas.openxmlformats.org/spreadsheetml/2006/main">
  <c r="J9" i="1" l="1"/>
  <c r="B11" i="6" l="1"/>
  <c r="E2" i="6"/>
  <c r="E8" i="6"/>
  <c r="E7" i="6"/>
  <c r="E6" i="6"/>
  <c r="D13" i="6"/>
  <c r="B12" i="6" l="1"/>
  <c r="B14" i="6"/>
  <c r="B13" i="6"/>
  <c r="F6" i="5"/>
  <c r="F9" i="5" l="1"/>
  <c r="C19" i="3" l="1"/>
  <c r="C22" i="3"/>
  <c r="C23" i="3"/>
  <c r="C24" i="3"/>
  <c r="C25" i="3"/>
  <c r="C26" i="3"/>
  <c r="C27" i="3"/>
  <c r="C28" i="3"/>
  <c r="C29" i="3"/>
  <c r="C30" i="3"/>
  <c r="C31" i="3"/>
  <c r="C32" i="3"/>
  <c r="C33" i="3"/>
  <c r="C21" i="3"/>
  <c r="C17" i="3"/>
  <c r="C16" i="3"/>
  <c r="C18" i="3" l="1"/>
  <c r="D2" i="5"/>
  <c r="E3" i="5"/>
  <c r="D3" i="5"/>
  <c r="C3" i="5"/>
  <c r="B3" i="5"/>
  <c r="G7" i="5" l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18" i="1"/>
  <c r="J17" i="1"/>
  <c r="J16" i="1"/>
  <c r="J15" i="1"/>
  <c r="J14" i="1"/>
  <c r="J13" i="1"/>
  <c r="J12" i="1"/>
  <c r="J11" i="1"/>
  <c r="J10" i="1"/>
  <c r="J8" i="1"/>
  <c r="J7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0" i="1"/>
  <c r="E9" i="1"/>
  <c r="E8" i="1"/>
  <c r="E7" i="1"/>
  <c r="E22" i="3" l="1"/>
  <c r="E21" i="3"/>
  <c r="E24" i="3"/>
  <c r="E23" i="3"/>
  <c r="E25" i="3" l="1"/>
  <c r="G8" i="5"/>
  <c r="E15" i="3"/>
  <c r="E17" i="3" l="1"/>
  <c r="E16" i="3"/>
  <c r="E18" i="3" l="1"/>
  <c r="G6" i="5" l="1"/>
  <c r="E6" i="3"/>
  <c r="E5" i="3" s="1"/>
  <c r="E4" i="3" s="1"/>
  <c r="E3" i="3" s="1"/>
  <c r="E13" i="6" s="1"/>
  <c r="G3" i="3" l="1"/>
  <c r="E14" i="6" s="1"/>
  <c r="G9" i="5"/>
  <c r="G10" i="5" l="1"/>
</calcChain>
</file>

<file path=xl/sharedStrings.xml><?xml version="1.0" encoding="utf-8"?>
<sst xmlns="http://schemas.openxmlformats.org/spreadsheetml/2006/main" count="192" uniqueCount="114">
  <si>
    <t>Prix au Kg</t>
  </si>
  <si>
    <t>Quantité</t>
  </si>
  <si>
    <t>Prix</t>
  </si>
  <si>
    <t>Vacherin 400 gr.</t>
  </si>
  <si>
    <t>Vacherin 800 gr.</t>
  </si>
  <si>
    <t>Raclettes</t>
  </si>
  <si>
    <t>Fondues</t>
  </si>
  <si>
    <t>Frais de Port</t>
  </si>
  <si>
    <t>Frais de port</t>
  </si>
  <si>
    <t>Fromages</t>
  </si>
  <si>
    <t>À retirer au:</t>
  </si>
  <si>
    <t>Épicerie</t>
  </si>
  <si>
    <t>Meringues (12 pces)</t>
  </si>
  <si>
    <t>Meringues Vin cuit (12 pces)</t>
  </si>
  <si>
    <t>Moitié-moité 400g.</t>
  </si>
  <si>
    <t>Moitié-moité 800g.</t>
  </si>
  <si>
    <t>Nature 400g.</t>
  </si>
  <si>
    <t>Nature 800g.</t>
  </si>
  <si>
    <t>Vacherin 400 g.</t>
  </si>
  <si>
    <t>Vacherin 800 g.</t>
  </si>
  <si>
    <t>Poivre Vert 400 g.</t>
  </si>
  <si>
    <t>Poivre Vert 800 g.</t>
  </si>
  <si>
    <t>Ail 400 g.</t>
  </si>
  <si>
    <t>Ail 800 g.</t>
  </si>
  <si>
    <t>Paprika 400 g.</t>
  </si>
  <si>
    <t>Paprika 800 g.</t>
  </si>
  <si>
    <t>Fumé 400 g.</t>
  </si>
  <si>
    <t>Fumé 800 g.</t>
  </si>
  <si>
    <t>Morbier 400 g.</t>
  </si>
  <si>
    <t>Morbier 800 g.</t>
  </si>
  <si>
    <t>Gruyères mi-salé 400 g.</t>
  </si>
  <si>
    <t>Gruyères mi-salé 800 g.</t>
  </si>
  <si>
    <t>Gruyères d'alpage 400 g.</t>
  </si>
  <si>
    <t>Gruyères d'alpage 800 g.</t>
  </si>
  <si>
    <t>Gruyères Vieux Suisse 400 g.</t>
  </si>
  <si>
    <t>Gruyères Vieux Suisse800 g.</t>
  </si>
  <si>
    <t>Vacherin d'alpage 400 g.</t>
  </si>
  <si>
    <t>Vacherin d'alpage 800 g.</t>
  </si>
  <si>
    <t>Vacherin de Marsens 400 g.</t>
  </si>
  <si>
    <t>Vacherin de Marsens 800 g.</t>
  </si>
  <si>
    <t>Bleu de Fribourg 800 g.</t>
  </si>
  <si>
    <t>Bleu de Fribourg 400 g.</t>
  </si>
  <si>
    <t>Pains d'anis (200 g.)</t>
  </si>
  <si>
    <t>Croquets (200 g.)</t>
  </si>
  <si>
    <t>Bricelets sucrés (200 g.)</t>
  </si>
  <si>
    <t>Bricelets salés (200 g.)</t>
  </si>
  <si>
    <t>Poire à Botzi (5 dl)</t>
  </si>
  <si>
    <t>Moutarde de Bénichon (300 g.)</t>
  </si>
  <si>
    <t>Vin cuit de poire sucrées 250 g.</t>
  </si>
  <si>
    <t>Vin cuit de poires sucrées 500 g.</t>
  </si>
  <si>
    <t>Cuchaule (350 g.)</t>
  </si>
  <si>
    <t>Miel de Fleur du Gibloux (500 g.)</t>
  </si>
  <si>
    <t>Miel de Sapin de Bonnefontaine (500 g.)</t>
  </si>
  <si>
    <t>Prix/pce</t>
  </si>
  <si>
    <t>poids tot 800 g.</t>
  </si>
  <si>
    <t>poids tot 400 g.</t>
  </si>
  <si>
    <t>Poids épicerie</t>
  </si>
  <si>
    <t>Prix Intermédiaire</t>
  </si>
  <si>
    <t>Prix avec port</t>
  </si>
  <si>
    <t>Retirer au Marché</t>
  </si>
  <si>
    <t>Envois par La Poste</t>
  </si>
  <si>
    <t>Envoi ou Emporter</t>
  </si>
  <si>
    <t>Jusqu'à2kg</t>
  </si>
  <si>
    <t>Jusqu'à5kg</t>
  </si>
  <si>
    <t>Jusqu'à 10kg</t>
  </si>
  <si>
    <t>jusqu'à20kg</t>
  </si>
  <si>
    <t>Vin cuit de poire sucrées (250 g.)</t>
  </si>
  <si>
    <t>Vin cuit de poires sucrées (500 g.)</t>
  </si>
  <si>
    <t>poids calculer</t>
  </si>
  <si>
    <t>Poid article</t>
  </si>
  <si>
    <t>Poid fromage</t>
  </si>
  <si>
    <t>Adresse complète</t>
  </si>
  <si>
    <t>Estimation du poid (Kg)</t>
  </si>
  <si>
    <t>Nombre de produit</t>
  </si>
  <si>
    <t>Selectionner le mode de livraison</t>
  </si>
  <si>
    <t>Prix Totale</t>
  </si>
  <si>
    <t>Prix par branche</t>
  </si>
  <si>
    <t>fondues</t>
  </si>
  <si>
    <t>fromages</t>
  </si>
  <si>
    <t>épicerie</t>
  </si>
  <si>
    <t>pièces total 400 gr</t>
  </si>
  <si>
    <t>pièce total 800 gr</t>
  </si>
  <si>
    <t>pièces total épicerie</t>
  </si>
  <si>
    <t>pièces totales</t>
  </si>
  <si>
    <t>(*) Champs obligatoire</t>
  </si>
  <si>
    <t>Nom *</t>
  </si>
  <si>
    <t>Prénom *</t>
  </si>
  <si>
    <t>E-mail *</t>
  </si>
  <si>
    <t>Rue *</t>
  </si>
  <si>
    <t>Code Postal *</t>
  </si>
  <si>
    <t>Localité *</t>
  </si>
  <si>
    <t>Tél. *</t>
  </si>
  <si>
    <t>Poire à Botzi (8 dl)</t>
  </si>
  <si>
    <t>prix total</t>
  </si>
  <si>
    <t>Schaller Christophe</t>
  </si>
  <si>
    <t>1700 Fribourg</t>
  </si>
  <si>
    <t>079/458.03.74</t>
  </si>
  <si>
    <t>info@lefribourgeois.ch</t>
  </si>
  <si>
    <t>Fribourg, le</t>
  </si>
  <si>
    <t>Facture</t>
  </si>
  <si>
    <t>Adressée à:</t>
  </si>
  <si>
    <t>Prix à payer:</t>
  </si>
  <si>
    <t>Merci d'effectuer le paiement sur le compte suivant:</t>
  </si>
  <si>
    <t>Paiement comptant au Marché</t>
  </si>
  <si>
    <t>Prix à Payer:</t>
  </si>
  <si>
    <t>CCP 123456789111</t>
  </si>
  <si>
    <t>Schaller-Boffi Marie-Jeanne</t>
  </si>
  <si>
    <t>Ecrivez la date dans la case en dessous du marché *</t>
  </si>
  <si>
    <t>Lausanne,
Place de la Palud (Mercredi)*</t>
  </si>
  <si>
    <t>Lausanne,
Rue de l'Ale (Samedi)*</t>
  </si>
  <si>
    <t>Martigny,
Av. de la Gare (Jeudi)*</t>
  </si>
  <si>
    <t>Montreux,
Aux Quais (Vendredi)*</t>
  </si>
  <si>
    <t>L'envoi sera fait lorsque le paiement aura été effectué. Si la commande n'est pas payée dans les 7 jours, la commande sera annulée</t>
  </si>
  <si>
    <t>fa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</si>
</sst>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 &quot;Fr.&quot;\ * #,##0.00_ ;_ &quot;Fr.&quot;\ * \-#,##0.00_ ;_ &quot;Fr.&quot;\ * &quot;-&quot;??_ ;_ @_ "/>
    <numFmt numFmtId="165" formatCode="&quot;Fr.&quot;\ #,##0.00"/>
    <numFmt numFmtId="166" formatCode="0.000"/>
    <numFmt numFmtId="167" formatCode="&quot;CHF&quot;\ #,##0.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1A1A1A"/>
      <name val="Arial"/>
      <family val="2"/>
    </font>
    <font>
      <b/>
      <sz val="2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/>
      <diagonal/>
    </border>
    <border>
      <left style="medium">
        <color indexed="64"/>
      </left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/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 style="medium">
        <color indexed="64"/>
      </top>
      <bottom/>
      <diagonal/>
    </border>
    <border>
      <left/>
      <right style="thin">
        <color theme="0"/>
      </right>
      <top/>
      <bottom style="thin">
        <color indexed="64"/>
      </bottom>
      <diagonal/>
    </border>
    <border>
      <left style="medium">
        <color indexed="64"/>
      </left>
      <right style="thin">
        <color theme="0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133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65" fontId="0" fillId="0" borderId="0" xfId="0" applyNumberFormat="1" applyFont="1" applyAlignment="1">
      <alignment horizontal="center" vertical="center"/>
    </xf>
    <xf numFmtId="164" fontId="0" fillId="0" borderId="0" xfId="1" applyNumberFormat="1" applyFon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65" fontId="0" fillId="0" borderId="0" xfId="0" applyNumberFormat="1" applyFont="1" applyBorder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0" fontId="0" fillId="0" borderId="0" xfId="0" applyFont="1" applyAlignment="1" applyProtection="1">
      <alignment horizontal="center" vertical="center"/>
      <protection hidden="1"/>
    </xf>
    <xf numFmtId="165" fontId="0" fillId="0" borderId="0" xfId="0" applyNumberFormat="1" applyFont="1" applyBorder="1" applyAlignment="1" applyProtection="1">
      <alignment horizontal="center" vertical="center"/>
      <protection hidden="1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 wrapText="1"/>
    </xf>
    <xf numFmtId="166" fontId="0" fillId="0" borderId="21" xfId="0" applyNumberFormat="1" applyBorder="1" applyAlignment="1">
      <alignment horizontal="center" vertical="center"/>
    </xf>
    <xf numFmtId="166" fontId="0" fillId="0" borderId="19" xfId="0" applyNumberForma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0" fontId="0" fillId="0" borderId="1" xfId="0" applyFont="1" applyBorder="1" applyAlignment="1" applyProtection="1">
      <alignment horizontal="center" vertical="center"/>
      <protection hidden="1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Font="1" applyBorder="1" applyAlignment="1" applyProtection="1">
      <alignment horizontal="center" vertical="center"/>
      <protection hidden="1"/>
    </xf>
    <xf numFmtId="0" fontId="0" fillId="0" borderId="10" xfId="0" applyBorder="1" applyAlignment="1">
      <alignment horizontal="center" vertical="center"/>
    </xf>
    <xf numFmtId="0" fontId="0" fillId="0" borderId="28" xfId="0" applyFont="1" applyBorder="1" applyAlignment="1">
      <alignment horizontal="center" vertical="center"/>
    </xf>
    <xf numFmtId="164" fontId="0" fillId="0" borderId="28" xfId="0" applyNumberFormat="1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167" fontId="0" fillId="0" borderId="0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5" fillId="3" borderId="10" xfId="0" applyFont="1" applyFill="1" applyBorder="1" applyAlignment="1" applyProtection="1">
      <alignment horizontal="center" vertical="center"/>
      <protection locked="0"/>
    </xf>
    <xf numFmtId="0" fontId="2" fillId="3" borderId="22" xfId="0" applyFont="1" applyFill="1" applyBorder="1" applyAlignment="1">
      <alignment horizontal="center" vertical="center" wrapText="1"/>
    </xf>
    <xf numFmtId="0" fontId="6" fillId="4" borderId="22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167" fontId="6" fillId="0" borderId="0" xfId="0" applyNumberFormat="1" applyFont="1" applyFill="1" applyBorder="1" applyAlignment="1">
      <alignment horizontal="right" vertical="center"/>
    </xf>
    <xf numFmtId="0" fontId="2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left" vertical="center"/>
    </xf>
    <xf numFmtId="167" fontId="8" fillId="0" borderId="0" xfId="0" applyNumberFormat="1" applyFont="1" applyBorder="1" applyAlignment="1">
      <alignment horizontal="center" vertical="center"/>
    </xf>
    <xf numFmtId="0" fontId="9" fillId="0" borderId="5" xfId="0" applyFont="1" applyBorder="1" applyAlignment="1" applyProtection="1">
      <alignment horizontal="left" vertical="center"/>
      <protection hidden="1"/>
    </xf>
    <xf numFmtId="0" fontId="9" fillId="0" borderId="7" xfId="0" applyFont="1" applyBorder="1" applyAlignment="1" applyProtection="1">
      <alignment horizontal="left" vertical="center"/>
      <protection hidden="1"/>
    </xf>
    <xf numFmtId="0" fontId="9" fillId="0" borderId="5" xfId="0" applyFont="1" applyFill="1" applyBorder="1" applyAlignment="1" applyProtection="1">
      <alignment horizontal="left" vertical="center"/>
      <protection hidden="1"/>
    </xf>
    <xf numFmtId="0" fontId="9" fillId="0" borderId="7" xfId="0" applyFont="1" applyFill="1" applyBorder="1" applyAlignment="1" applyProtection="1">
      <alignment horizontal="left" vertical="center"/>
      <protection hidden="1"/>
    </xf>
    <xf numFmtId="0" fontId="9" fillId="0" borderId="2" xfId="0" applyFont="1" applyFill="1" applyBorder="1" applyAlignment="1">
      <alignment horizontal="left" vertical="center"/>
    </xf>
    <xf numFmtId="0" fontId="9" fillId="0" borderId="5" xfId="0" applyFont="1" applyFill="1" applyBorder="1" applyAlignment="1">
      <alignment horizontal="left" vertical="center"/>
    </xf>
    <xf numFmtId="0" fontId="9" fillId="0" borderId="7" xfId="0" applyFont="1" applyFill="1" applyBorder="1" applyAlignment="1">
      <alignment horizontal="left" vertical="center"/>
    </xf>
    <xf numFmtId="0" fontId="8" fillId="0" borderId="0" xfId="0" applyFont="1" applyBorder="1" applyAlignment="1">
      <alignment horizontal="center" vertical="center"/>
    </xf>
    <xf numFmtId="0" fontId="0" fillId="5" borderId="5" xfId="0" applyFont="1" applyFill="1" applyBorder="1" applyAlignment="1" applyProtection="1">
      <alignment horizontal="left" vertical="center"/>
      <protection hidden="1"/>
    </xf>
    <xf numFmtId="164" fontId="0" fillId="5" borderId="1" xfId="0" applyNumberFormat="1" applyFont="1" applyFill="1" applyBorder="1" applyAlignment="1" applyProtection="1">
      <alignment horizontal="center" vertical="center"/>
      <protection hidden="1"/>
    </xf>
    <xf numFmtId="0" fontId="0" fillId="5" borderId="1" xfId="0" applyFont="1" applyFill="1" applyBorder="1" applyAlignment="1" applyProtection="1">
      <alignment horizontal="center" vertical="center"/>
      <protection locked="0"/>
    </xf>
    <xf numFmtId="165" fontId="0" fillId="5" borderId="6" xfId="0" applyNumberFormat="1" applyFont="1" applyFill="1" applyBorder="1" applyAlignment="1" applyProtection="1">
      <alignment horizontal="center" vertical="center"/>
      <protection hidden="1"/>
    </xf>
    <xf numFmtId="164" fontId="0" fillId="5" borderId="1" xfId="1" applyNumberFormat="1" applyFont="1" applyFill="1" applyBorder="1" applyAlignment="1" applyProtection="1">
      <alignment horizontal="center" vertical="center"/>
      <protection hidden="1"/>
    </xf>
    <xf numFmtId="0" fontId="0" fillId="5" borderId="7" xfId="0" applyFont="1" applyFill="1" applyBorder="1" applyAlignment="1" applyProtection="1">
      <alignment horizontal="left" vertical="center"/>
      <protection hidden="1"/>
    </xf>
    <xf numFmtId="164" fontId="0" fillId="5" borderId="8" xfId="1" applyNumberFormat="1" applyFont="1" applyFill="1" applyBorder="1" applyAlignment="1" applyProtection="1">
      <alignment horizontal="center" vertical="center"/>
      <protection hidden="1"/>
    </xf>
    <xf numFmtId="0" fontId="0" fillId="5" borderId="8" xfId="0" applyFont="1" applyFill="1" applyBorder="1" applyAlignment="1" applyProtection="1">
      <alignment horizontal="center" vertical="center"/>
      <protection locked="0"/>
    </xf>
    <xf numFmtId="165" fontId="0" fillId="5" borderId="9" xfId="0" applyNumberFormat="1" applyFont="1" applyFill="1" applyBorder="1" applyAlignment="1" applyProtection="1">
      <alignment horizontal="center" vertical="center"/>
      <protection hidden="1"/>
    </xf>
    <xf numFmtId="164" fontId="0" fillId="5" borderId="8" xfId="0" applyNumberFormat="1" applyFont="1" applyFill="1" applyBorder="1" applyAlignment="1" applyProtection="1">
      <alignment horizontal="center" vertical="center"/>
      <protection hidden="1"/>
    </xf>
    <xf numFmtId="0" fontId="0" fillId="5" borderId="2" xfId="0" applyFont="1" applyFill="1" applyBorder="1" applyAlignment="1">
      <alignment horizontal="left" vertical="center"/>
    </xf>
    <xf numFmtId="164" fontId="0" fillId="5" borderId="3" xfId="0" applyNumberFormat="1" applyFont="1" applyFill="1" applyBorder="1" applyAlignment="1">
      <alignment horizontal="center" vertical="center"/>
    </xf>
    <xf numFmtId="0" fontId="0" fillId="5" borderId="3" xfId="0" applyFont="1" applyFill="1" applyBorder="1" applyAlignment="1" applyProtection="1">
      <alignment horizontal="center" vertical="center"/>
      <protection locked="0"/>
    </xf>
    <xf numFmtId="165" fontId="0" fillId="5" borderId="4" xfId="0" applyNumberFormat="1" applyFont="1" applyFill="1" applyBorder="1" applyAlignment="1" applyProtection="1">
      <alignment horizontal="center" vertical="center"/>
      <protection hidden="1"/>
    </xf>
    <xf numFmtId="0" fontId="0" fillId="5" borderId="5" xfId="0" applyFont="1" applyFill="1" applyBorder="1" applyAlignment="1">
      <alignment horizontal="left" vertical="center"/>
    </xf>
    <xf numFmtId="164" fontId="0" fillId="5" borderId="1" xfId="0" applyNumberFormat="1" applyFont="1" applyFill="1" applyBorder="1" applyAlignment="1">
      <alignment horizontal="center" vertical="center"/>
    </xf>
    <xf numFmtId="164" fontId="0" fillId="5" borderId="1" xfId="1" applyNumberFormat="1" applyFont="1" applyFill="1" applyBorder="1" applyAlignment="1">
      <alignment horizontal="center" vertical="center"/>
    </xf>
    <xf numFmtId="0" fontId="0" fillId="5" borderId="7" xfId="0" applyFont="1" applyFill="1" applyBorder="1" applyAlignment="1">
      <alignment horizontal="left" vertical="center"/>
    </xf>
    <xf numFmtId="164" fontId="0" fillId="5" borderId="8" xfId="0" applyNumberFormat="1" applyFont="1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167" fontId="6" fillId="4" borderId="10" xfId="0" applyNumberFormat="1" applyFont="1" applyFill="1" applyBorder="1" applyAlignment="1">
      <alignment horizontal="center" vertical="center"/>
    </xf>
    <xf numFmtId="0" fontId="10" fillId="0" borderId="0" xfId="2" applyBorder="1" applyAlignment="1">
      <alignment horizontal="left" vertical="center"/>
    </xf>
    <xf numFmtId="167" fontId="0" fillId="0" borderId="0" xfId="0" applyNumberFormat="1" applyBorder="1" applyAlignment="1">
      <alignment horizontal="right" vertical="center"/>
    </xf>
    <xf numFmtId="0" fontId="11" fillId="0" borderId="0" xfId="0" applyFont="1" applyAlignment="1"/>
    <xf numFmtId="0" fontId="12" fillId="0" borderId="0" xfId="0" applyFont="1" applyBorder="1" applyAlignment="1">
      <alignment horizontal="center" vertical="center"/>
    </xf>
    <xf numFmtId="167" fontId="0" fillId="0" borderId="0" xfId="0" applyNumberFormat="1" applyBorder="1" applyAlignment="1">
      <alignment horizontal="left" vertical="center"/>
    </xf>
    <xf numFmtId="167" fontId="2" fillId="0" borderId="0" xfId="0" applyNumberFormat="1" applyFont="1" applyBorder="1" applyAlignment="1">
      <alignment horizontal="right" vertical="center"/>
    </xf>
    <xf numFmtId="22" fontId="2" fillId="0" borderId="0" xfId="0" applyNumberFormat="1" applyFont="1" applyBorder="1" applyAlignment="1">
      <alignment horizontal="left" vertical="center"/>
    </xf>
    <xf numFmtId="0" fontId="13" fillId="0" borderId="0" xfId="2" applyFont="1" applyBorder="1" applyAlignment="1">
      <alignment vertical="center"/>
    </xf>
    <xf numFmtId="167" fontId="4" fillId="0" borderId="38" xfId="0" applyNumberFormat="1" applyFont="1" applyBorder="1" applyAlignment="1">
      <alignment horizontal="right" vertical="center"/>
    </xf>
    <xf numFmtId="167" fontId="4" fillId="0" borderId="37" xfId="0" applyNumberFormat="1" applyFont="1" applyBorder="1" applyAlignment="1">
      <alignment horizontal="right" vertical="center"/>
    </xf>
    <xf numFmtId="0" fontId="14" fillId="0" borderId="0" xfId="2" applyFont="1" applyBorder="1" applyAlignment="1">
      <alignment vertical="center" wrapText="1"/>
    </xf>
    <xf numFmtId="0" fontId="13" fillId="0" borderId="0" xfId="2" applyFont="1" applyBorder="1" applyAlignment="1">
      <alignment vertical="center" wrapText="1"/>
    </xf>
    <xf numFmtId="0" fontId="15" fillId="0" borderId="0" xfId="2" applyFont="1" applyBorder="1" applyAlignment="1">
      <alignment vertical="center" wrapText="1"/>
    </xf>
    <xf numFmtId="167" fontId="16" fillId="6" borderId="39" xfId="0" applyNumberFormat="1" applyFont="1" applyFill="1" applyBorder="1" applyAlignment="1">
      <alignment horizontal="right" vertical="center"/>
    </xf>
    <xf numFmtId="167" fontId="16" fillId="6" borderId="40" xfId="0" applyNumberFormat="1" applyFont="1" applyFill="1" applyBorder="1" applyAlignment="1">
      <alignment horizontal="right" vertical="center"/>
    </xf>
    <xf numFmtId="14" fontId="0" fillId="5" borderId="7" xfId="0" applyNumberFormat="1" applyFill="1" applyBorder="1" applyAlignment="1" applyProtection="1">
      <alignment horizontal="left" vertical="center"/>
      <protection locked="0"/>
    </xf>
    <xf numFmtId="14" fontId="0" fillId="5" borderId="8" xfId="0" applyNumberFormat="1" applyFill="1" applyBorder="1" applyAlignment="1" applyProtection="1">
      <alignment horizontal="left" vertical="center"/>
      <protection locked="0"/>
    </xf>
    <xf numFmtId="0" fontId="0" fillId="5" borderId="8" xfId="0" applyFill="1" applyBorder="1" applyAlignment="1" applyProtection="1">
      <alignment horizontal="left" vertical="center"/>
      <protection locked="0"/>
    </xf>
    <xf numFmtId="49" fontId="0" fillId="5" borderId="9" xfId="0" applyNumberFormat="1" applyFill="1" applyBorder="1" applyAlignment="1" applyProtection="1">
      <alignment horizontal="left" vertical="center"/>
      <protection locked="0"/>
    </xf>
    <xf numFmtId="0" fontId="0" fillId="5" borderId="2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0" fontId="4" fillId="5" borderId="18" xfId="0" applyFont="1" applyFill="1" applyBorder="1" applyAlignment="1">
      <alignment horizontal="left" vertical="center"/>
    </xf>
    <xf numFmtId="0" fontId="4" fillId="5" borderId="14" xfId="0" applyFont="1" applyFill="1" applyBorder="1" applyAlignment="1">
      <alignment horizontal="right" vertical="center"/>
    </xf>
    <xf numFmtId="0" fontId="4" fillId="5" borderId="21" xfId="0" applyFont="1" applyFill="1" applyBorder="1" applyAlignment="1">
      <alignment horizontal="left" vertical="center"/>
    </xf>
    <xf numFmtId="0" fontId="4" fillId="5" borderId="15" xfId="0" applyFont="1" applyFill="1" applyBorder="1" applyAlignment="1">
      <alignment horizontal="right" vertical="center"/>
    </xf>
    <xf numFmtId="167" fontId="4" fillId="5" borderId="15" xfId="0" applyNumberFormat="1" applyFont="1" applyFill="1" applyBorder="1" applyAlignment="1">
      <alignment horizontal="right" vertical="center"/>
    </xf>
    <xf numFmtId="0" fontId="4" fillId="5" borderId="19" xfId="0" applyFont="1" applyFill="1" applyBorder="1" applyAlignment="1">
      <alignment horizontal="left" vertical="center"/>
    </xf>
    <xf numFmtId="167" fontId="4" fillId="5" borderId="16" xfId="0" applyNumberFormat="1" applyFont="1" applyFill="1" applyBorder="1" applyAlignment="1">
      <alignment horizontal="right" vertical="center"/>
    </xf>
    <xf numFmtId="0" fontId="2" fillId="5" borderId="32" xfId="0" applyFont="1" applyFill="1" applyBorder="1" applyAlignment="1">
      <alignment horizontal="left" vertical="center"/>
    </xf>
    <xf numFmtId="0" fontId="17" fillId="0" borderId="0" xfId="0" applyFont="1"/>
    <xf numFmtId="0" fontId="3" fillId="2" borderId="23" xfId="0" applyFont="1" applyFill="1" applyBorder="1" applyAlignment="1" applyProtection="1">
      <alignment horizontal="center" vertical="center"/>
      <protection hidden="1"/>
    </xf>
    <xf numFmtId="0" fontId="3" fillId="2" borderId="24" xfId="0" applyFont="1" applyFill="1" applyBorder="1" applyAlignment="1" applyProtection="1">
      <alignment horizontal="center" vertical="center"/>
      <protection hidden="1"/>
    </xf>
    <xf numFmtId="164" fontId="3" fillId="2" borderId="25" xfId="0" applyNumberFormat="1" applyFont="1" applyFill="1" applyBorder="1" applyAlignment="1" applyProtection="1">
      <alignment horizontal="center" vertical="center"/>
      <protection hidden="1"/>
    </xf>
    <xf numFmtId="164" fontId="3" fillId="2" borderId="26" xfId="0" applyNumberFormat="1" applyFont="1" applyFill="1" applyBorder="1" applyAlignment="1" applyProtection="1">
      <alignment horizontal="center" vertical="center"/>
      <protection hidden="1"/>
    </xf>
    <xf numFmtId="0" fontId="3" fillId="2" borderId="25" xfId="0" applyFont="1" applyFill="1" applyBorder="1" applyAlignment="1">
      <alignment horizontal="center" vertical="center"/>
    </xf>
    <xf numFmtId="0" fontId="3" fillId="2" borderId="26" xfId="0" applyFont="1" applyFill="1" applyBorder="1" applyAlignment="1">
      <alignment horizontal="center" vertical="center"/>
    </xf>
    <xf numFmtId="0" fontId="3" fillId="2" borderId="14" xfId="0" applyFont="1" applyFill="1" applyBorder="1" applyAlignment="1" applyProtection="1">
      <alignment horizontal="center" vertical="center"/>
      <protection hidden="1"/>
    </xf>
    <xf numFmtId="0" fontId="3" fillId="2" borderId="27" xfId="0" applyFont="1" applyFill="1" applyBorder="1" applyAlignment="1" applyProtection="1">
      <alignment horizontal="center" vertical="center"/>
      <protection hidden="1"/>
    </xf>
    <xf numFmtId="164" fontId="3" fillId="2" borderId="29" xfId="0" applyNumberFormat="1" applyFont="1" applyFill="1" applyBorder="1" applyAlignment="1">
      <alignment horizontal="center" vertical="center"/>
    </xf>
    <xf numFmtId="164" fontId="3" fillId="2" borderId="28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 applyProtection="1">
      <alignment horizontal="center" vertical="center"/>
      <protection hidden="1"/>
    </xf>
    <xf numFmtId="164" fontId="3" fillId="2" borderId="29" xfId="0" applyNumberFormat="1" applyFont="1" applyFill="1" applyBorder="1" applyAlignment="1" applyProtection="1">
      <alignment horizontal="center" vertical="center"/>
      <protection hidden="1"/>
    </xf>
    <xf numFmtId="164" fontId="3" fillId="2" borderId="30" xfId="0" applyNumberFormat="1" applyFont="1" applyFill="1" applyBorder="1" applyAlignment="1" applyProtection="1">
      <alignment horizontal="center" vertical="center"/>
      <protection hidden="1"/>
    </xf>
    <xf numFmtId="0" fontId="3" fillId="2" borderId="23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  <xf numFmtId="0" fontId="10" fillId="5" borderId="1" xfId="2" applyFill="1" applyBorder="1" applyAlignment="1" applyProtection="1">
      <alignment horizontal="left" vertical="center"/>
      <protection locked="0"/>
    </xf>
    <xf numFmtId="0" fontId="0" fillId="5" borderId="1" xfId="0" applyFill="1" applyBorder="1" applyAlignment="1" applyProtection="1">
      <alignment horizontal="left" vertical="center"/>
      <protection locked="0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266699</xdr:colOff>
      <xdr:row>4</xdr:row>
      <xdr:rowOff>38099</xdr:rowOff>
    </xdr:from>
    <xdr:to>
      <xdr:col>11</xdr:col>
      <xdr:colOff>361950</xdr:colOff>
      <xdr:row>9</xdr:row>
      <xdr:rowOff>0</xdr:rowOff>
    </xdr:to>
    <xdr:pic macro="[0]!Sheet1.synthcmd">
      <xdr:nvPicPr>
        <xdr:cNvPr id="3" name="Image 2" title="Allez au Panier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39149" y="238124"/>
          <a:ext cx="857251" cy="85725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365876</xdr:colOff>
      <xdr:row>1</xdr:row>
      <xdr:rowOff>466726</xdr:rowOff>
    </xdr:from>
    <xdr:to>
      <xdr:col>6</xdr:col>
      <xdr:colOff>1247552</xdr:colOff>
      <xdr:row>3</xdr:row>
      <xdr:rowOff>304800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42851" y="666751"/>
          <a:ext cx="2367576" cy="1028699"/>
        </a:xfrm>
        <a:prstGeom prst="rect">
          <a:avLst/>
        </a:prstGeom>
      </xdr:spPr>
    </xdr:pic>
    <xdr:clientData/>
  </xdr:twoCellAnchor>
  <xdr:twoCellAnchor editAs="oneCell">
    <xdr:from>
      <xdr:col>5</xdr:col>
      <xdr:colOff>1238250</xdr:colOff>
      <xdr:row>11</xdr:row>
      <xdr:rowOff>0</xdr:rowOff>
    </xdr:from>
    <xdr:to>
      <xdr:col>6</xdr:col>
      <xdr:colOff>1371600</xdr:colOff>
      <xdr:row>13</xdr:row>
      <xdr:rowOff>158001</xdr:rowOff>
    </xdr:to>
    <xdr:pic macro="[0]!Sheet4.reinit">
      <xdr:nvPicPr>
        <xdr:cNvPr id="3" name="Image 2">
          <a:extLst>
            <a:ext uri="{FF2B5EF4-FFF2-40B4-BE49-F238E27FC236}">
              <a16:creationId xmlns:a16="http://schemas.microsoft.com/office/drawing/2014/main" id="{3B996CEA-C0BA-43AA-B22D-B7A5F1BAE7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48600" y="3876675"/>
          <a:ext cx="1619250" cy="539001"/>
        </a:xfrm>
        <a:prstGeom prst="rect">
          <a:avLst/>
        </a:prstGeom>
      </xdr:spPr>
    </xdr:pic>
    <xdr:clientData/>
  </xdr:twoCellAnchor>
  <xdr:twoCellAnchor editAs="oneCell">
    <xdr:from>
      <xdr:col>5</xdr:col>
      <xdr:colOff>279233</xdr:colOff>
      <xdr:row>10</xdr:row>
      <xdr:rowOff>219075</xdr:rowOff>
    </xdr:from>
    <xdr:to>
      <xdr:col>5</xdr:col>
      <xdr:colOff>847725</xdr:colOff>
      <xdr:row>13</xdr:row>
      <xdr:rowOff>114300</xdr:rowOff>
    </xdr:to>
    <xdr:pic macro="[0]!retour_boutique">
      <xdr:nvPicPr>
        <xdr:cNvPr id="5" name="Image 4">
          <a:extLst>
            <a:ext uri="{FF2B5EF4-FFF2-40B4-BE49-F238E27FC236}">
              <a16:creationId xmlns:a16="http://schemas.microsoft.com/office/drawing/2014/main" id="{A2B55873-47D6-437C-A19A-6980407CD4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89583" y="3600450"/>
          <a:ext cx="568492" cy="54292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0</xdr:row>
      <xdr:rowOff>66675</xdr:rowOff>
    </xdr:from>
    <xdr:to>
      <xdr:col>1</xdr:col>
      <xdr:colOff>1332553</xdr:colOff>
      <xdr:row>2</xdr:row>
      <xdr:rowOff>104775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" y="66675"/>
          <a:ext cx="1446853" cy="6286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leu vert">
      <a:dk1>
        <a:sysClr val="windowText" lastClr="000000"/>
      </a:dk1>
      <a:lt1>
        <a:sysClr val="window" lastClr="FFFFFF"/>
      </a:lt1>
      <a:dk2>
        <a:srgbClr val="373545"/>
      </a:dk2>
      <a:lt2>
        <a:srgbClr val="CEDBE6"/>
      </a:lt2>
      <a:accent1>
        <a:srgbClr val="3494BA"/>
      </a:accent1>
      <a:accent2>
        <a:srgbClr val="58B6C0"/>
      </a:accent2>
      <a:accent3>
        <a:srgbClr val="75BDA7"/>
      </a:accent3>
      <a:accent4>
        <a:srgbClr val="7A8C8E"/>
      </a:accent4>
      <a:accent5>
        <a:srgbClr val="84ACB6"/>
      </a:accent5>
      <a:accent6>
        <a:srgbClr val="2683C6"/>
      </a:accent6>
      <a:hlink>
        <a:srgbClr val="6B9F25"/>
      </a:hlink>
      <a:folHlink>
        <a:srgbClr val="9F6715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mbre supérieure">
      <a:fillStyleLst>
        <a:solidFill>
          <a:schemeClr val="phClr"/>
        </a:solidFill>
        <a:gradFill rotWithShape="1">
          <a:gsLst>
            <a:gs pos="0">
              <a:schemeClr val="phClr">
                <a:tint val="10000"/>
                <a:satMod val="300000"/>
              </a:schemeClr>
            </a:gs>
            <a:gs pos="34000">
              <a:schemeClr val="phClr">
                <a:tint val="13500"/>
                <a:satMod val="250000"/>
              </a:schemeClr>
            </a:gs>
            <a:gs pos="100000">
              <a:schemeClr val="phClr">
                <a:tint val="60000"/>
                <a:satMod val="200000"/>
              </a:schemeClr>
            </a:gs>
          </a:gsLst>
          <a:path path="circle">
            <a:fillToRect l="50000" t="155000" r="50000" b="-55000"/>
          </a:path>
        </a:gradFill>
        <a:gradFill rotWithShape="1">
          <a:gsLst>
            <a:gs pos="0">
              <a:schemeClr val="phClr">
                <a:tint val="60000"/>
                <a:satMod val="160000"/>
              </a:schemeClr>
            </a:gs>
            <a:gs pos="46000">
              <a:schemeClr val="phClr">
                <a:tint val="86000"/>
                <a:satMod val="160000"/>
              </a:schemeClr>
            </a:gs>
            <a:gs pos="100000">
              <a:schemeClr val="phClr">
                <a:shade val="40000"/>
                <a:satMod val="160000"/>
              </a:schemeClr>
            </a:gs>
          </a:gsLst>
          <a:path path="circle">
            <a:fillToRect l="50000" t="155000" r="50000" b="-55000"/>
          </a:path>
        </a:gradFill>
      </a:fillStyleLst>
      <a:lnStyleLst>
        <a:ln w="9525" cap="flat" cmpd="sng" algn="ctr">
          <a:solidFill>
            <a:schemeClr val="phClr">
              <a:satMod val="12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147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info@lefribourgeois.c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outlinePr applyStyles="1"/>
  </sheetPr>
  <dimension ref="B4:Q35"/>
  <sheetViews>
    <sheetView showZeros="0" tabSelected="1" zoomScaleNormal="100" workbookViewId="0">
      <selection activeCell="I31" sqref="I31"/>
    </sheetView>
  </sheetViews>
  <sheetFormatPr baseColWidth="10" defaultColWidth="11.42578125" defaultRowHeight="15" x14ac:dyDescent="0.25"/>
  <cols>
    <col min="1" max="1" width="2.28515625" style="3" customWidth="1"/>
    <col min="2" max="2" width="18" style="3" customWidth="1"/>
    <col min="3" max="3" width="9.7109375" style="9" customWidth="1"/>
    <col min="4" max="4" width="8.85546875" style="3" customWidth="1"/>
    <col min="5" max="5" width="11.42578125" style="3"/>
    <col min="6" max="6" width="1.7109375" style="3" customWidth="1"/>
    <col min="7" max="7" width="37.85546875" style="3" customWidth="1"/>
    <col min="8" max="8" width="11.28515625" style="3" customWidth="1"/>
    <col min="9" max="9" width="9.140625" style="3" customWidth="1"/>
    <col min="10" max="10" width="12.28515625" style="10" customWidth="1"/>
    <col min="11" max="16384" width="11.42578125" style="3"/>
  </cols>
  <sheetData>
    <row r="4" spans="2:17" ht="15.75" thickBot="1" x14ac:dyDescent="0.3">
      <c r="D4" s="3">
        <v>0</v>
      </c>
      <c r="I4" s="37">
        <v>0</v>
      </c>
    </row>
    <row r="5" spans="2:17" ht="20.25" customHeight="1" x14ac:dyDescent="0.25">
      <c r="B5" s="116" t="s">
        <v>6</v>
      </c>
      <c r="C5" s="118" t="s">
        <v>0</v>
      </c>
      <c r="D5" s="120" t="s">
        <v>1</v>
      </c>
      <c r="E5" s="122" t="s">
        <v>2</v>
      </c>
      <c r="G5" s="129" t="s">
        <v>9</v>
      </c>
      <c r="H5" s="124" t="s">
        <v>0</v>
      </c>
      <c r="I5" s="120" t="s">
        <v>1</v>
      </c>
      <c r="J5" s="122" t="s">
        <v>2</v>
      </c>
    </row>
    <row r="6" spans="2:17" ht="5.25" customHeight="1" thickBot="1" x14ac:dyDescent="0.3">
      <c r="B6" s="117"/>
      <c r="C6" s="119"/>
      <c r="D6" s="121"/>
      <c r="E6" s="123"/>
      <c r="G6" s="130"/>
      <c r="H6" s="125"/>
      <c r="I6" s="121"/>
      <c r="J6" s="126"/>
    </row>
    <row r="7" spans="2:17" x14ac:dyDescent="0.25">
      <c r="B7" s="60" t="s">
        <v>14</v>
      </c>
      <c r="C7" s="61">
        <v>29</v>
      </c>
      <c r="D7" s="62">
        <v>0</v>
      </c>
      <c r="E7" s="63">
        <f>$D$7*$C$7*Calcul!$C$3</f>
        <v>0</v>
      </c>
      <c r="G7" s="70" t="s">
        <v>30</v>
      </c>
      <c r="H7" s="71">
        <v>25</v>
      </c>
      <c r="I7" s="72">
        <v>0</v>
      </c>
      <c r="J7" s="73">
        <f>$I$7*$H$7*Calcul!$C$3</f>
        <v>0</v>
      </c>
    </row>
    <row r="8" spans="2:17" x14ac:dyDescent="0.25">
      <c r="B8" s="60" t="s">
        <v>15</v>
      </c>
      <c r="C8" s="61">
        <v>29</v>
      </c>
      <c r="D8" s="62">
        <v>0</v>
      </c>
      <c r="E8" s="63">
        <f>$D$8*$C$8*Calcul!$C$4</f>
        <v>0</v>
      </c>
      <c r="G8" s="74" t="s">
        <v>31</v>
      </c>
      <c r="H8" s="75">
        <v>25</v>
      </c>
      <c r="I8" s="62">
        <v>0</v>
      </c>
      <c r="J8" s="63">
        <f>$I$8*$H$8*Calcul!$C$4</f>
        <v>0</v>
      </c>
    </row>
    <row r="9" spans="2:17" x14ac:dyDescent="0.25">
      <c r="B9" s="60" t="s">
        <v>3</v>
      </c>
      <c r="C9" s="64">
        <v>30</v>
      </c>
      <c r="D9" s="62">
        <v>0</v>
      </c>
      <c r="E9" s="63">
        <f>$D$9*$C$9*Calcul!$C$3</f>
        <v>0</v>
      </c>
      <c r="G9" s="74" t="s">
        <v>32</v>
      </c>
      <c r="H9" s="76">
        <v>29</v>
      </c>
      <c r="I9" s="62">
        <v>0</v>
      </c>
      <c r="J9" s="63">
        <f>$I$9*$H$9*Calcul!$C$3</f>
        <v>0</v>
      </c>
    </row>
    <row r="10" spans="2:17" ht="15.75" thickBot="1" x14ac:dyDescent="0.3">
      <c r="B10" s="65" t="s">
        <v>4</v>
      </c>
      <c r="C10" s="66">
        <v>30</v>
      </c>
      <c r="D10" s="67">
        <v>0</v>
      </c>
      <c r="E10" s="68">
        <f>$D$10*$C$10*Calcul!$C$4</f>
        <v>0</v>
      </c>
      <c r="G10" s="74" t="s">
        <v>33</v>
      </c>
      <c r="H10" s="76">
        <v>29</v>
      </c>
      <c r="I10" s="62">
        <v>0</v>
      </c>
      <c r="J10" s="63">
        <f>$I$10*$H$10*Calcul!$C$4</f>
        <v>0</v>
      </c>
    </row>
    <row r="11" spans="2:17" x14ac:dyDescent="0.25">
      <c r="B11" s="7"/>
      <c r="C11" s="5"/>
      <c r="D11" s="7">
        <v>0</v>
      </c>
      <c r="E11" s="8"/>
      <c r="G11" s="74" t="s">
        <v>34</v>
      </c>
      <c r="H11" s="76">
        <v>32</v>
      </c>
      <c r="I11" s="62">
        <v>0</v>
      </c>
      <c r="J11" s="63">
        <f>$I$11*$H$11*Calcul!$C$3</f>
        <v>0</v>
      </c>
      <c r="N11" s="7"/>
      <c r="O11" s="6"/>
      <c r="P11" s="7"/>
      <c r="Q11" s="8"/>
    </row>
    <row r="12" spans="2:17" ht="15.75" thickBot="1" x14ac:dyDescent="0.3">
      <c r="B12" s="37"/>
      <c r="C12" s="2"/>
      <c r="D12" s="3">
        <v>0</v>
      </c>
      <c r="E12" s="4"/>
      <c r="G12" s="74" t="s">
        <v>35</v>
      </c>
      <c r="H12" s="75">
        <v>32</v>
      </c>
      <c r="I12" s="62">
        <v>0</v>
      </c>
      <c r="J12" s="63">
        <f>$I$12*$H$12*Calcul!$C$4</f>
        <v>0</v>
      </c>
      <c r="N12" s="7"/>
      <c r="O12" s="6"/>
      <c r="P12" s="7"/>
      <c r="Q12" s="8"/>
    </row>
    <row r="13" spans="2:17" ht="15" customHeight="1" x14ac:dyDescent="0.25">
      <c r="B13" s="116" t="s">
        <v>5</v>
      </c>
      <c r="C13" s="118" t="s">
        <v>0</v>
      </c>
      <c r="D13" s="120" t="s">
        <v>1</v>
      </c>
      <c r="E13" s="122" t="s">
        <v>2</v>
      </c>
      <c r="G13" s="74" t="s">
        <v>36</v>
      </c>
      <c r="H13" s="75">
        <v>29</v>
      </c>
      <c r="I13" s="62">
        <v>0</v>
      </c>
      <c r="J13" s="63">
        <f>$I$13*$H$13*Calcul!$C$3</f>
        <v>0</v>
      </c>
      <c r="N13" s="7"/>
      <c r="O13" s="5"/>
      <c r="P13" s="7"/>
      <c r="Q13" s="8"/>
    </row>
    <row r="14" spans="2:17" x14ac:dyDescent="0.25">
      <c r="B14" s="117"/>
      <c r="C14" s="119"/>
      <c r="D14" s="121"/>
      <c r="E14" s="123"/>
      <c r="G14" s="74" t="s">
        <v>37</v>
      </c>
      <c r="H14" s="75">
        <v>29</v>
      </c>
      <c r="I14" s="62">
        <v>0</v>
      </c>
      <c r="J14" s="63">
        <f>$I$14*$H$14*Calcul!$C$4</f>
        <v>0</v>
      </c>
    </row>
    <row r="15" spans="2:17" x14ac:dyDescent="0.25">
      <c r="B15" s="60" t="s">
        <v>16</v>
      </c>
      <c r="C15" s="61">
        <v>25</v>
      </c>
      <c r="D15" s="62">
        <v>0</v>
      </c>
      <c r="E15" s="63">
        <f>$D$15*$C$15*Calcul!$C$3</f>
        <v>0</v>
      </c>
      <c r="G15" s="74" t="s">
        <v>38</v>
      </c>
      <c r="H15" s="75">
        <v>29</v>
      </c>
      <c r="I15" s="62">
        <v>0</v>
      </c>
      <c r="J15" s="63">
        <f>$I$15*$H$15*Calcul!$C$3</f>
        <v>0</v>
      </c>
    </row>
    <row r="16" spans="2:17" x14ac:dyDescent="0.25">
      <c r="B16" s="60" t="s">
        <v>17</v>
      </c>
      <c r="C16" s="61">
        <v>25</v>
      </c>
      <c r="D16" s="62">
        <v>0</v>
      </c>
      <c r="E16" s="63">
        <f>$D$16*$C$16*Calcul!$C$4</f>
        <v>0</v>
      </c>
      <c r="G16" s="74" t="s">
        <v>39</v>
      </c>
      <c r="H16" s="75">
        <v>29</v>
      </c>
      <c r="I16" s="62">
        <v>0</v>
      </c>
      <c r="J16" s="63">
        <f>$I$16*$H$16*Calcul!$C$4</f>
        <v>0</v>
      </c>
    </row>
    <row r="17" spans="2:10" x14ac:dyDescent="0.25">
      <c r="B17" s="60" t="s">
        <v>18</v>
      </c>
      <c r="C17" s="61">
        <v>25</v>
      </c>
      <c r="D17" s="62">
        <v>0</v>
      </c>
      <c r="E17" s="63">
        <f>$D$17*$C$17*Calcul!$C$3</f>
        <v>0</v>
      </c>
      <c r="G17" s="74" t="s">
        <v>41</v>
      </c>
      <c r="H17" s="75">
        <v>28</v>
      </c>
      <c r="I17" s="62">
        <v>0</v>
      </c>
      <c r="J17" s="63">
        <f>$I$17*$H$17*Calcul!$C$3</f>
        <v>0</v>
      </c>
    </row>
    <row r="18" spans="2:10" ht="15.75" thickBot="1" x14ac:dyDescent="0.3">
      <c r="B18" s="60" t="s">
        <v>19</v>
      </c>
      <c r="C18" s="61">
        <v>25</v>
      </c>
      <c r="D18" s="62">
        <v>0</v>
      </c>
      <c r="E18" s="63">
        <f>$D$18*$C$18*Calcul!$C$4</f>
        <v>0</v>
      </c>
      <c r="G18" s="77" t="s">
        <v>40</v>
      </c>
      <c r="H18" s="78">
        <v>28</v>
      </c>
      <c r="I18" s="67">
        <v>0</v>
      </c>
      <c r="J18" s="68">
        <f>$I$18*$H$18*Calcul!$C$4</f>
        <v>0</v>
      </c>
    </row>
    <row r="19" spans="2:10" ht="15.75" thickBot="1" x14ac:dyDescent="0.3">
      <c r="B19" s="60" t="s">
        <v>20</v>
      </c>
      <c r="C19" s="61">
        <v>27</v>
      </c>
      <c r="D19" s="62">
        <v>0</v>
      </c>
      <c r="E19" s="63">
        <f>$D$19*$C$19*Calcul!$C$3</f>
        <v>0</v>
      </c>
      <c r="G19" s="7"/>
      <c r="H19" s="38"/>
      <c r="I19" s="6"/>
      <c r="J19" s="11"/>
    </row>
    <row r="20" spans="2:10" x14ac:dyDescent="0.25">
      <c r="B20" s="60" t="s">
        <v>21</v>
      </c>
      <c r="C20" s="61">
        <v>27</v>
      </c>
      <c r="D20" s="62">
        <v>0</v>
      </c>
      <c r="E20" s="63">
        <f>$D$20*$C$20*Calcul!$C$4</f>
        <v>0</v>
      </c>
      <c r="G20" s="116" t="s">
        <v>11</v>
      </c>
      <c r="H20" s="127" t="s">
        <v>53</v>
      </c>
      <c r="I20" s="120" t="s">
        <v>1</v>
      </c>
      <c r="J20" s="122" t="s">
        <v>2</v>
      </c>
    </row>
    <row r="21" spans="2:10" x14ac:dyDescent="0.25">
      <c r="B21" s="60" t="s">
        <v>22</v>
      </c>
      <c r="C21" s="61">
        <v>27</v>
      </c>
      <c r="D21" s="62">
        <v>0</v>
      </c>
      <c r="E21" s="63">
        <f>$D$21*$C$21*Calcul!$C$3</f>
        <v>0</v>
      </c>
      <c r="G21" s="117"/>
      <c r="H21" s="128"/>
      <c r="I21" s="121"/>
      <c r="J21" s="123"/>
    </row>
    <row r="22" spans="2:10" x14ac:dyDescent="0.25">
      <c r="B22" s="60" t="s">
        <v>23</v>
      </c>
      <c r="C22" s="61">
        <v>27</v>
      </c>
      <c r="D22" s="62">
        <v>0</v>
      </c>
      <c r="E22" s="63">
        <f>$D$22*$C$22*Calcul!$C$4</f>
        <v>0</v>
      </c>
      <c r="G22" s="60" t="s">
        <v>42</v>
      </c>
      <c r="H22" s="61">
        <v>5.8</v>
      </c>
      <c r="I22" s="62">
        <v>1</v>
      </c>
      <c r="J22" s="63">
        <f>$I$22*$H$22</f>
        <v>5.8</v>
      </c>
    </row>
    <row r="23" spans="2:10" x14ac:dyDescent="0.25">
      <c r="B23" s="60" t="s">
        <v>24</v>
      </c>
      <c r="C23" s="61">
        <v>27</v>
      </c>
      <c r="D23" s="62">
        <v>0</v>
      </c>
      <c r="E23" s="63">
        <f>$D$23*$C$23*Calcul!$C$3</f>
        <v>0</v>
      </c>
      <c r="G23" s="60" t="s">
        <v>43</v>
      </c>
      <c r="H23" s="61">
        <v>5.8</v>
      </c>
      <c r="I23" s="62">
        <v>0</v>
      </c>
      <c r="J23" s="63">
        <f>$I$23*$H$23</f>
        <v>0</v>
      </c>
    </row>
    <row r="24" spans="2:10" x14ac:dyDescent="0.25">
      <c r="B24" s="60" t="s">
        <v>25</v>
      </c>
      <c r="C24" s="61">
        <v>27</v>
      </c>
      <c r="D24" s="62">
        <v>0</v>
      </c>
      <c r="E24" s="63">
        <f>$D$24*$C$24*Calcul!$C$4</f>
        <v>0</v>
      </c>
      <c r="G24" s="60" t="s">
        <v>44</v>
      </c>
      <c r="H24" s="61">
        <v>8.5</v>
      </c>
      <c r="I24" s="62">
        <v>0</v>
      </c>
      <c r="J24" s="63">
        <f>$I$24*$H$24</f>
        <v>0</v>
      </c>
    </row>
    <row r="25" spans="2:10" x14ac:dyDescent="0.25">
      <c r="B25" s="60" t="s">
        <v>26</v>
      </c>
      <c r="C25" s="61">
        <v>27</v>
      </c>
      <c r="D25" s="62">
        <v>0</v>
      </c>
      <c r="E25" s="63">
        <f>$D$25*$C$25*Calcul!$C$3</f>
        <v>0</v>
      </c>
      <c r="G25" s="60" t="s">
        <v>45</v>
      </c>
      <c r="H25" s="61">
        <v>6.5</v>
      </c>
      <c r="I25" s="62">
        <v>1</v>
      </c>
      <c r="J25" s="63">
        <f>$I$25*$H$25</f>
        <v>6.5</v>
      </c>
    </row>
    <row r="26" spans="2:10" x14ac:dyDescent="0.25">
      <c r="B26" s="60" t="s">
        <v>27</v>
      </c>
      <c r="C26" s="61">
        <v>27</v>
      </c>
      <c r="D26" s="62">
        <v>0</v>
      </c>
      <c r="E26" s="63">
        <f>$D$26*$C$26*Calcul!$C$4</f>
        <v>0</v>
      </c>
      <c r="G26" s="60" t="s">
        <v>12</v>
      </c>
      <c r="H26" s="61">
        <v>6.3</v>
      </c>
      <c r="I26" s="62">
        <v>0</v>
      </c>
      <c r="J26" s="63">
        <f>$I$26*$H$26</f>
        <v>0</v>
      </c>
    </row>
    <row r="27" spans="2:10" x14ac:dyDescent="0.25">
      <c r="B27" s="60" t="s">
        <v>28</v>
      </c>
      <c r="C27" s="61">
        <v>28</v>
      </c>
      <c r="D27" s="62">
        <v>0</v>
      </c>
      <c r="E27" s="63">
        <f>$D$27*$C$27*Calcul!$C$3</f>
        <v>0</v>
      </c>
      <c r="G27" s="60" t="s">
        <v>13</v>
      </c>
      <c r="H27" s="61">
        <v>7.5</v>
      </c>
      <c r="I27" s="62">
        <v>1</v>
      </c>
      <c r="J27" s="63">
        <f>$I$27*$H$27</f>
        <v>7.5</v>
      </c>
    </row>
    <row r="28" spans="2:10" ht="15.75" thickBot="1" x14ac:dyDescent="0.3">
      <c r="B28" s="65" t="s">
        <v>29</v>
      </c>
      <c r="C28" s="69">
        <v>28</v>
      </c>
      <c r="D28" s="67">
        <v>0</v>
      </c>
      <c r="E28" s="68">
        <f>$D$28*$C$28*Calcul!$C$4</f>
        <v>0</v>
      </c>
      <c r="G28" s="60" t="s">
        <v>92</v>
      </c>
      <c r="H28" s="61">
        <v>14.7</v>
      </c>
      <c r="I28" s="62">
        <v>0</v>
      </c>
      <c r="J28" s="63">
        <f>$I$28*$H$28</f>
        <v>0</v>
      </c>
    </row>
    <row r="29" spans="2:10" x14ac:dyDescent="0.25">
      <c r="E29" s="4"/>
      <c r="G29" s="60" t="s">
        <v>66</v>
      </c>
      <c r="H29" s="61">
        <v>5.5</v>
      </c>
      <c r="I29" s="62">
        <v>1</v>
      </c>
      <c r="J29" s="63">
        <f>$I$29*$H$29</f>
        <v>5.5</v>
      </c>
    </row>
    <row r="30" spans="2:10" ht="15.75" customHeight="1" x14ac:dyDescent="0.25">
      <c r="G30" s="60" t="s">
        <v>67</v>
      </c>
      <c r="H30" s="61">
        <v>11</v>
      </c>
      <c r="I30" s="62">
        <v>0</v>
      </c>
      <c r="J30" s="63">
        <f>$I$30*$H$30</f>
        <v>0</v>
      </c>
    </row>
    <row r="31" spans="2:10" ht="15.75" customHeight="1" x14ac:dyDescent="0.25">
      <c r="G31" s="60" t="s">
        <v>47</v>
      </c>
      <c r="H31" s="61">
        <v>7.5</v>
      </c>
      <c r="I31" s="62">
        <v>0</v>
      </c>
      <c r="J31" s="63">
        <f>$I$31*$H$31</f>
        <v>0</v>
      </c>
    </row>
    <row r="32" spans="2:10" x14ac:dyDescent="0.25">
      <c r="G32" s="60" t="s">
        <v>50</v>
      </c>
      <c r="H32" s="61">
        <v>5.8</v>
      </c>
      <c r="I32" s="62">
        <v>0</v>
      </c>
      <c r="J32" s="63">
        <f>$I$32*$H$32</f>
        <v>0</v>
      </c>
    </row>
    <row r="33" spans="7:10" x14ac:dyDescent="0.25">
      <c r="G33" s="60" t="s">
        <v>51</v>
      </c>
      <c r="H33" s="61">
        <v>13.9</v>
      </c>
      <c r="I33" s="62">
        <v>0</v>
      </c>
      <c r="J33" s="63">
        <f>$I$33*$H$33</f>
        <v>0</v>
      </c>
    </row>
    <row r="34" spans="7:10" ht="15.75" thickBot="1" x14ac:dyDescent="0.3">
      <c r="G34" s="65" t="s">
        <v>52</v>
      </c>
      <c r="H34" s="69">
        <v>14.5</v>
      </c>
      <c r="I34" s="67">
        <v>0</v>
      </c>
      <c r="J34" s="68">
        <f>$I$34*$H$34</f>
        <v>0</v>
      </c>
    </row>
    <row r="35" spans="7:10" x14ac:dyDescent="0.25">
      <c r="I35" s="3">
        <v>0</v>
      </c>
    </row>
  </sheetData>
  <dataConsolidate link="1"/>
  <mergeCells count="16">
    <mergeCell ref="I5:I6"/>
    <mergeCell ref="J5:J6"/>
    <mergeCell ref="G20:G21"/>
    <mergeCell ref="H20:H21"/>
    <mergeCell ref="I20:I21"/>
    <mergeCell ref="J20:J21"/>
    <mergeCell ref="G5:G6"/>
    <mergeCell ref="B13:B14"/>
    <mergeCell ref="C13:C14"/>
    <mergeCell ref="D13:D14"/>
    <mergeCell ref="E13:E14"/>
    <mergeCell ref="H5:H6"/>
    <mergeCell ref="E5:E6"/>
    <mergeCell ref="D5:D6"/>
    <mergeCell ref="C5:C6"/>
    <mergeCell ref="B5:B6"/>
  </mergeCells>
  <pageMargins left="0.25" right="0.25" top="0.75" bottom="0.75" header="0.3" footer="0.3"/>
  <pageSetup paperSize="9" orientation="landscape" r:id="rId1"/>
  <drawing r:id="rId2"/>
  <picture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Calcul!$A$3:$A$13</xm:f>
          </x14:formula1>
          <xm:sqref>P11:P13 I22:I34 D7:D10 D15:D28 I7:I18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I77"/>
  <sheetViews>
    <sheetView topLeftCell="A19" workbookViewId="0">
      <selection activeCell="D28" sqref="D28"/>
    </sheetView>
  </sheetViews>
  <sheetFormatPr baseColWidth="10" defaultColWidth="11.42578125" defaultRowHeight="15" x14ac:dyDescent="0.25"/>
  <cols>
    <col min="1" max="1" width="11.42578125" style="1"/>
    <col min="2" max="2" width="35.7109375" style="1" customWidth="1"/>
    <col min="3" max="3" width="28.85546875" style="1" customWidth="1"/>
    <col min="4" max="4" width="54.28515625" style="1" customWidth="1"/>
    <col min="5" max="5" width="22.5703125" style="1" customWidth="1"/>
    <col min="6" max="6" width="40.42578125" style="1" customWidth="1"/>
    <col min="7" max="7" width="31.28515625" style="1" customWidth="1"/>
    <col min="8" max="16384" width="11.42578125" style="1"/>
  </cols>
  <sheetData>
    <row r="1" spans="1:7" ht="15.75" thickBot="1" x14ac:dyDescent="0.3"/>
    <row r="2" spans="1:7" ht="15.75" thickBot="1" x14ac:dyDescent="0.3">
      <c r="A2" s="36" t="s">
        <v>1</v>
      </c>
      <c r="C2" s="36" t="s">
        <v>70</v>
      </c>
      <c r="D2" s="18" t="s">
        <v>8</v>
      </c>
      <c r="E2" s="14">
        <v>0</v>
      </c>
      <c r="F2" s="19"/>
      <c r="G2" s="12" t="s">
        <v>58</v>
      </c>
    </row>
    <row r="3" spans="1:7" ht="15.75" thickBot="1" x14ac:dyDescent="0.3">
      <c r="A3" s="13">
        <v>0</v>
      </c>
      <c r="B3" s="36" t="s">
        <v>61</v>
      </c>
      <c r="C3" s="27">
        <v>0.4</v>
      </c>
      <c r="D3" s="22">
        <v>10</v>
      </c>
      <c r="E3" s="15">
        <f>IF(Calcul!$E$18&lt;=1.8,Calcul!$D$3,Calcul!$E$4)</f>
        <v>10</v>
      </c>
      <c r="F3" s="29" t="s">
        <v>62</v>
      </c>
      <c r="G3" s="17">
        <f>SUM(E21:E24)+E3</f>
        <v>35.299999999999997</v>
      </c>
    </row>
    <row r="4" spans="1:7" ht="15.75" thickBot="1" x14ac:dyDescent="0.3">
      <c r="A4" s="13">
        <v>1</v>
      </c>
      <c r="B4" s="15" t="s">
        <v>60</v>
      </c>
      <c r="C4" s="28">
        <v>0.8</v>
      </c>
      <c r="D4" s="22">
        <v>12</v>
      </c>
      <c r="E4" s="15">
        <f>IF($E$18&lt;=4.8,$D$4,$E$5)</f>
        <v>12</v>
      </c>
      <c r="F4" s="23" t="s">
        <v>63</v>
      </c>
      <c r="G4" s="13"/>
    </row>
    <row r="5" spans="1:7" ht="15.75" thickBot="1" x14ac:dyDescent="0.3">
      <c r="A5" s="13">
        <v>2</v>
      </c>
      <c r="B5" s="16" t="s">
        <v>59</v>
      </c>
      <c r="D5" s="22">
        <v>13</v>
      </c>
      <c r="E5" s="15">
        <f>IF($E$18&lt;=9.8,$D$5,$E$6)</f>
        <v>13</v>
      </c>
      <c r="F5" s="23" t="s">
        <v>64</v>
      </c>
      <c r="G5" s="13"/>
    </row>
    <row r="6" spans="1:7" ht="15.75" thickBot="1" x14ac:dyDescent="0.3">
      <c r="A6" s="13">
        <v>3</v>
      </c>
      <c r="D6" s="24">
        <v>19</v>
      </c>
      <c r="E6" s="25">
        <f>IF($E$18&lt;=19.8,$D$6,$D$6)</f>
        <v>19</v>
      </c>
      <c r="F6" s="16" t="s">
        <v>65</v>
      </c>
      <c r="G6" s="17"/>
    </row>
    <row r="7" spans="1:7" x14ac:dyDescent="0.25">
      <c r="A7" s="13">
        <v>4</v>
      </c>
      <c r="B7" s="12" t="s">
        <v>7</v>
      </c>
    </row>
    <row r="8" spans="1:7" ht="15.75" thickBot="1" x14ac:dyDescent="0.3">
      <c r="A8" s="13">
        <v>5</v>
      </c>
      <c r="B8" s="17" t="s">
        <v>10</v>
      </c>
    </row>
    <row r="9" spans="1:7" ht="15.75" thickBot="1" x14ac:dyDescent="0.3">
      <c r="A9" s="13">
        <v>6</v>
      </c>
    </row>
    <row r="10" spans="1:7" x14ac:dyDescent="0.25">
      <c r="A10" s="13">
        <v>7</v>
      </c>
      <c r="B10" s="18" t="s">
        <v>71</v>
      </c>
      <c r="C10" s="14"/>
      <c r="D10" s="14"/>
      <c r="E10" s="14"/>
      <c r="F10" s="14"/>
      <c r="G10" s="19"/>
    </row>
    <row r="11" spans="1:7" ht="30.75" thickBot="1" x14ac:dyDescent="0.3">
      <c r="A11" s="13">
        <v>8</v>
      </c>
      <c r="B11" s="20" t="s">
        <v>107</v>
      </c>
      <c r="C11" s="21"/>
      <c r="D11" s="21"/>
      <c r="E11" s="21"/>
      <c r="F11" s="21"/>
      <c r="G11" s="16"/>
    </row>
    <row r="12" spans="1:7" ht="15.75" thickBot="1" x14ac:dyDescent="0.3">
      <c r="A12" s="13">
        <v>9</v>
      </c>
    </row>
    <row r="13" spans="1:7" ht="15.75" thickBot="1" x14ac:dyDescent="0.3">
      <c r="A13" s="17">
        <v>10</v>
      </c>
      <c r="C13" s="18" t="s">
        <v>88</v>
      </c>
      <c r="D13" s="14" t="s">
        <v>89</v>
      </c>
      <c r="E13" s="14" t="s">
        <v>90</v>
      </c>
      <c r="F13" s="19" t="s">
        <v>91</v>
      </c>
    </row>
    <row r="14" spans="1:7" ht="30.75" thickBot="1" x14ac:dyDescent="0.3">
      <c r="C14" s="20" t="s">
        <v>108</v>
      </c>
      <c r="D14" s="21" t="s">
        <v>109</v>
      </c>
      <c r="E14" s="21" t="s">
        <v>110</v>
      </c>
      <c r="F14" s="42" t="s">
        <v>111</v>
      </c>
    </row>
    <row r="15" spans="1:7" x14ac:dyDescent="0.25">
      <c r="B15" s="18"/>
      <c r="C15" s="14"/>
      <c r="D15" s="14" t="s">
        <v>56</v>
      </c>
      <c r="E15" s="19">
        <f>SUM($C$21:$C$33)</f>
        <v>1.2999999999999998</v>
      </c>
    </row>
    <row r="16" spans="1:7" x14ac:dyDescent="0.25">
      <c r="B16" s="22" t="s">
        <v>80</v>
      </c>
      <c r="C16" s="15">
        <f>SUM(Boutique!D7,Boutique!D9,Boutique!D15,Boutique!D17,Boutique!D19,Boutique!D21,Boutique!D23,Boutique!D25,Boutique!D27,Boutique!I7,Boutique!I9,Boutique!I11,Boutique!I13,Boutique!I15,Boutique!I17)</f>
        <v>0</v>
      </c>
      <c r="D16" s="15" t="s">
        <v>55</v>
      </c>
      <c r="E16" s="23">
        <f>$C$16*$C$3</f>
        <v>0</v>
      </c>
    </row>
    <row r="17" spans="1:5" x14ac:dyDescent="0.25">
      <c r="B17" s="26" t="s">
        <v>81</v>
      </c>
      <c r="C17" s="15">
        <f>SUM(Boutique!D8,Boutique!D10,Boutique!D16,Boutique!D18,Boutique!D20,Boutique!D22,Boutique!D24,Boutique!D26,Boutique!D28,Boutique!I8,Boutique!I10,Boutique!I12,Boutique!I14,Boutique!I16,Boutique!I18)</f>
        <v>0</v>
      </c>
      <c r="D17" s="15" t="s">
        <v>54</v>
      </c>
      <c r="E17" s="23">
        <f>$C$17*$C$4</f>
        <v>0</v>
      </c>
    </row>
    <row r="18" spans="1:5" ht="15.75" thickBot="1" x14ac:dyDescent="0.3">
      <c r="B18" s="24" t="s">
        <v>83</v>
      </c>
      <c r="C18" s="25">
        <f>SUM(C16,C17,C19)</f>
        <v>4</v>
      </c>
      <c r="D18" s="25" t="s">
        <v>72</v>
      </c>
      <c r="E18" s="16">
        <f>SUM($E$16:$E$17:$E$15)</f>
        <v>1.2999999999999998</v>
      </c>
    </row>
    <row r="19" spans="1:5" ht="15.75" thickBot="1" x14ac:dyDescent="0.3">
      <c r="B19" s="81" t="s">
        <v>82</v>
      </c>
      <c r="C19" s="82">
        <f>SUM(Boutique!I22:I34)</f>
        <v>4</v>
      </c>
      <c r="D19" s="82"/>
      <c r="E19" s="83"/>
    </row>
    <row r="20" spans="1:5" x14ac:dyDescent="0.25">
      <c r="A20" s="31" t="s">
        <v>69</v>
      </c>
      <c r="B20" s="79"/>
      <c r="C20" s="80" t="s">
        <v>68</v>
      </c>
      <c r="D20" s="18" t="s">
        <v>76</v>
      </c>
      <c r="E20" s="19"/>
    </row>
    <row r="21" spans="1:5" x14ac:dyDescent="0.25">
      <c r="A21" s="32">
        <v>0.2</v>
      </c>
      <c r="B21" s="30" t="s">
        <v>42</v>
      </c>
      <c r="C21" s="33">
        <f>Boutique!I22*Calcul!A21</f>
        <v>0.2</v>
      </c>
      <c r="D21" s="22" t="s">
        <v>77</v>
      </c>
      <c r="E21" s="23">
        <f>SUM(Boutique!E7:E10)</f>
        <v>0</v>
      </c>
    </row>
    <row r="22" spans="1:5" x14ac:dyDescent="0.25">
      <c r="A22" s="32">
        <v>0.2</v>
      </c>
      <c r="B22" s="30" t="s">
        <v>43</v>
      </c>
      <c r="C22" s="33">
        <f>Boutique!I23*Calcul!A22</f>
        <v>0</v>
      </c>
      <c r="D22" s="22" t="s">
        <v>5</v>
      </c>
      <c r="E22" s="23">
        <f>SUM(Boutique!E15:E28)</f>
        <v>0</v>
      </c>
    </row>
    <row r="23" spans="1:5" x14ac:dyDescent="0.25">
      <c r="A23" s="32">
        <v>0.2</v>
      </c>
      <c r="B23" s="30" t="s">
        <v>44</v>
      </c>
      <c r="C23" s="33">
        <f>Boutique!I24*Calcul!A23</f>
        <v>0</v>
      </c>
      <c r="D23" s="22" t="s">
        <v>78</v>
      </c>
      <c r="E23" s="23">
        <f>SUM(Boutique!J7:J18)</f>
        <v>0</v>
      </c>
    </row>
    <row r="24" spans="1:5" x14ac:dyDescent="0.25">
      <c r="A24" s="32">
        <v>0.2</v>
      </c>
      <c r="B24" s="30" t="s">
        <v>45</v>
      </c>
      <c r="C24" s="33">
        <f>Boutique!I25*Calcul!A24</f>
        <v>0.2</v>
      </c>
      <c r="D24" s="22" t="s">
        <v>79</v>
      </c>
      <c r="E24" s="23">
        <f>SUM(Boutique!J22:J34)</f>
        <v>25.3</v>
      </c>
    </row>
    <row r="25" spans="1:5" ht="15.75" thickBot="1" x14ac:dyDescent="0.3">
      <c r="A25" s="32">
        <v>0.3</v>
      </c>
      <c r="B25" s="30" t="s">
        <v>12</v>
      </c>
      <c r="C25" s="33">
        <f>Boutique!I26*Calcul!A25</f>
        <v>0</v>
      </c>
      <c r="D25" s="24" t="s">
        <v>93</v>
      </c>
      <c r="E25" s="16">
        <f>SUM(E21:E24)</f>
        <v>25.3</v>
      </c>
    </row>
    <row r="26" spans="1:5" x14ac:dyDescent="0.25">
      <c r="A26" s="32">
        <v>0.3</v>
      </c>
      <c r="B26" s="30" t="s">
        <v>13</v>
      </c>
      <c r="C26" s="33">
        <f>Boutique!I27*Calcul!A26</f>
        <v>0.3</v>
      </c>
    </row>
    <row r="27" spans="1:5" x14ac:dyDescent="0.25">
      <c r="A27" s="32">
        <v>1</v>
      </c>
      <c r="B27" s="30" t="s">
        <v>46</v>
      </c>
      <c r="C27" s="33">
        <f>Boutique!I28*Calcul!A27</f>
        <v>0</v>
      </c>
    </row>
    <row r="28" spans="1:5" x14ac:dyDescent="0.25">
      <c r="A28" s="32">
        <v>0.6</v>
      </c>
      <c r="B28" s="30" t="s">
        <v>48</v>
      </c>
      <c r="C28" s="33">
        <f>Boutique!I29*Calcul!A28</f>
        <v>0.6</v>
      </c>
    </row>
    <row r="29" spans="1:5" x14ac:dyDescent="0.25">
      <c r="A29" s="32">
        <v>1</v>
      </c>
      <c r="B29" s="30" t="s">
        <v>49</v>
      </c>
      <c r="C29" s="33">
        <f>Boutique!I30*Calcul!A29</f>
        <v>0</v>
      </c>
    </row>
    <row r="30" spans="1:5" x14ac:dyDescent="0.25">
      <c r="A30" s="32">
        <v>0.3</v>
      </c>
      <c r="B30" s="30" t="s">
        <v>47</v>
      </c>
      <c r="C30" s="33">
        <f>Boutique!I31*Calcul!A30</f>
        <v>0</v>
      </c>
    </row>
    <row r="31" spans="1:5" x14ac:dyDescent="0.25">
      <c r="A31" s="32">
        <v>0.35</v>
      </c>
      <c r="B31" s="30" t="s">
        <v>50</v>
      </c>
      <c r="C31" s="33">
        <f>Boutique!I32*Calcul!A31</f>
        <v>0</v>
      </c>
    </row>
    <row r="32" spans="1:5" x14ac:dyDescent="0.25">
      <c r="A32" s="32">
        <v>1</v>
      </c>
      <c r="B32" s="30" t="s">
        <v>51</v>
      </c>
      <c r="C32" s="33">
        <f>Boutique!I33*Calcul!A32</f>
        <v>0</v>
      </c>
    </row>
    <row r="33" spans="1:9" ht="15.75" thickBot="1" x14ac:dyDescent="0.3">
      <c r="A33" s="34">
        <v>1</v>
      </c>
      <c r="B33" s="35" t="s">
        <v>52</v>
      </c>
      <c r="C33" s="33">
        <f>Boutique!I34*Calcul!A33</f>
        <v>0</v>
      </c>
    </row>
    <row r="35" spans="1:9" ht="18.75" x14ac:dyDescent="0.25">
      <c r="B35" s="54" t="s">
        <v>14</v>
      </c>
      <c r="D35" s="1" t="s">
        <v>101</v>
      </c>
    </row>
    <row r="36" spans="1:9" ht="18.75" customHeight="1" x14ac:dyDescent="0.2">
      <c r="B36" s="54" t="s">
        <v>15</v>
      </c>
      <c r="D36" s="92" t="s">
        <v>102</v>
      </c>
      <c r="E36" s="92"/>
      <c r="F36" s="87"/>
      <c r="G36" s="87"/>
      <c r="H36" s="87"/>
      <c r="I36" s="87"/>
    </row>
    <row r="37" spans="1:9" ht="18.75" x14ac:dyDescent="0.25">
      <c r="B37" s="54" t="s">
        <v>3</v>
      </c>
      <c r="D37" s="92" t="s">
        <v>105</v>
      </c>
      <c r="E37" s="92"/>
    </row>
    <row r="38" spans="1:9" ht="19.5" thickBot="1" x14ac:dyDescent="0.3">
      <c r="B38" s="55" t="s">
        <v>4</v>
      </c>
      <c r="D38" s="92" t="s">
        <v>106</v>
      </c>
      <c r="E38" s="92"/>
    </row>
    <row r="39" spans="1:9" ht="45" x14ac:dyDescent="0.25">
      <c r="B39" s="52" t="s">
        <v>16</v>
      </c>
      <c r="D39" s="96" t="s">
        <v>112</v>
      </c>
      <c r="E39" s="92"/>
    </row>
    <row r="40" spans="1:9" ht="18.75" x14ac:dyDescent="0.25">
      <c r="B40" s="52" t="s">
        <v>17</v>
      </c>
      <c r="D40" s="1" t="s">
        <v>103</v>
      </c>
    </row>
    <row r="41" spans="1:9" ht="18.75" x14ac:dyDescent="0.25">
      <c r="B41" s="52" t="s">
        <v>18</v>
      </c>
    </row>
    <row r="42" spans="1:9" ht="18.75" x14ac:dyDescent="0.25">
      <c r="B42" s="52" t="s">
        <v>19</v>
      </c>
    </row>
    <row r="43" spans="1:9" ht="18.75" x14ac:dyDescent="0.25">
      <c r="B43" s="52" t="s">
        <v>20</v>
      </c>
    </row>
    <row r="44" spans="1:9" ht="18.75" x14ac:dyDescent="0.25">
      <c r="B44" s="52" t="s">
        <v>21</v>
      </c>
    </row>
    <row r="45" spans="1:9" ht="18.75" x14ac:dyDescent="0.25">
      <c r="B45" s="52" t="s">
        <v>22</v>
      </c>
    </row>
    <row r="46" spans="1:9" ht="18.75" x14ac:dyDescent="0.25">
      <c r="B46" s="52" t="s">
        <v>23</v>
      </c>
    </row>
    <row r="47" spans="1:9" ht="18.75" x14ac:dyDescent="0.25">
      <c r="B47" s="52" t="s">
        <v>24</v>
      </c>
    </row>
    <row r="48" spans="1:9" ht="18.75" x14ac:dyDescent="0.25">
      <c r="B48" s="52" t="s">
        <v>25</v>
      </c>
    </row>
    <row r="49" spans="2:2" ht="18.75" x14ac:dyDescent="0.25">
      <c r="B49" s="52" t="s">
        <v>26</v>
      </c>
    </row>
    <row r="50" spans="2:2" ht="18.75" x14ac:dyDescent="0.25">
      <c r="B50" s="52" t="s">
        <v>27</v>
      </c>
    </row>
    <row r="51" spans="2:2" ht="18.75" x14ac:dyDescent="0.25">
      <c r="B51" s="52" t="s">
        <v>28</v>
      </c>
    </row>
    <row r="52" spans="2:2" ht="19.5" thickBot="1" x14ac:dyDescent="0.3">
      <c r="B52" s="55" t="s">
        <v>29</v>
      </c>
    </row>
    <row r="53" spans="2:2" ht="18.75" x14ac:dyDescent="0.25">
      <c r="B53" s="56" t="s">
        <v>30</v>
      </c>
    </row>
    <row r="54" spans="2:2" ht="18.75" x14ac:dyDescent="0.25">
      <c r="B54" s="57" t="s">
        <v>31</v>
      </c>
    </row>
    <row r="55" spans="2:2" ht="18.75" x14ac:dyDescent="0.25">
      <c r="B55" s="57" t="s">
        <v>32</v>
      </c>
    </row>
    <row r="56" spans="2:2" ht="18.75" x14ac:dyDescent="0.25">
      <c r="B56" s="57" t="s">
        <v>33</v>
      </c>
    </row>
    <row r="57" spans="2:2" ht="18.75" x14ac:dyDescent="0.25">
      <c r="B57" s="57" t="s">
        <v>34</v>
      </c>
    </row>
    <row r="58" spans="2:2" ht="18.75" x14ac:dyDescent="0.25">
      <c r="B58" s="57" t="s">
        <v>35</v>
      </c>
    </row>
    <row r="59" spans="2:2" ht="18.75" x14ac:dyDescent="0.25">
      <c r="B59" s="57" t="s">
        <v>36</v>
      </c>
    </row>
    <row r="60" spans="2:2" ht="18.75" x14ac:dyDescent="0.25">
      <c r="B60" s="57" t="s">
        <v>37</v>
      </c>
    </row>
    <row r="61" spans="2:2" ht="18.75" x14ac:dyDescent="0.25">
      <c r="B61" s="57" t="s">
        <v>38</v>
      </c>
    </row>
    <row r="62" spans="2:2" ht="18.75" x14ac:dyDescent="0.25">
      <c r="B62" s="57" t="s">
        <v>39</v>
      </c>
    </row>
    <row r="63" spans="2:2" ht="18.75" x14ac:dyDescent="0.25">
      <c r="B63" s="57" t="s">
        <v>41</v>
      </c>
    </row>
    <row r="64" spans="2:2" ht="19.5" thickBot="1" x14ac:dyDescent="0.3">
      <c r="B64" s="58" t="s">
        <v>40</v>
      </c>
    </row>
    <row r="65" spans="2:2" ht="18.75" x14ac:dyDescent="0.25">
      <c r="B65" s="54" t="s">
        <v>42</v>
      </c>
    </row>
    <row r="66" spans="2:2" ht="18.75" x14ac:dyDescent="0.25">
      <c r="B66" s="52" t="s">
        <v>43</v>
      </c>
    </row>
    <row r="67" spans="2:2" ht="18.75" x14ac:dyDescent="0.25">
      <c r="B67" s="52" t="s">
        <v>44</v>
      </c>
    </row>
    <row r="68" spans="2:2" ht="18.75" x14ac:dyDescent="0.25">
      <c r="B68" s="52" t="s">
        <v>45</v>
      </c>
    </row>
    <row r="69" spans="2:2" ht="18.75" x14ac:dyDescent="0.25">
      <c r="B69" s="52" t="s">
        <v>12</v>
      </c>
    </row>
    <row r="70" spans="2:2" ht="18.75" x14ac:dyDescent="0.25">
      <c r="B70" s="52" t="s">
        <v>13</v>
      </c>
    </row>
    <row r="71" spans="2:2" ht="18.75" x14ac:dyDescent="0.25">
      <c r="B71" s="52" t="s">
        <v>46</v>
      </c>
    </row>
    <row r="72" spans="2:2" ht="18.75" x14ac:dyDescent="0.25">
      <c r="B72" s="52" t="s">
        <v>66</v>
      </c>
    </row>
    <row r="73" spans="2:2" ht="18.75" x14ac:dyDescent="0.25">
      <c r="B73" s="52" t="s">
        <v>67</v>
      </c>
    </row>
    <row r="74" spans="2:2" ht="18.75" x14ac:dyDescent="0.25">
      <c r="B74" s="52" t="s">
        <v>47</v>
      </c>
    </row>
    <row r="75" spans="2:2" ht="18.75" x14ac:dyDescent="0.25">
      <c r="B75" s="52" t="s">
        <v>50</v>
      </c>
    </row>
    <row r="76" spans="2:2" ht="18.75" x14ac:dyDescent="0.25">
      <c r="B76" s="52" t="s">
        <v>51</v>
      </c>
    </row>
    <row r="77" spans="2:2" ht="19.5" thickBot="1" x14ac:dyDescent="0.3">
      <c r="B77" s="53" t="s">
        <v>52</v>
      </c>
    </row>
  </sheetData>
  <sheetProtection formatCells="0" formatColumns="0" formatRows="0" insertColumns="0" insertRows="0" insertHyperlinks="0" deleteColumns="0" deleteRows="0" sort="0" autoFilter="0" pivotTables="0"/>
  <dataValidations count="1">
    <dataValidation type="list" allowBlank="1" showInputMessage="1" showErrorMessage="1" sqref="B12" xr:uid="{00000000-0002-0000-0100-000000000000}">
      <formula1>$B$12:$B$15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B1:I16"/>
  <sheetViews>
    <sheetView showZeros="0" zoomScaleNormal="100" workbookViewId="0">
      <selection activeCell="C8" sqref="C8:D8"/>
    </sheetView>
  </sheetViews>
  <sheetFormatPr baseColWidth="10" defaultColWidth="11.42578125" defaultRowHeight="15" x14ac:dyDescent="0.25"/>
  <cols>
    <col min="1" max="1" width="2.140625" style="40" customWidth="1"/>
    <col min="2" max="2" width="37.5703125" style="40" customWidth="1"/>
    <col min="3" max="3" width="21.85546875" style="15" customWidth="1"/>
    <col min="4" max="4" width="19" style="41" customWidth="1"/>
    <col min="5" max="5" width="18.5703125" style="41" customWidth="1"/>
    <col min="6" max="6" width="22.28515625" style="40" customWidth="1"/>
    <col min="7" max="7" width="21.85546875" style="40" customWidth="1"/>
    <col min="8" max="8" width="22" style="40" customWidth="1"/>
    <col min="9" max="9" width="18.5703125" style="40" customWidth="1"/>
    <col min="10" max="16384" width="11.42578125" style="40"/>
  </cols>
  <sheetData>
    <row r="1" spans="2:9" ht="15.75" thickBot="1" x14ac:dyDescent="0.3"/>
    <row r="2" spans="2:9" ht="47.25" customHeight="1" thickBot="1" x14ac:dyDescent="0.3">
      <c r="B2" s="44" t="s">
        <v>74</v>
      </c>
      <c r="C2" s="43" t="s">
        <v>60</v>
      </c>
      <c r="D2" s="49">
        <f>IF(C2=Calcul!B5,Calcul!B11,Calcul!B13)</f>
        <v>0</v>
      </c>
      <c r="E2" s="40"/>
    </row>
    <row r="3" spans="2:9" ht="46.5" customHeight="1" x14ac:dyDescent="0.25">
      <c r="B3" s="104" t="str">
        <f>IF(C2=Calcul!B4,Calcul!C13,Calcul!C14)</f>
        <v>Rue *</v>
      </c>
      <c r="C3" s="105" t="str">
        <f>IF(C2=Calcul!B4,Calcul!D13,Calcul!D14)</f>
        <v>Code Postal *</v>
      </c>
      <c r="D3" s="105" t="str">
        <f>IF(C2=Calcul!B4,Calcul!E13,Calcul!E14)</f>
        <v>Localité *</v>
      </c>
      <c r="E3" s="106" t="str">
        <f>IF(C2=Calcul!B4,Calcul!F13,Calcul!F14)</f>
        <v>Tél. *</v>
      </c>
    </row>
    <row r="4" spans="2:9" ht="27.75" customHeight="1" thickBot="1" x14ac:dyDescent="0.3">
      <c r="B4" s="100"/>
      <c r="C4" s="101"/>
      <c r="D4" s="102"/>
      <c r="E4" s="103"/>
      <c r="I4" s="40">
        <v>0</v>
      </c>
    </row>
    <row r="5" spans="2:9" ht="21" customHeight="1" thickBot="1" x14ac:dyDescent="0.3">
      <c r="D5" s="15">
        <v>0</v>
      </c>
      <c r="E5" s="15"/>
      <c r="I5" s="40">
        <v>0</v>
      </c>
    </row>
    <row r="6" spans="2:9" ht="21" customHeight="1" x14ac:dyDescent="0.25">
      <c r="B6" s="114" t="s">
        <v>85</v>
      </c>
      <c r="C6" s="132" t="s">
        <v>113</v>
      </c>
      <c r="D6" s="132"/>
      <c r="E6" s="39"/>
      <c r="F6" s="107" t="str">
        <f>IF(C2=Calcul!B4,Calcul!D18,Calcul!E19)</f>
        <v>Estimation du poid (Kg)</v>
      </c>
      <c r="G6" s="108">
        <f>IF(F6=Calcul!D18,Calcul!E18,Calcul!E19)</f>
        <v>1.2999999999999998</v>
      </c>
      <c r="I6" s="40">
        <v>0</v>
      </c>
    </row>
    <row r="7" spans="2:9" ht="21" customHeight="1" x14ac:dyDescent="0.25">
      <c r="B7" s="114" t="s">
        <v>86</v>
      </c>
      <c r="C7" s="132" t="s">
        <v>113</v>
      </c>
      <c r="D7" s="132"/>
      <c r="E7" s="40"/>
      <c r="F7" s="109" t="s">
        <v>73</v>
      </c>
      <c r="G7" s="110">
        <f>Calcul!$C$18</f>
        <v>4</v>
      </c>
      <c r="I7" s="40">
        <v>0</v>
      </c>
    </row>
    <row r="8" spans="2:9" ht="21" customHeight="1" x14ac:dyDescent="0.25">
      <c r="B8" s="114" t="s">
        <v>87</v>
      </c>
      <c r="C8" s="131"/>
      <c r="D8" s="132"/>
      <c r="E8" s="40"/>
      <c r="F8" s="109" t="s">
        <v>57</v>
      </c>
      <c r="G8" s="111">
        <f>SUM(Calcul!$E$21,Calcul!$E$22,Calcul!$E$23,Calcul!$E$24)</f>
        <v>25.3</v>
      </c>
      <c r="I8" s="40">
        <v>0</v>
      </c>
    </row>
    <row r="9" spans="2:9" ht="21" customHeight="1" thickBot="1" x14ac:dyDescent="0.35">
      <c r="B9" s="115"/>
      <c r="C9" s="40"/>
      <c r="D9" s="40"/>
      <c r="E9" s="40"/>
      <c r="F9" s="112" t="str">
        <f>IF($C$2=Calcul!$B$4,Calcul!$B$7,Calcul!$C$7)</f>
        <v>Frais de Port</v>
      </c>
      <c r="G9" s="113">
        <f>IF(F9=Calcul!$B$7,Calcul!$E$3,Calcul!$E$2)</f>
        <v>10</v>
      </c>
      <c r="I9" s="40">
        <v>0</v>
      </c>
    </row>
    <row r="10" spans="2:9" ht="24" customHeight="1" thickBot="1" x14ac:dyDescent="0.3">
      <c r="B10" s="48" t="s">
        <v>84</v>
      </c>
      <c r="C10" s="40"/>
      <c r="D10" s="40"/>
      <c r="E10" s="40"/>
      <c r="F10" s="45" t="s">
        <v>75</v>
      </c>
      <c r="G10" s="84">
        <f>IF(C2=Calcul!$B$5,Calcul!$E$25,Calcul!$G$3)</f>
        <v>35.299999999999997</v>
      </c>
      <c r="I10" s="40">
        <v>0</v>
      </c>
    </row>
    <row r="11" spans="2:9" ht="21" customHeight="1" x14ac:dyDescent="0.25">
      <c r="F11" s="46"/>
      <c r="G11" s="47"/>
      <c r="I11" s="40">
        <v>0</v>
      </c>
    </row>
    <row r="12" spans="2:9" x14ac:dyDescent="0.25">
      <c r="B12" s="50" t="s">
        <v>11</v>
      </c>
      <c r="C12" s="59" t="s">
        <v>1</v>
      </c>
      <c r="D12" s="51" t="s">
        <v>2</v>
      </c>
      <c r="E12" s="51"/>
    </row>
    <row r="13" spans="2:9" x14ac:dyDescent="0.25">
      <c r="B13" s="40" t="s">
        <v>42</v>
      </c>
      <c r="C13" s="15">
        <v>1</v>
      </c>
      <c r="D13" s="41">
        <v>5.8</v>
      </c>
    </row>
    <row r="14" spans="2:9" x14ac:dyDescent="0.25">
      <c r="B14" s="40" t="s">
        <v>45</v>
      </c>
      <c r="C14" s="15">
        <v>1</v>
      </c>
      <c r="D14" s="41">
        <v>6.5</v>
      </c>
    </row>
    <row r="15" spans="2:9" x14ac:dyDescent="0.25">
      <c r="B15" s="40" t="s">
        <v>13</v>
      </c>
      <c r="C15" s="15">
        <v>1</v>
      </c>
      <c r="D15" s="41">
        <v>7.5</v>
      </c>
    </row>
    <row r="16" spans="2:9" x14ac:dyDescent="0.25">
      <c r="B16" s="40" t="s">
        <v>66</v>
      </c>
      <c r="C16" s="15">
        <v>1</v>
      </c>
      <c r="D16" s="41">
        <v>5.5</v>
      </c>
    </row>
  </sheetData>
  <mergeCells count="3">
    <mergeCell ref="C8:D8"/>
    <mergeCell ref="C6:D6"/>
    <mergeCell ref="C7:D7"/>
  </mergeCells>
  <pageMargins left="0.23622047244094491" right="0" top="0.35433070866141736" bottom="0.74803149606299213" header="0.31496062992125984" footer="0.31496062992125984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300-000000000000}">
          <x14:formula1>
            <xm:f>Calcul!$B$4:$B$5</xm:f>
          </x14:formula1>
          <xm:sqref>C2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1CFE0E-4BA1-4F81-A54F-E458D8D6D8E4}">
  <sheetPr codeName="Sheet5">
    <pageSetUpPr autoPageBreaks="0"/>
  </sheetPr>
  <dimension ref="B2:F22"/>
  <sheetViews>
    <sheetView showGridLines="0" showZeros="0" zoomScaleNormal="100" workbookViewId="0">
      <selection activeCell="F19" sqref="F19"/>
    </sheetView>
  </sheetViews>
  <sheetFormatPr baseColWidth="10" defaultColWidth="11.42578125" defaultRowHeight="15" x14ac:dyDescent="0.25"/>
  <cols>
    <col min="1" max="1" width="4" style="40" customWidth="1"/>
    <col min="2" max="2" width="43.85546875" style="40" customWidth="1"/>
    <col min="3" max="3" width="14" style="15" customWidth="1"/>
    <col min="4" max="4" width="18.7109375" style="41" customWidth="1"/>
    <col min="5" max="5" width="19" style="41" customWidth="1"/>
    <col min="6" max="6" width="18.5703125" style="41" customWidth="1"/>
    <col min="7" max="7" width="22.28515625" style="40" customWidth="1"/>
    <col min="8" max="8" width="21.85546875" style="40" customWidth="1"/>
    <col min="9" max="9" width="22" style="40" customWidth="1"/>
    <col min="10" max="10" width="18.5703125" style="40" customWidth="1"/>
    <col min="11" max="16384" width="11.42578125" style="40"/>
  </cols>
  <sheetData>
    <row r="2" spans="2:5" ht="31.5" x14ac:dyDescent="0.25">
      <c r="C2" s="88" t="s">
        <v>99</v>
      </c>
      <c r="D2" s="90" t="s">
        <v>98</v>
      </c>
      <c r="E2" s="91">
        <f ca="1">NOW()</f>
        <v>43090.873801273148</v>
      </c>
    </row>
    <row r="3" spans="2:5" x14ac:dyDescent="0.25">
      <c r="D3" s="90"/>
      <c r="E3" s="91"/>
    </row>
    <row r="4" spans="2:5" x14ac:dyDescent="0.25">
      <c r="D4" s="90"/>
      <c r="E4" s="91"/>
    </row>
    <row r="5" spans="2:5" x14ac:dyDescent="0.25">
      <c r="B5" s="40" t="s">
        <v>94</v>
      </c>
    </row>
    <row r="6" spans="2:5" x14ac:dyDescent="0.25">
      <c r="B6" s="40" t="s">
        <v>95</v>
      </c>
      <c r="D6" s="86" t="s">
        <v>100</v>
      </c>
      <c r="E6" s="41" t="str">
        <f>Panier2!C6</f>
        <v>fa</v>
      </c>
    </row>
    <row r="7" spans="2:5" x14ac:dyDescent="0.25">
      <c r="B7" s="40" t="s">
        <v>96</v>
      </c>
      <c r="E7" s="41" t="str">
        <f>Panier2!C7</f>
        <v>fa</v>
      </c>
    </row>
    <row r="8" spans="2:5" x14ac:dyDescent="0.25">
      <c r="B8" s="85" t="s">
        <v>97</v>
      </c>
      <c r="E8" s="41">
        <f>Panier2!C8</f>
        <v>0</v>
      </c>
    </row>
    <row r="9" spans="2:5" x14ac:dyDescent="0.25">
      <c r="B9" s="85"/>
    </row>
    <row r="10" spans="2:5" x14ac:dyDescent="0.25">
      <c r="B10" s="85"/>
      <c r="E10" s="89"/>
    </row>
    <row r="11" spans="2:5" x14ac:dyDescent="0.25">
      <c r="B11" s="95" t="str">
        <f>IF(Panier2!C2=Calcul!B4,Calcul!D36,Calcul!D40)</f>
        <v>Merci d'effectuer le paiement sur le compte suivant:</v>
      </c>
      <c r="C11" s="92"/>
    </row>
    <row r="12" spans="2:5" x14ac:dyDescent="0.25">
      <c r="B12" s="92" t="str">
        <f>IF(B11=Calcul!D36,Calcul!D37,0)</f>
        <v>CCP 123456789111</v>
      </c>
      <c r="C12" s="92"/>
    </row>
    <row r="13" spans="2:5" ht="15.75" x14ac:dyDescent="0.25">
      <c r="B13" s="92" t="str">
        <f>IF(B11=Calcul!D36,Calcul!D38,0)</f>
        <v>Schaller-Boffi Marie-Jeanne</v>
      </c>
      <c r="C13" s="92"/>
      <c r="D13" s="94" t="str">
        <f>IF(Panier2!C2=Calcul!$B$4,Calcul!$B$7,Calcul!$C$7)</f>
        <v>Frais de Port</v>
      </c>
      <c r="E13" s="93">
        <f>IF(D13=Calcul!$B$7,Calcul!$E$3,Calcul!$E$2)</f>
        <v>10</v>
      </c>
    </row>
    <row r="14" spans="2:5" ht="45" x14ac:dyDescent="0.25">
      <c r="B14" s="97" t="str">
        <f>IF(B11=Calcul!D36,Calcul!D39,0)</f>
        <v>L'envoi sera fait lorsque le paiement aura été effectué. Si la commande n'est pas payée dans les 7 jours, la commande sera annulée</v>
      </c>
      <c r="C14" s="92"/>
      <c r="D14" s="98" t="s">
        <v>104</v>
      </c>
      <c r="E14" s="99">
        <f>IF(Panier2!C2=Calcul!B5,Calcul!E25,Calcul!G3)</f>
        <v>35.299999999999997</v>
      </c>
    </row>
    <row r="19" spans="2:5" x14ac:dyDescent="0.25">
      <c r="B19" s="50" t="s">
        <v>11</v>
      </c>
      <c r="C19" s="59" t="s">
        <v>1</v>
      </c>
      <c r="D19" s="51" t="s">
        <v>2</v>
      </c>
      <c r="E19" s="51"/>
    </row>
    <row r="20" spans="2:5" x14ac:dyDescent="0.25">
      <c r="B20" s="40" t="s">
        <v>42</v>
      </c>
      <c r="C20" s="15">
        <v>1</v>
      </c>
      <c r="D20" s="41">
        <v>5.8</v>
      </c>
    </row>
    <row r="21" spans="2:5" x14ac:dyDescent="0.25">
      <c r="B21" s="40" t="s">
        <v>45</v>
      </c>
      <c r="C21" s="15">
        <v>1</v>
      </c>
      <c r="D21" s="41">
        <v>6.5</v>
      </c>
    </row>
    <row r="22" spans="2:5" x14ac:dyDescent="0.25">
      <c r="B22" s="40" t="s">
        <v>13</v>
      </c>
      <c r="C22" s="15">
        <v>1</v>
      </c>
      <c r="D22" s="41">
        <v>7.5</v>
      </c>
    </row>
  </sheetData>
  <sheetProtection formatCells="0" formatColumns="0" formatRows="0" insertColumns="0" insertRows="0" insertHyperlinks="0" deleteColumns="0" deleteRows="0" sort="0" autoFilter="0" pivotTables="0"/>
  <hyperlinks>
    <hyperlink ref="B8" r:id="rId1" xr:uid="{5C2E0B83-5030-4B9F-97BE-C20A6289B2A0}"/>
  </hyperlinks>
  <pageMargins left="0.23622047244094491" right="0" top="0.35433070866141736" bottom="0.74803149606299213" header="0.31496062992125984" footer="0.31496062992125984"/>
  <pageSetup paperSize="9" orientation="portrait" r:id="rId2"/>
  <headerFooter>
    <oddFooter>&amp;L&amp;D&amp;CMerci d'avoir passer commande
chez le Fribourgeois.ch&amp;RSchaller Christophe</odd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Boutique</vt:lpstr>
      <vt:lpstr>Calcul</vt:lpstr>
      <vt:lpstr>Panier2</vt:lpstr>
      <vt:lpstr>facture</vt:lpstr>
    </vt:vector>
  </TitlesOfParts>
  <Company>Medisupport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Fabian Schaller</dc:creator>
  <cp:lastModifiedBy>fabian schaller</cp:lastModifiedBy>
  <cp:lastPrinted>2017-12-21T18:09:17Z</cp:lastPrinted>
  <dcterms:created xsi:type="dcterms:W3CDTF">2017-12-05T19:57:30Z</dcterms:created>
  <dcterms:modified xsi:type="dcterms:W3CDTF">2017-12-21T19:59:13Z</dcterms:modified>
</cp:coreProperties>
</file>