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2" windowHeight="8520"/>
  </bookViews>
  <sheets>
    <sheet name="Feuil1" sheetId="5" r:id="rId1"/>
  </sheets>
  <calcPr calcId="145621" iterate="1"/>
</workbook>
</file>

<file path=xl/calcChain.xml><?xml version="1.0" encoding="utf-8"?>
<calcChain xmlns="http://schemas.openxmlformats.org/spreadsheetml/2006/main">
  <c r="G20" i="5" l="1" a="1"/>
  <c r="G20" i="5" s="1"/>
  <c r="G21" i="5" a="1"/>
  <c r="G21" i="5"/>
  <c r="G22" i="5" a="1"/>
  <c r="G22" i="5" s="1"/>
  <c r="G23" i="5" a="1"/>
  <c r="G23" i="5"/>
  <c r="G24" i="5" a="1"/>
  <c r="G24" i="5" s="1"/>
  <c r="G25" i="5" a="1"/>
  <c r="G25" i="5"/>
  <c r="G26" i="5" a="1"/>
  <c r="G26" i="5" s="1"/>
  <c r="G27" i="5" a="1"/>
  <c r="G27" i="5"/>
  <c r="G19" i="5" a="1"/>
  <c r="G19" i="5" s="1"/>
  <c r="C20" i="5" a="1"/>
  <c r="C20" i="5" s="1"/>
  <c r="C21" i="5" a="1"/>
  <c r="C21" i="5"/>
  <c r="C22" i="5" a="1"/>
  <c r="C22" i="5" s="1"/>
  <c r="C23" i="5" a="1"/>
  <c r="C23" i="5"/>
  <c r="C24" i="5" a="1"/>
  <c r="C24" i="5" s="1"/>
  <c r="C25" i="5" a="1"/>
  <c r="C25" i="5"/>
  <c r="C26" i="5" a="1"/>
  <c r="C26" i="5" s="1"/>
  <c r="C27" i="5" a="1"/>
  <c r="C27" i="5"/>
  <c r="C19" i="5" a="1"/>
  <c r="C19" i="5" s="1"/>
  <c r="B20" i="5" a="1"/>
  <c r="B20" i="5"/>
  <c r="B19" i="5" a="1"/>
  <c r="B19" i="5" s="1"/>
  <c r="F20" i="5" a="1"/>
  <c r="F20" i="5" s="1"/>
  <c r="F19" i="5" a="1"/>
  <c r="F19" i="5" s="1"/>
  <c r="E19" i="5"/>
  <c r="B21" i="5" l="1" a="1"/>
  <c r="B21" i="5" s="1"/>
  <c r="F21" i="5" a="1"/>
  <c r="F21" i="5" s="1"/>
  <c r="F22" i="5" s="1" a="1"/>
  <c r="F22" i="5" s="1"/>
  <c r="A19" i="5"/>
  <c r="B22" i="5" l="1" a="1"/>
  <c r="B22" i="5" s="1"/>
  <c r="F23" i="5" a="1"/>
  <c r="F23" i="5" s="1"/>
  <c r="K12" i="5"/>
  <c r="K11" i="5"/>
  <c r="K10" i="5"/>
  <c r="K9" i="5"/>
  <c r="K8" i="5"/>
  <c r="K7" i="5"/>
  <c r="K6" i="5"/>
  <c r="K5" i="5"/>
  <c r="K4" i="5"/>
  <c r="K3" i="5"/>
  <c r="K2" i="5"/>
  <c r="J7" i="5"/>
  <c r="J5" i="5"/>
  <c r="J4" i="5"/>
  <c r="J3" i="5"/>
  <c r="J2" i="5"/>
  <c r="I7" i="5"/>
  <c r="I6" i="5"/>
  <c r="I5" i="5"/>
  <c r="I4" i="5"/>
  <c r="I3" i="5"/>
  <c r="I2" i="5"/>
  <c r="H7" i="5"/>
  <c r="H6" i="5"/>
  <c r="H5" i="5"/>
  <c r="H4" i="5"/>
  <c r="H3" i="5"/>
  <c r="H2" i="5"/>
  <c r="I16" i="5"/>
  <c r="I15" i="5"/>
  <c r="I14" i="5"/>
  <c r="I13" i="5"/>
  <c r="I12" i="5"/>
  <c r="I11" i="5"/>
  <c r="G16" i="5"/>
  <c r="G15" i="5"/>
  <c r="G14" i="5"/>
  <c r="G13" i="5"/>
  <c r="G12" i="5"/>
  <c r="G11" i="5"/>
  <c r="G10" i="5"/>
  <c r="G9" i="5"/>
  <c r="G8" i="5"/>
  <c r="H11" i="5"/>
  <c r="H10" i="5"/>
  <c r="H9" i="5"/>
  <c r="H8" i="5"/>
  <c r="I10" i="5"/>
  <c r="I9" i="5"/>
  <c r="G7" i="5"/>
  <c r="G6" i="5"/>
  <c r="G5" i="5"/>
  <c r="G4" i="5"/>
  <c r="G3" i="5"/>
  <c r="G2" i="5"/>
  <c r="F15" i="5"/>
  <c r="F14" i="5"/>
  <c r="F13" i="5"/>
  <c r="F12" i="5"/>
  <c r="F11" i="5"/>
  <c r="F10" i="5"/>
  <c r="F9" i="5"/>
  <c r="F8" i="5"/>
  <c r="E14" i="5"/>
  <c r="E13" i="5"/>
  <c r="E11" i="5"/>
  <c r="E10" i="5"/>
  <c r="E9" i="5"/>
  <c r="E8" i="5"/>
  <c r="E7" i="5"/>
  <c r="E5" i="5"/>
  <c r="E4" i="5"/>
  <c r="E3" i="5"/>
  <c r="E2" i="5"/>
  <c r="K16" i="5"/>
  <c r="K15" i="5"/>
  <c r="K14" i="5"/>
  <c r="J11" i="5"/>
  <c r="J10" i="5"/>
  <c r="J9" i="5"/>
  <c r="J8" i="5"/>
  <c r="H16" i="5"/>
  <c r="H15" i="5"/>
  <c r="H14" i="5"/>
  <c r="H13" i="5"/>
  <c r="H12" i="5"/>
  <c r="F7" i="5"/>
  <c r="F6" i="5"/>
  <c r="F5" i="5"/>
  <c r="F4" i="5"/>
  <c r="F3" i="5"/>
  <c r="F2" i="5"/>
  <c r="E16" i="5"/>
  <c r="E15" i="5"/>
  <c r="C16" i="5"/>
  <c r="C14" i="5"/>
  <c r="C13" i="5"/>
  <c r="C12" i="5"/>
  <c r="D11" i="5"/>
  <c r="D9" i="5"/>
  <c r="D8" i="5"/>
  <c r="D7" i="5"/>
  <c r="D15" i="5"/>
  <c r="D14" i="5"/>
  <c r="D13" i="5"/>
  <c r="D12" i="5"/>
  <c r="D1" i="5"/>
  <c r="E1" i="5" s="1"/>
  <c r="F1" i="5" s="1"/>
  <c r="G1" i="5" s="1"/>
  <c r="H1" i="5" s="1"/>
  <c r="I1" i="5" s="1"/>
  <c r="J1" i="5" s="1"/>
  <c r="K1" i="5" s="1"/>
  <c r="C6" i="5"/>
  <c r="C5" i="5"/>
  <c r="C4" i="5"/>
  <c r="C3" i="5"/>
  <c r="C2" i="5"/>
  <c r="C10" i="5"/>
  <c r="C9" i="5"/>
  <c r="C8" i="5"/>
  <c r="C7" i="5"/>
  <c r="D6" i="5"/>
  <c r="D5" i="5"/>
  <c r="D4" i="5"/>
  <c r="D3" i="5"/>
  <c r="D2" i="5"/>
  <c r="C1" i="5"/>
  <c r="B16" i="5"/>
  <c r="B15" i="5"/>
  <c r="B14" i="5"/>
  <c r="B13" i="5"/>
  <c r="B12" i="5"/>
  <c r="B11" i="5"/>
  <c r="B9" i="5"/>
  <c r="B8" i="5"/>
  <c r="B7" i="5"/>
  <c r="B6" i="5"/>
  <c r="B5" i="5"/>
  <c r="B3" i="5"/>
  <c r="B2" i="5"/>
  <c r="B24" i="5" l="1" a="1"/>
  <c r="B24" i="5" s="1"/>
  <c r="B26" i="5" a="1"/>
  <c r="B26" i="5" s="1"/>
  <c r="B27" i="5" s="1" a="1"/>
  <c r="B27" i="5" s="1"/>
  <c r="B23" i="5" a="1"/>
  <c r="B23" i="5" s="1"/>
  <c r="B25" i="5" a="1"/>
  <c r="B25" i="5" s="1"/>
  <c r="F24" i="5" a="1"/>
  <c r="F24" i="5" s="1"/>
  <c r="F25" i="5" l="1" a="1"/>
  <c r="F25" i="5" s="1"/>
  <c r="F26" i="5" l="1" a="1"/>
  <c r="F26" i="5" s="1"/>
  <c r="F27" i="5" s="1" a="1"/>
  <c r="F27" i="5" s="1"/>
  <c r="F28" i="5" l="1" a="1"/>
  <c r="F28" i="5" s="1"/>
</calcChain>
</file>

<file path=xl/sharedStrings.xml><?xml version="1.0" encoding="utf-8"?>
<sst xmlns="http://schemas.openxmlformats.org/spreadsheetml/2006/main" count="22" uniqueCount="20">
  <si>
    <t>NOM</t>
  </si>
  <si>
    <t>DOUCET</t>
  </si>
  <si>
    <t>PONSARD</t>
  </si>
  <si>
    <t>MINARD</t>
  </si>
  <si>
    <t>CANAVESIO</t>
  </si>
  <si>
    <t>IME LES VALLEES</t>
  </si>
  <si>
    <t>DECO PRO</t>
  </si>
  <si>
    <t>SOLON</t>
  </si>
  <si>
    <t>FOUCHER</t>
  </si>
  <si>
    <t>FALCIONI</t>
  </si>
  <si>
    <t>ORPI</t>
  </si>
  <si>
    <t>HASSLER</t>
  </si>
  <si>
    <t>DENIS</t>
  </si>
  <si>
    <t>FATH</t>
  </si>
  <si>
    <t>DUPONT</t>
  </si>
  <si>
    <t>VERNIER</t>
  </si>
  <si>
    <t>Max</t>
  </si>
  <si>
    <t>nom</t>
  </si>
  <si>
    <t>année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</si>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</sst>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1" fontId="0" fillId="0" borderId="0" xfId="0" applyNumberFormat="1" applyFont="1"/>
    <xf numFmtId="164" fontId="1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/>
    <xf numFmtId="0" fontId="0" fillId="0" borderId="0" xfId="0" applyFont="1" applyFill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vertical="center"/>
      <protection locked="0"/>
    </xf>
    <xf numFmtId="164" fontId="1" fillId="0" borderId="4" xfId="0" applyNumberFormat="1" applyFont="1" applyFill="1" applyBorder="1" applyAlignment="1" applyProtection="1">
      <alignment vertical="center" wrapText="1"/>
      <protection locked="0"/>
    </xf>
    <xf numFmtId="164" fontId="1" fillId="0" borderId="5" xfId="0" applyNumberFormat="1" applyFont="1" applyFill="1" applyBorder="1" applyAlignment="1" applyProtection="1">
      <alignment vertical="center"/>
      <protection locked="0"/>
    </xf>
    <xf numFmtId="164" fontId="1" fillId="0" borderId="6" xfId="0" applyNumberFormat="1" applyFont="1" applyFill="1" applyBorder="1" applyAlignment="1" applyProtection="1">
      <alignment vertical="center"/>
      <protection locked="0"/>
    </xf>
    <xf numFmtId="164" fontId="1" fillId="0" borderId="7" xfId="0" applyNumberFormat="1" applyFont="1" applyFill="1" applyBorder="1" applyAlignment="1" applyProtection="1">
      <alignment vertical="center"/>
      <protection locked="0"/>
    </xf>
    <xf numFmtId="164" fontId="1" fillId="0" borderId="2" xfId="0" applyNumberFormat="1" applyFont="1" applyFill="1" applyBorder="1" applyAlignment="1" applyProtection="1">
      <alignment vertical="center"/>
      <protection locked="0"/>
    </xf>
    <xf numFmtId="164" fontId="1" fillId="0" borderId="8" xfId="0" applyNumberFormat="1" applyFont="1" applyFill="1" applyBorder="1" applyAlignment="1" applyProtection="1">
      <alignment vertical="center"/>
      <protection locked="0"/>
    </xf>
    <xf numFmtId="164" fontId="1" fillId="0" borderId="9" xfId="0" applyNumberFormat="1" applyFont="1" applyFill="1" applyBorder="1" applyAlignment="1" applyProtection="1">
      <alignment vertical="center"/>
      <protection locked="0"/>
    </xf>
    <xf numFmtId="164" fontId="1" fillId="0" borderId="10" xfId="0" applyNumberFormat="1" applyFont="1" applyFill="1" applyBorder="1" applyAlignment="1" applyProtection="1">
      <alignment vertical="center"/>
      <protection locked="0"/>
    </xf>
    <xf numFmtId="164" fontId="0" fillId="0" borderId="0" xfId="0" applyNumberFormat="1" applyFill="1"/>
    <xf numFmtId="49" fontId="2" fillId="2" borderId="0" xfId="0" applyNumberFormat="1" applyFont="1" applyFill="1" applyBorder="1" applyAlignment="1" applyProtection="1">
      <alignment vertical="center"/>
      <protection locked="0"/>
    </xf>
    <xf numFmtId="0" fontId="0" fillId="3" borderId="0" xfId="0" applyFill="1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66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H20" sqref="H20"/>
    </sheetView>
  </sheetViews>
  <sheetFormatPr baseColWidth="10" defaultRowHeight="13.2" x14ac:dyDescent="0.25"/>
  <cols>
    <col min="1" max="1" width="16.44140625" bestFit="1" customWidth="1"/>
    <col min="6" max="6" width="12.44140625" bestFit="1" customWidth="1"/>
  </cols>
  <sheetData>
    <row r="1" spans="1:11" s="2" customFormat="1" x14ac:dyDescent="0.25">
      <c r="A1" s="6" t="s">
        <v>0</v>
      </c>
      <c r="B1" s="8">
        <v>2009</v>
      </c>
      <c r="C1" s="7">
        <f>B1+1</f>
        <v>2010</v>
      </c>
      <c r="D1" s="7">
        <f t="shared" ref="D1:K1" si="0">C1+1</f>
        <v>2011</v>
      </c>
      <c r="E1" s="7">
        <f t="shared" si="0"/>
        <v>2012</v>
      </c>
      <c r="F1" s="7">
        <f t="shared" si="0"/>
        <v>2013</v>
      </c>
      <c r="G1" s="7">
        <f t="shared" si="0"/>
        <v>2014</v>
      </c>
      <c r="H1" s="7">
        <f t="shared" si="0"/>
        <v>2015</v>
      </c>
      <c r="I1" s="7">
        <f t="shared" si="0"/>
        <v>2016</v>
      </c>
      <c r="J1" s="7">
        <f t="shared" si="0"/>
        <v>2017</v>
      </c>
      <c r="K1" s="7">
        <f t="shared" si="0"/>
        <v>2018</v>
      </c>
    </row>
    <row r="2" spans="1:11" s="1" customFormat="1" x14ac:dyDescent="0.25">
      <c r="A2" s="9" t="s">
        <v>14</v>
      </c>
      <c r="B2" s="10">
        <f>7000</f>
        <v>7000</v>
      </c>
      <c r="C2" s="11">
        <f>4043.6</f>
        <v>4043.6</v>
      </c>
      <c r="D2" s="11">
        <f>3260.4+5684.8</f>
        <v>8945.2000000000007</v>
      </c>
      <c r="E2" s="11">
        <f>1309.09</f>
        <v>1309.0899999999999</v>
      </c>
      <c r="F2" s="11">
        <f>1650</f>
        <v>1650</v>
      </c>
      <c r="G2" s="11">
        <f>14052+4854.84</f>
        <v>18906.84</v>
      </c>
      <c r="H2" s="11">
        <f>14052+4854.84</f>
        <v>18906.84</v>
      </c>
      <c r="I2" s="11">
        <f>1650</f>
        <v>1650</v>
      </c>
      <c r="J2" s="11">
        <f>1309.09</f>
        <v>1309.0899999999999</v>
      </c>
      <c r="K2" s="12">
        <f>2400</f>
        <v>2400</v>
      </c>
    </row>
    <row r="3" spans="1:11" s="1" customFormat="1" x14ac:dyDescent="0.25">
      <c r="A3" s="9" t="s">
        <v>1</v>
      </c>
      <c r="B3" s="13">
        <f>4400</f>
        <v>4400</v>
      </c>
      <c r="C3" s="3">
        <f>1012+7166.5+1896</f>
        <v>10074.5</v>
      </c>
      <c r="D3" s="3">
        <f>20350+3788.4</f>
        <v>24138.400000000001</v>
      </c>
      <c r="E3" s="3">
        <f>1650</f>
        <v>1650</v>
      </c>
      <c r="F3" s="3">
        <f>14052+4854.84</f>
        <v>18906.84</v>
      </c>
      <c r="G3" s="3">
        <f>1309.09</f>
        <v>1309.0899999999999</v>
      </c>
      <c r="H3" s="3">
        <f>1309.09</f>
        <v>1309.0899999999999</v>
      </c>
      <c r="I3" s="3">
        <f>14052+4854.84</f>
        <v>18906.84</v>
      </c>
      <c r="J3" s="3">
        <f>1650</f>
        <v>1650</v>
      </c>
      <c r="K3" s="14">
        <f>5000</f>
        <v>5000</v>
      </c>
    </row>
    <row r="4" spans="1:11" s="1" customFormat="1" x14ac:dyDescent="0.25">
      <c r="A4" s="9" t="s">
        <v>15</v>
      </c>
      <c r="B4" s="13">
        <v>3200</v>
      </c>
      <c r="C4" s="3">
        <f>15226.2</f>
        <v>15226.2</v>
      </c>
      <c r="D4" s="3">
        <f>1650</f>
        <v>1650</v>
      </c>
      <c r="E4" s="3">
        <f>14052+4854.84</f>
        <v>18906.84</v>
      </c>
      <c r="F4" s="3">
        <f>1309.09</f>
        <v>1309.0899999999999</v>
      </c>
      <c r="G4" s="3">
        <f>1650</f>
        <v>1650</v>
      </c>
      <c r="H4" s="3">
        <f>1650</f>
        <v>1650</v>
      </c>
      <c r="I4" s="3">
        <f>1309.09</f>
        <v>1309.0899999999999</v>
      </c>
      <c r="J4" s="3">
        <f>14052+4854.84</f>
        <v>18906.84</v>
      </c>
      <c r="K4" s="14">
        <f>20350+3788.4</f>
        <v>24138.400000000001</v>
      </c>
    </row>
    <row r="5" spans="1:11" s="1" customFormat="1" x14ac:dyDescent="0.25">
      <c r="A5" s="9" t="s">
        <v>2</v>
      </c>
      <c r="B5" s="13">
        <f>3260.4+5684.8</f>
        <v>8945.2000000000007</v>
      </c>
      <c r="C5" s="3">
        <f>2400</f>
        <v>2400</v>
      </c>
      <c r="D5" s="3">
        <f>14052+4854.84</f>
        <v>18906.84</v>
      </c>
      <c r="E5" s="3">
        <f>1309.09</f>
        <v>1309.0899999999999</v>
      </c>
      <c r="F5" s="3">
        <f>1650</f>
        <v>1650</v>
      </c>
      <c r="G5" s="3">
        <f>14052+4854.84</f>
        <v>18906.84</v>
      </c>
      <c r="H5" s="3">
        <f>14052+4854.84</f>
        <v>18906.84</v>
      </c>
      <c r="I5" s="3">
        <f>1650</f>
        <v>1650</v>
      </c>
      <c r="J5" s="3">
        <f>1309.09</f>
        <v>1309.0899999999999</v>
      </c>
      <c r="K5" s="14">
        <f>1650</f>
        <v>1650</v>
      </c>
    </row>
    <row r="6" spans="1:11" s="1" customFormat="1" x14ac:dyDescent="0.25">
      <c r="A6" s="9" t="s">
        <v>3</v>
      </c>
      <c r="B6" s="13">
        <f>20350+3788.4</f>
        <v>24138.400000000001</v>
      </c>
      <c r="C6" s="3">
        <f>5000</f>
        <v>5000</v>
      </c>
      <c r="D6" s="3">
        <f>1309.09</f>
        <v>1309.0899999999999</v>
      </c>
      <c r="E6" s="3">
        <v>7040</v>
      </c>
      <c r="F6" s="3">
        <f>14052+4854.84</f>
        <v>18906.84</v>
      </c>
      <c r="G6" s="3">
        <f>1309.09</f>
        <v>1309.0899999999999</v>
      </c>
      <c r="H6" s="3">
        <f>1309.09</f>
        <v>1309.0899999999999</v>
      </c>
      <c r="I6" s="3">
        <f>14052+4854.84</f>
        <v>18906.84</v>
      </c>
      <c r="J6" s="3">
        <v>7040</v>
      </c>
      <c r="K6" s="14">
        <f>14052+4854.84</f>
        <v>18906.84</v>
      </c>
    </row>
    <row r="7" spans="1:11" s="1" customFormat="1" x14ac:dyDescent="0.25">
      <c r="A7" s="9" t="s">
        <v>4</v>
      </c>
      <c r="B7" s="13">
        <f>1650</f>
        <v>1650</v>
      </c>
      <c r="C7" s="3">
        <f>20350+3788.4</f>
        <v>24138.400000000001</v>
      </c>
      <c r="D7" s="3">
        <f>1650</f>
        <v>1650</v>
      </c>
      <c r="E7" s="3">
        <f>1200</f>
        <v>1200</v>
      </c>
      <c r="F7" s="3">
        <f>1309.09</f>
        <v>1309.0899999999999</v>
      </c>
      <c r="G7" s="3">
        <f>1309.09</f>
        <v>1309.0899999999999</v>
      </c>
      <c r="H7" s="3">
        <f>1309.09</f>
        <v>1309.0899999999999</v>
      </c>
      <c r="I7" s="3">
        <f>1309.09</f>
        <v>1309.0899999999999</v>
      </c>
      <c r="J7" s="3">
        <f>1200</f>
        <v>1200</v>
      </c>
      <c r="K7" s="14">
        <f>2400</f>
        <v>2400</v>
      </c>
    </row>
    <row r="8" spans="1:11" s="1" customFormat="1" x14ac:dyDescent="0.25">
      <c r="A8" s="9" t="s">
        <v>5</v>
      </c>
      <c r="B8" s="13">
        <f>14052+4854.84</f>
        <v>18906.84</v>
      </c>
      <c r="C8" s="3">
        <f>1650</f>
        <v>1650</v>
      </c>
      <c r="D8" s="3">
        <f>14052+4854.84</f>
        <v>18906.84</v>
      </c>
      <c r="E8" s="3">
        <f>1309.09</f>
        <v>1309.0899999999999</v>
      </c>
      <c r="F8" s="3">
        <f>1309.09</f>
        <v>1309.0899999999999</v>
      </c>
      <c r="G8" s="3">
        <f>14052+4854.84</f>
        <v>18906.84</v>
      </c>
      <c r="H8" s="3">
        <f>1650</f>
        <v>1650</v>
      </c>
      <c r="I8" s="3">
        <v>7040</v>
      </c>
      <c r="J8" s="3">
        <f>1309.09</f>
        <v>1309.0899999999999</v>
      </c>
      <c r="K8" s="14">
        <f>5000</f>
        <v>5000</v>
      </c>
    </row>
    <row r="9" spans="1:11" s="1" customFormat="1" x14ac:dyDescent="0.25">
      <c r="A9" s="9" t="s">
        <v>6</v>
      </c>
      <c r="B9" s="13">
        <f>1309.09</f>
        <v>1309.0899999999999</v>
      </c>
      <c r="C9" s="3">
        <f>14052+4854.84</f>
        <v>18906.84</v>
      </c>
      <c r="D9" s="3">
        <f>1309.09</f>
        <v>1309.0899999999999</v>
      </c>
      <c r="E9" s="3">
        <f>1650</f>
        <v>1650</v>
      </c>
      <c r="F9" s="3">
        <f>1650</f>
        <v>1650</v>
      </c>
      <c r="G9" s="3">
        <f>1309.09</f>
        <v>1309.0899999999999</v>
      </c>
      <c r="H9" s="3">
        <f>14052+4854.84</f>
        <v>18906.84</v>
      </c>
      <c r="I9" s="3">
        <f>1309.09</f>
        <v>1309.0899999999999</v>
      </c>
      <c r="J9" s="3">
        <f>1650</f>
        <v>1650</v>
      </c>
      <c r="K9" s="14">
        <f>20350+3788.4</f>
        <v>24138.400000000001</v>
      </c>
    </row>
    <row r="10" spans="1:11" s="1" customFormat="1" x14ac:dyDescent="0.25">
      <c r="A10" s="9" t="s">
        <v>7</v>
      </c>
      <c r="B10" s="13">
        <v>7040</v>
      </c>
      <c r="C10" s="3">
        <f>1309.09</f>
        <v>1309.0899999999999</v>
      </c>
      <c r="D10" s="3">
        <v>7040</v>
      </c>
      <c r="E10" s="3">
        <f>14052+4854.84</f>
        <v>18906.84</v>
      </c>
      <c r="F10" s="3">
        <f>14052+4854.84</f>
        <v>18906.84</v>
      </c>
      <c r="G10" s="3">
        <f>1650</f>
        <v>1650</v>
      </c>
      <c r="H10" s="3">
        <f>1309.09</f>
        <v>1309.0899999999999</v>
      </c>
      <c r="I10" s="3">
        <f>1650</f>
        <v>1650</v>
      </c>
      <c r="J10" s="3">
        <f>14052+4854.84</f>
        <v>18906.84</v>
      </c>
      <c r="K10" s="14">
        <f>1650</f>
        <v>1650</v>
      </c>
    </row>
    <row r="11" spans="1:11" s="1" customFormat="1" x14ac:dyDescent="0.25">
      <c r="A11" s="9" t="s">
        <v>8</v>
      </c>
      <c r="B11" s="13">
        <f>1200</f>
        <v>1200</v>
      </c>
      <c r="C11" s="3">
        <v>2550</v>
      </c>
      <c r="D11" s="3">
        <f>1200</f>
        <v>1200</v>
      </c>
      <c r="E11" s="3">
        <f>1309.09</f>
        <v>1309.0899999999999</v>
      </c>
      <c r="F11" s="3">
        <f>1309.09</f>
        <v>1309.0899999999999</v>
      </c>
      <c r="G11" s="3">
        <f>14052+4854.84</f>
        <v>18906.84</v>
      </c>
      <c r="H11" s="3">
        <f>1309.09</f>
        <v>1309.0899999999999</v>
      </c>
      <c r="I11" s="3">
        <f>14052+4854.84</f>
        <v>18906.84</v>
      </c>
      <c r="J11" s="3">
        <f>1309.09</f>
        <v>1309.0899999999999</v>
      </c>
      <c r="K11" s="14">
        <f>14052+4854.84</f>
        <v>18906.84</v>
      </c>
    </row>
    <row r="12" spans="1:11" s="1" customFormat="1" x14ac:dyDescent="0.25">
      <c r="A12" s="9" t="s">
        <v>9</v>
      </c>
      <c r="B12" s="13">
        <f>4043.6</f>
        <v>4043.6</v>
      </c>
      <c r="C12" s="3">
        <f>1650</f>
        <v>1650</v>
      </c>
      <c r="D12" s="3">
        <f>20350+3788.4</f>
        <v>24138.400000000001</v>
      </c>
      <c r="E12" s="3">
        <v>7040</v>
      </c>
      <c r="F12" s="3">
        <f>1309.09</f>
        <v>1309.0899999999999</v>
      </c>
      <c r="G12" s="3">
        <f>1309.09</f>
        <v>1309.0899999999999</v>
      </c>
      <c r="H12" s="3">
        <f>1650</f>
        <v>1650</v>
      </c>
      <c r="I12" s="3">
        <f>1309.09</f>
        <v>1309.0899999999999</v>
      </c>
      <c r="J12" s="3">
        <v>7040</v>
      </c>
      <c r="K12" s="14">
        <f>1309.09</f>
        <v>1309.0899999999999</v>
      </c>
    </row>
    <row r="13" spans="1:11" s="1" customFormat="1" x14ac:dyDescent="0.25">
      <c r="A13" s="9" t="s">
        <v>10</v>
      </c>
      <c r="B13" s="13">
        <f>1012+7166.5+1896</f>
        <v>10074.5</v>
      </c>
      <c r="C13" s="3">
        <f>14052+4854.84</f>
        <v>18906.84</v>
      </c>
      <c r="D13" s="3">
        <f>1650</f>
        <v>1650</v>
      </c>
      <c r="E13" s="3">
        <f>1200</f>
        <v>1200</v>
      </c>
      <c r="F13" s="3">
        <f>1650</f>
        <v>1650</v>
      </c>
      <c r="G13" s="3">
        <f>1650</f>
        <v>1650</v>
      </c>
      <c r="H13" s="3">
        <f>14052+4854.84</f>
        <v>18906.84</v>
      </c>
      <c r="I13" s="3">
        <f>1650</f>
        <v>1650</v>
      </c>
      <c r="J13" s="3">
        <v>7040</v>
      </c>
      <c r="K13" s="14">
        <v>2550</v>
      </c>
    </row>
    <row r="14" spans="1:11" s="1" customFormat="1" x14ac:dyDescent="0.25">
      <c r="A14" s="9" t="s">
        <v>11</v>
      </c>
      <c r="B14" s="13">
        <f>15226.2</f>
        <v>15226.2</v>
      </c>
      <c r="C14" s="3">
        <f>1309.09</f>
        <v>1309.0899999999999</v>
      </c>
      <c r="D14" s="3">
        <f>14052+4854.84</f>
        <v>18906.84</v>
      </c>
      <c r="E14" s="3">
        <f>20350+3788.4</f>
        <v>24138.400000000001</v>
      </c>
      <c r="F14" s="3">
        <f>14052+4854.84</f>
        <v>18906.84</v>
      </c>
      <c r="G14" s="3">
        <f>14052+4854.84</f>
        <v>18906.84</v>
      </c>
      <c r="H14" s="3">
        <f>1309.09</f>
        <v>1309.0899999999999</v>
      </c>
      <c r="I14" s="3">
        <f>14052+4854.84</f>
        <v>18906.84</v>
      </c>
      <c r="J14" s="3">
        <v>7040</v>
      </c>
      <c r="K14" s="14">
        <f>1309.09</f>
        <v>1309.0899999999999</v>
      </c>
    </row>
    <row r="15" spans="1:11" s="1" customFormat="1" x14ac:dyDescent="0.25">
      <c r="A15" s="9" t="s">
        <v>12</v>
      </c>
      <c r="B15" s="13">
        <f>2400</f>
        <v>2400</v>
      </c>
      <c r="C15" s="3">
        <v>7040</v>
      </c>
      <c r="D15" s="3">
        <f>1309.09</f>
        <v>1309.0899999999999</v>
      </c>
      <c r="E15" s="3">
        <f>14052+4854.84</f>
        <v>18906.84</v>
      </c>
      <c r="F15" s="3">
        <f>1309.09</f>
        <v>1309.0899999999999</v>
      </c>
      <c r="G15" s="3">
        <f>1309.09</f>
        <v>1309.0899999999999</v>
      </c>
      <c r="H15" s="3">
        <f>1650</f>
        <v>1650</v>
      </c>
      <c r="I15" s="3">
        <f>1309.09</f>
        <v>1309.0899999999999</v>
      </c>
      <c r="J15" s="3">
        <v>7040</v>
      </c>
      <c r="K15" s="14">
        <f>1650</f>
        <v>1650</v>
      </c>
    </row>
    <row r="16" spans="1:11" s="1" customFormat="1" x14ac:dyDescent="0.25">
      <c r="A16" s="9" t="s">
        <v>13</v>
      </c>
      <c r="B16" s="15">
        <f>5000</f>
        <v>5000</v>
      </c>
      <c r="C16" s="16">
        <f>1200</f>
        <v>1200</v>
      </c>
      <c r="D16" s="16">
        <v>1800</v>
      </c>
      <c r="E16" s="16">
        <f>1309.09</f>
        <v>1309.0899999999999</v>
      </c>
      <c r="F16" s="16">
        <v>7040</v>
      </c>
      <c r="G16" s="16">
        <f>1309.09</f>
        <v>1309.0899999999999</v>
      </c>
      <c r="H16" s="16">
        <f>14052+4854.84</f>
        <v>18906.84</v>
      </c>
      <c r="I16" s="16">
        <f>1309.09</f>
        <v>1309.0899999999999</v>
      </c>
      <c r="J16" s="16">
        <v>7040</v>
      </c>
      <c r="K16" s="17">
        <f>14052+4854.84</f>
        <v>18906.84</v>
      </c>
    </row>
    <row r="17" spans="1:11" s="1" customFormat="1" x14ac:dyDescent="0.25">
      <c r="A17" s="4"/>
      <c r="B17" s="5"/>
      <c r="C17" s="5"/>
      <c r="D17" s="3"/>
      <c r="E17" s="3"/>
      <c r="F17" s="3"/>
      <c r="G17" s="3"/>
      <c r="H17" s="3"/>
      <c r="I17" s="3"/>
      <c r="J17" s="3"/>
      <c r="K17" s="3"/>
    </row>
    <row r="18" spans="1:11" s="1" customFormat="1" x14ac:dyDescent="0.25">
      <c r="A18" s="19" t="s">
        <v>16</v>
      </c>
      <c r="B18" s="4" t="s">
        <v>17</v>
      </c>
      <c r="C18" s="4" t="s">
        <v>18</v>
      </c>
      <c r="E18" s="20" t="s">
        <v>19</v>
      </c>
      <c r="F18" s="4" t="s">
        <v>17</v>
      </c>
      <c r="G18" s="4" t="s">
        <v>18</v>
      </c>
      <c r="H18" s="3"/>
      <c r="I18" s="4"/>
      <c r="J18" s="4"/>
      <c r="K18" s="3"/>
    </row>
    <row r="19" spans="1:11" s="1" customFormat="1" x14ac:dyDescent="0.25">
      <c r="A19" s="18">
        <f>MAX(B2:K16)</f>
        <v>24138.400000000001</v>
      </c>
      <c r="B19" s="1" t="str">
        <f t="array" ref="B19">IFERROR(INDEX($A$1:$A$16,SMALL(IF($B$2:$K$16=MAX($B$2:$K$16),ROW($B$2:$K$16)),COUNTA(B$18:B18))),"")</f>
        <v>DOUCET</v>
      </c>
      <c r="C19" s="1">
        <f t="array" ref="C19">IF(B19="","",INDEX($A$1:$K$1,,MIN(IF(($B$2:$K$16=MAX($B$2:$K$16))*($A$2:$A$16=B19),COLUMN($B$2:$K$16)))))</f>
        <v>2011</v>
      </c>
      <c r="E19" s="18">
        <f>MIN(B2:K16)</f>
        <v>1200</v>
      </c>
      <c r="F19" s="1" t="str">
        <f t="array" ref="F19">IFERROR(INDEX($A$1:$A$16,SMALL(IF($B$2:$K$16=MIN($B$2:$K$16),ROW($B$2:$K$16)),COUNTA(F$18:F18))),"")</f>
        <v>CANAVESIO</v>
      </c>
      <c r="G19" s="1">
        <f t="array" ref="G19">IF(F19="","",INDEX($A$1:$K$1,,SMALL(IF(($B$2:$K$16=MIN($B$2:$K$16))*($A$2:$A$16=F19),COLUMN($B$2:$K$16)),COUNTIF(F$19:F19,F19))))</f>
        <v>2012</v>
      </c>
    </row>
    <row r="20" spans="1:11" x14ac:dyDescent="0.25">
      <c r="B20" s="1" t="str">
        <f t="array" ref="B20">IFERROR(INDEX($A$1:$A$16,SMALL(IF($B$2:$K$16=MAX($B$2:$K$16),ROW($B$2:$K$16)),COUNTA(B$18:B19))),"")</f>
        <v>VERNIER</v>
      </c>
      <c r="C20" s="1">
        <f t="array" ref="C20">IF(B20="","",INDEX($A$1:$K$1,,MIN(IF(($B$2:$K$16=MAX($B$2:$K$16))*($A$2:$A$16=B20),COLUMN($B$2:$K$16)))))</f>
        <v>2018</v>
      </c>
      <c r="F20" s="1" t="str">
        <f t="array" ref="F20">IFERROR(INDEX($A$1:$A$16,SMALL(IF($B$2:$K$16=MIN($B$2:$K$16),ROW($B$2:$K$16)),COUNTA(F$18:F19))),"")</f>
        <v>CANAVESIO</v>
      </c>
      <c r="G20" s="1">
        <f t="array" ref="G20">IF(F20="","",INDEX($A$1:$K$1,,SMALL(IF(($B$2:$K$16=MIN($B$2:$K$16))*($A$2:$A$16=F20),COLUMN($B$2:$K$16)),COUNTIF(F$19:F20,F20))))</f>
        <v>2017</v>
      </c>
    </row>
    <row r="21" spans="1:11" x14ac:dyDescent="0.25">
      <c r="B21" s="1" t="str">
        <f t="array" ref="B21">IFERROR(INDEX($A$1:$A$16,SMALL(IF($B$2:$K$16=MAX($B$2:$K$16),ROW($B$2:$K$16)),COUNTA(B$18:B20))),"")</f>
        <v>MINARD</v>
      </c>
      <c r="C21" s="1">
        <f t="array" ref="C21">IF(B21="","",INDEX($A$1:$K$1,,MIN(IF(($B$2:$K$16=MAX($B$2:$K$16))*($A$2:$A$16=B21),COLUMN($B$2:$K$16)))))</f>
        <v>2009</v>
      </c>
      <c r="F21" s="1" t="str">
        <f t="array" ref="F21">IFERROR(INDEX($A$1:$A$16,SMALL(IF($B$2:$K$16=MIN($B$2:$K$16),ROW($B$2:$K$16)),COUNTA(F$18:F20))),"")</f>
        <v>FOUCHER</v>
      </c>
      <c r="G21" s="1">
        <f t="array" ref="G21">IF(F21="","",INDEX($A$1:$K$1,,SMALL(IF(($B$2:$K$16=MIN($B$2:$K$16))*($A$2:$A$16=F21),COLUMN($B$2:$K$16)),COUNTIF(F$19:F21,F21))))</f>
        <v>2009</v>
      </c>
    </row>
    <row r="22" spans="1:11" x14ac:dyDescent="0.25">
      <c r="B22" s="1" t="str">
        <f t="array" ref="B22">IFERROR(INDEX($A$1:$A$16,SMALL(IF($B$2:$K$16=MAX($B$2:$K$16),ROW($B$2:$K$16)),COUNTA(B$18:B21))),"")</f>
        <v>CANAVESIO</v>
      </c>
      <c r="C22" s="1">
        <f t="array" ref="C22">IF(B22="","",INDEX($A$1:$K$1,,MIN(IF(($B$2:$K$16=MAX($B$2:$K$16))*($A$2:$A$16=B22),COLUMN($B$2:$K$16)))))</f>
        <v>2010</v>
      </c>
      <c r="F22" s="1" t="str">
        <f t="array" ref="F22">IFERROR(INDEX($A$1:$A$16,SMALL(IF($B$2:$K$16=MIN($B$2:$K$16),ROW($B$2:$K$16)),COUNTA(F$18:F21))),"")</f>
        <v>FOUCHER</v>
      </c>
      <c r="G22" s="1">
        <f t="array" ref="G22">IF(F22="","",INDEX($A$1:$K$1,,SMALL(IF(($B$2:$K$16=MIN($B$2:$K$16))*($A$2:$A$16=F22),COLUMN($B$2:$K$16)),COUNTIF(F$19:F22,F22))))</f>
        <v>2011</v>
      </c>
    </row>
    <row r="23" spans="1:11" x14ac:dyDescent="0.25">
      <c r="B23" s="1" t="str">
        <f t="array" ref="B23">IFERROR(INDEX($A$1:$A$16,SMALL(IF($B$2:$K$16=MAX($B$2:$K$16),ROW($B$2:$K$16)),COUNTA(B$18:B22))),"")</f>
        <v>DECO PRO</v>
      </c>
      <c r="C23" s="1">
        <f t="array" ref="C23">IF(B23="","",INDEX($A$1:$K$1,,MIN(IF(($B$2:$K$16=MAX($B$2:$K$16))*($A$2:$A$16=B23),COLUMN($B$2:$K$16)))))</f>
        <v>2018</v>
      </c>
      <c r="F23" s="1" t="str">
        <f t="array" ref="F23">IFERROR(INDEX($A$1:$A$16,SMALL(IF($B$2:$K$16=MIN($B$2:$K$16),ROW($B$2:$K$16)),COUNTA(F$18:F22))),"")</f>
        <v>ORPI</v>
      </c>
      <c r="G23" s="1">
        <f t="array" ref="G23">IF(F23="","",INDEX($A$1:$K$1,,SMALL(IF(($B$2:$K$16=MIN($B$2:$K$16))*($A$2:$A$16=F23),COLUMN($B$2:$K$16)),COUNTIF(F$19:F23,F23))))</f>
        <v>2012</v>
      </c>
    </row>
    <row r="24" spans="1:11" x14ac:dyDescent="0.25">
      <c r="B24" s="1" t="str">
        <f t="array" ref="B24">IFERROR(INDEX($A$1:$A$16,SMALL(IF($B$2:$K$16=MAX($B$2:$K$16),ROW($B$2:$K$16)),COUNTA(B$18:B23))),"")</f>
        <v>FALCIONI</v>
      </c>
      <c r="C24" s="1">
        <f t="array" ref="C24">IF(B24="","",INDEX($A$1:$K$1,,MIN(IF(($B$2:$K$16=MAX($B$2:$K$16))*($A$2:$A$16=B24),COLUMN($B$2:$K$16)))))</f>
        <v>2011</v>
      </c>
      <c r="F24" s="1" t="str">
        <f t="array" ref="F24">IFERROR(INDEX($A$1:$A$16,SMALL(IF($B$2:$K$16=MIN($B$2:$K$16),ROW($B$2:$K$16)),COUNTA(F$18:F23))),"")</f>
        <v>FATH</v>
      </c>
      <c r="G24" s="1">
        <f t="array" ref="G24">IF(F24="","",INDEX($A$1:$K$1,,SMALL(IF(($B$2:$K$16=MIN($B$2:$K$16))*($A$2:$A$16=F24),COLUMN($B$2:$K$16)),COUNTIF(F$19:F24,F24))))</f>
        <v>2010</v>
      </c>
    </row>
    <row r="25" spans="1:11" x14ac:dyDescent="0.25">
      <c r="B25" s="1" t="str">
        <f t="array" ref="B25">IFERROR(INDEX($A$1:$A$16,SMALL(IF($B$2:$K$16=MAX($B$2:$K$16),ROW($B$2:$K$16)),COUNTA(B$18:B24))),"")</f>
        <v>HASSLER</v>
      </c>
      <c r="C25" s="1">
        <f t="array" ref="C25">IF(B25="","",INDEX($A$1:$K$1,,MIN(IF(($B$2:$K$16=MAX($B$2:$K$16))*($A$2:$A$16=B25),COLUMN($B$2:$K$16)))))</f>
        <v>2012</v>
      </c>
      <c r="F25" s="1" t="str">
        <f t="array" ref="F25">IFERROR(INDEX($A$1:$A$16,SMALL(IF($B$2:$K$16=MIN($B$2:$K$16),ROW($B$2:$K$16)),COUNTA(F$18:F24))),"")</f>
        <v/>
      </c>
      <c r="G25" s="1" t="str">
        <f t="array" ref="G25">IF(F25="","",INDEX($A$1:$K$1,,SMALL(IF(($B$2:$K$16=MIN($B$2:$K$16))*($A$2:$A$16=F25),COLUMN($B$2:$K$16)),COUNTIF(F$19:F25,F25))))</f>
        <v/>
      </c>
    </row>
    <row r="26" spans="1:11" x14ac:dyDescent="0.25">
      <c r="B26" s="1" t="str">
        <f t="array" ref="B26">IFERROR(INDEX($A$1:$A$16,SMALL(IF($B$2:$K$16=MAX($B$2:$K$16),ROW($B$2:$K$16)),COUNTA(B$18:B25))),"")</f>
        <v/>
      </c>
      <c r="C26" s="1" t="str">
        <f t="array" ref="C26">IF(B26="","",INDEX($A$1:$K$1,,MIN(IF(($B$2:$K$16=MAX($B$2:$K$16))*($A$2:$A$16=B26),COLUMN($B$2:$K$16)))))</f>
        <v/>
      </c>
      <c r="F26" s="1" t="str">
        <f t="array" ref="F26">IFERROR(INDEX($A$1:$A$16,SMALL(IF($B$2:$K$16=MIN($B$2:$K$16),ROW($B$2:$K$16)),COUNTA(F$18:F25))),"")</f>
        <v/>
      </c>
      <c r="G26" s="1" t="str">
        <f t="array" ref="G26">IF(F26="","",INDEX($A$1:$K$1,,SMALL(IF(($B$2:$K$16=MIN($B$2:$K$16))*($A$2:$A$16=F26),COLUMN($B$2:$K$16)),COUNTIF(F$19:F26,F26))))</f>
        <v/>
      </c>
    </row>
    <row r="27" spans="1:11" x14ac:dyDescent="0.25">
      <c r="B27" s="1" t="str">
        <f t="array" ref="B27">IFERROR(INDEX($A$1:$A$16,SMALL(IF($B$2:$K$16=MAX($B$2:$K$16),ROW($B$2:$K$16)),COUNTA(B$18:B26))),"")</f>
        <v/>
      </c>
      <c r="C27" s="1" t="str">
        <f t="array" ref="C27">IF(B27="","",INDEX($A$1:$K$1,,MIN(IF(($B$2:$K$16=MAX($B$2:$K$16))*($A$2:$A$16=B27),COLUMN($B$2:$K$16)))))</f>
        <v/>
      </c>
      <c r="F27" s="1" t="str">
        <f t="array" ref="F27">IFERROR(INDEX($A$1:$A$16,SMALL(IF($B$2:$K$16=MIN($B$2:$K$16),ROW($B$2:$K$16)),COUNTA(F$18:F26))),"")</f>
        <v/>
      </c>
      <c r="G27" s="1" t="str">
        <f t="array" ref="G27">IF(F27="","",INDEX($A$1:$K$1,,SMALL(IF(($B$2:$K$16=MIN($B$2:$K$16))*($A$2:$A$16=F27),COLUMN($B$2:$K$16)),COUNTIF(F$19:F27,F27))))</f>
        <v/>
      </c>
    </row>
    <row r="28" spans="1:11" x14ac:dyDescent="0.25">
      <c r="F28" s="1" t="str">
        <f t="array" ref="F28">IFERROR(INDEX($A$1:$A$16,SMALL(IF($B$2:$K$16=MIN($B$2:$K$16),ROW($B$2:$K$16)),COUNTA(F$18:F27))),"")</f>
        <v/>
      </c>
    </row>
  </sheetData>
  <conditionalFormatting sqref="B2:K16">
    <cfRule type="expression" dxfId="2" priority="2">
      <formula>B2=$A$19</formula>
    </cfRule>
    <cfRule type="expression" dxfId="1" priority="1">
      <formula>B2=MIN($B$2:$K$16)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Jean-Yves Huguet</cp:lastModifiedBy>
  <cp:lastPrinted>2017-11-01T13:15:25Z</cp:lastPrinted>
  <dcterms:created xsi:type="dcterms:W3CDTF">2017-08-26T15:20:59Z</dcterms:created>
  <dcterms:modified xsi:type="dcterms:W3CDTF">2018-02-26T16:55:47Z</dcterms:modified>
</cp:coreProperties>
</file>